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filterPrivacy="1"/>
  <bookViews>
    <workbookView xWindow="0" yWindow="0" windowWidth="22260" windowHeight="12645" tabRatio="879" firstSheet="5" activeTab="8"/>
  </bookViews>
  <sheets>
    <sheet name="Sheet2" sheetId="59" state="hidden" r:id="rId1"/>
    <sheet name="2_InterestOnly_M2" sheetId="69" r:id="rId2"/>
    <sheet name="2_FixedPrincipal_M2" sheetId="67" r:id="rId3"/>
    <sheet name="2_Rule78_M2" sheetId="66" r:id="rId4"/>
    <sheet name="2_EvenTotalPay_M2" sheetId="65" r:id="rId5"/>
    <sheet name="1_NoInterest_M1" sheetId="54" r:id="rId6"/>
    <sheet name="1_InterestOnly_M1" sheetId="64" r:id="rId7"/>
    <sheet name="1_FixedPrincipal_M1" sheetId="52" r:id="rId8"/>
    <sheet name="1_Rule78_M1_float" sheetId="49" r:id="rId9"/>
    <sheet name="1_EvenTotalPay_M1" sheetId="34" r:id="rId10"/>
    <sheet name="1_EvenTotalPay_D" sheetId="42" state="hidden" r:id="rId11"/>
    <sheet name="1_ETP_fixed30" sheetId="47" state="hidden" r:id="rId12"/>
    <sheet name="1_Rule78_M_fixed30" sheetId="48" state="hidden" r:id="rId13"/>
    <sheet name="1_Fprin_demoincorrect" sheetId="63" r:id="rId14"/>
    <sheet name="Intro" sheetId="32" r:id="rId15"/>
    <sheet name="Notes" sheetId="15" state="hidden" r:id="rId16"/>
    <sheet name="Compounding" sheetId="28" state="hidden" r:id="rId17"/>
    <sheet name="Compound_VS_Payment" sheetId="31" state="hidden" r:id="rId18"/>
  </sheets>
  <externalReferences>
    <externalReference r:id="rId19"/>
  </externalReferences>
  <definedNames>
    <definedName name="approval_date" localSheetId="11">'1_ETP_fixed30'!$B$12</definedName>
    <definedName name="approval_date" localSheetId="10">'1_EvenTotalPay_D'!$B$12</definedName>
    <definedName name="approval_date" localSheetId="9">'1_EvenTotalPay_M1'!$B$12</definedName>
    <definedName name="approval_date" localSheetId="7">'1_FixedPrincipal_M1'!$B$12</definedName>
    <definedName name="approval_date" localSheetId="13">'1_Fprin_demoincorrect'!$B$12</definedName>
    <definedName name="approval_date" localSheetId="6">'1_InterestOnly_M1'!$B$12</definedName>
    <definedName name="approval_date" localSheetId="5">'1_NoInterest_M1'!$B$12</definedName>
    <definedName name="approval_date" localSheetId="12">'1_Rule78_M_fixed30'!$B$12</definedName>
    <definedName name="approval_date" localSheetId="8">'1_Rule78_M1_float'!$B$13</definedName>
    <definedName name="approval_date" localSheetId="4">'2_EvenTotalPay_M2'!$B$11</definedName>
    <definedName name="approval_date" localSheetId="2">'2_FixedPrincipal_M2'!$B$11</definedName>
    <definedName name="approval_date" localSheetId="1">'2_InterestOnly_M2'!$B$11</definedName>
    <definedName name="approval_date" localSheetId="3">'2_Rule78_M2'!$B$12</definedName>
    <definedName name="cal_apr_after_points" localSheetId="11">'1_ETP_fixed30'!$F$8</definedName>
    <definedName name="cal_apr_after_points" localSheetId="10">'1_EvenTotalPay_D'!$F$8</definedName>
    <definedName name="cal_apr_after_points" localSheetId="9">'1_EvenTotalPay_M1'!$F$8</definedName>
    <definedName name="cal_apr_after_points" localSheetId="7">'1_FixedPrincipal_M1'!$F$8</definedName>
    <definedName name="cal_apr_after_points" localSheetId="13">'1_Fprin_demoincorrect'!$F$8</definedName>
    <definedName name="cal_apr_after_points" localSheetId="6">'1_InterestOnly_M1'!$F$8</definedName>
    <definedName name="cal_apr_after_points" localSheetId="5">'1_NoInterest_M1'!$F$8</definedName>
    <definedName name="cal_apr_after_points" localSheetId="12">'1_Rule78_M_fixed30'!$F$8</definedName>
    <definedName name="cal_apr_after_points" localSheetId="8">'1_Rule78_M1_float'!$F$9</definedName>
    <definedName name="cal_apr_after_points" localSheetId="4">'2_EvenTotalPay_M2'!$F$7</definedName>
    <definedName name="cal_apr_after_points" localSheetId="2">'2_FixedPrincipal_M2'!$F$7</definedName>
    <definedName name="cal_apr_after_points" localSheetId="1">'2_InterestOnly_M2'!$F$7</definedName>
    <definedName name="cal_apr_after_points" localSheetId="3">'2_Rule78_M2'!$F$8</definedName>
    <definedName name="cal_apr_new" localSheetId="11">'1_ETP_fixed30'!$F$9</definedName>
    <definedName name="cal_apr_new" localSheetId="10">'1_EvenTotalPay_D'!$F$9</definedName>
    <definedName name="cal_apr_new" localSheetId="9">'1_EvenTotalPay_M1'!$F$9</definedName>
    <definedName name="cal_apr_new" localSheetId="7">'1_FixedPrincipal_M1'!$F$9</definedName>
    <definedName name="cal_apr_new" localSheetId="13">'1_Fprin_demoincorrect'!$F$9</definedName>
    <definedName name="cal_apr_new" localSheetId="6">'1_InterestOnly_M1'!$F$9</definedName>
    <definedName name="cal_apr_new" localSheetId="5">'1_NoInterest_M1'!$F$9</definedName>
    <definedName name="cal_apr_new" localSheetId="12">'1_Rule78_M_fixed30'!$F$9</definedName>
    <definedName name="cal_apr_new" localSheetId="8">'1_Rule78_M1_float'!$F$10</definedName>
    <definedName name="cal_apr_new" localSheetId="4">'2_EvenTotalPay_M2'!$F$8</definedName>
    <definedName name="cal_apr_new" localSheetId="2">'2_FixedPrincipal_M2'!$F$8</definedName>
    <definedName name="cal_apr_new" localSheetId="1">'2_InterestOnly_M2'!$F$8</definedName>
    <definedName name="cal_apr_new" localSheetId="3">'2_Rule78_M2'!$F$9</definedName>
    <definedName name="cal_days_loan_to_p0" localSheetId="10">'1_EvenTotalPay_D'!$F$13</definedName>
    <definedName name="cal_days_loan_to_p0" localSheetId="9">'1_EvenTotalPay_M1'!$F$14</definedName>
    <definedName name="cal_days_loan_to_p0" localSheetId="7">'1_FixedPrincipal_M1'!$F$14</definedName>
    <definedName name="cal_days_loan_to_p0" localSheetId="13">'1_Fprin_demoincorrect'!$F$14</definedName>
    <definedName name="cal_days_loan_to_p0" localSheetId="6">'1_InterestOnly_M1'!$F$14</definedName>
    <definedName name="cal_days_loan_to_p0" localSheetId="5">'1_NoInterest_M1'!$F$13</definedName>
    <definedName name="cal_days_loan_to_p0" localSheetId="8">'1_Rule78_M1_float'!$F$14</definedName>
    <definedName name="cal_days_loan_to_p0" localSheetId="4">'2_EvenTotalPay_M2'!$F$13</definedName>
    <definedName name="cal_days_loan_to_p0" localSheetId="2">'2_FixedPrincipal_M2'!$P$18</definedName>
    <definedName name="cal_days_loan_to_p0" localSheetId="1">'2_InterestOnly_M2'!$P$18</definedName>
    <definedName name="cal_days_loan_to_p0" localSheetId="3">'2_Rule78_M2'!$F$13</definedName>
    <definedName name="cal_days_loan_to_prev_scan" localSheetId="11">'1_ETP_fixed30'!$F$13</definedName>
    <definedName name="cal_days_loan_to_prev_scan" localSheetId="12">'1_Rule78_M_fixed30'!$F$13</definedName>
    <definedName name="cal_interest_loan_to_p0" localSheetId="10">'1_EvenTotalPay_D'!$F$14</definedName>
    <definedName name="cal_interest_loan_to_p0" localSheetId="7">'1_FixedPrincipal_M1'!$F$15</definedName>
    <definedName name="cal_interest_loan_to_p0" localSheetId="13">'1_Fprin_demoincorrect'!$F$15</definedName>
    <definedName name="cal_interest_loan_to_p0" localSheetId="6">'1_InterestOnly_M1'!$F$15</definedName>
    <definedName name="cal_interest_loan_to_p0" localSheetId="5">'1_NoInterest_M1'!$F$14</definedName>
    <definedName name="cal_interest_loan_to_p0" localSheetId="2">'2_FixedPrincipal_M2'!$P$17</definedName>
    <definedName name="cal_interest_loan_to_p0" localSheetId="1">'2_InterestOnly_M2'!$P$17</definedName>
    <definedName name="cal_interest_loan_to_prev_scan" localSheetId="11">'1_ETP_fixed30'!$F$14</definedName>
    <definedName name="cal_interest_loan_to_prev_scan" localSheetId="12">'1_Rule78_M_fixed30'!$F$14</definedName>
    <definedName name="cal_interest_on_a_ld_p0" localSheetId="8">'1_Rule78_M1_float'!$F$15</definedName>
    <definedName name="cal_interest_on_a_ld_p0" localSheetId="3">'2_Rule78_M2'!$F$14</definedName>
    <definedName name="cal_interest_on_a_ld_to_p0" localSheetId="9">'1_EvenTotalPay_M1'!$F$15</definedName>
    <definedName name="cal_interest_on_a_ld_to_p0" localSheetId="4">'2_EvenTotalPay_M2'!$F$14</definedName>
    <definedName name="cal_num_comp_interval" localSheetId="11">'1_ETP_fixed30'!$F$5</definedName>
    <definedName name="cal_num_comp_interval" localSheetId="10">'1_EvenTotalPay_D'!$F$5</definedName>
    <definedName name="cal_num_comp_interval" localSheetId="9">'1_EvenTotalPay_M1'!$F$5</definedName>
    <definedName name="cal_num_comp_interval" localSheetId="7">'1_FixedPrincipal_M1'!$F$5</definedName>
    <definedName name="cal_num_comp_interval" localSheetId="13">'1_Fprin_demoincorrect'!$F$5</definedName>
    <definedName name="cal_num_comp_interval" localSheetId="6">'1_InterestOnly_M1'!$F$5</definedName>
    <definedName name="cal_num_comp_interval" localSheetId="5">'1_NoInterest_M1'!$F$5</definedName>
    <definedName name="cal_num_comp_interval" localSheetId="12">'1_Rule78_M_fixed30'!$F$5</definedName>
    <definedName name="cal_num_comp_interval" localSheetId="8">'1_Rule78_M1_float'!$F$6</definedName>
    <definedName name="cal_num_comp_interval" localSheetId="4">'2_EvenTotalPay_M2'!$F$4</definedName>
    <definedName name="cal_num_comp_interval" localSheetId="2">'2_FixedPrincipal_M2'!$F$4</definedName>
    <definedName name="cal_num_comp_interval" localSheetId="1">'2_InterestOnly_M2'!$F$4</definedName>
    <definedName name="cal_num_comp_interval" localSheetId="3">'2_Rule78_M2'!$F$5</definedName>
    <definedName name="cal_num_pmt_interval" localSheetId="11">'1_ETP_fixed30'!$F$4</definedName>
    <definedName name="cal_num_pmt_interval" localSheetId="10">'1_EvenTotalPay_D'!$F$4</definedName>
    <definedName name="cal_num_pmt_interval" localSheetId="9">'1_EvenTotalPay_M1'!$F$4</definedName>
    <definedName name="cal_num_pmt_interval" localSheetId="7">'1_FixedPrincipal_M1'!$F$4</definedName>
    <definedName name="cal_num_pmt_interval" localSheetId="13">'1_Fprin_demoincorrect'!$F$4</definedName>
    <definedName name="cal_num_pmt_interval" localSheetId="6">'1_InterestOnly_M1'!$F$4</definedName>
    <definedName name="cal_num_pmt_interval" localSheetId="5">'1_NoInterest_M1'!$F$4</definedName>
    <definedName name="cal_num_pmt_interval" localSheetId="12">'1_Rule78_M_fixed30'!$F$4</definedName>
    <definedName name="cal_num_pmt_interval" localSheetId="8">'1_Rule78_M1_float'!$F$5</definedName>
    <definedName name="cal_num_pmt_interval" localSheetId="4">'2_EvenTotalPay_M2'!$F$3</definedName>
    <definedName name="cal_num_pmt_interval" localSheetId="2">'2_FixedPrincipal_M2'!$F$3</definedName>
    <definedName name="cal_num_pmt_interval" localSheetId="1">'2_InterestOnly_M2'!$F$3</definedName>
    <definedName name="cal_num_pmt_interval" localSheetId="3">'2_Rule78_M2'!$F$4</definedName>
    <definedName name="cal_p0_date" localSheetId="8">'1_Rule78_M1_float'!$F$13</definedName>
    <definedName name="cal_p0_date" localSheetId="3">'2_Rule78_M2'!$F$12</definedName>
    <definedName name="cal_periodic_pmt_amt" localSheetId="11">'1_ETP_fixed30'!$F$19</definedName>
    <definedName name="cal_periodic_pmt_amt" localSheetId="10">'1_EvenTotalPay_D'!$F$19</definedName>
    <definedName name="cal_periodic_pmt_amt" localSheetId="9">'1_EvenTotalPay_M1'!$F$11</definedName>
    <definedName name="cal_periodic_pmt_amt" localSheetId="7">'1_FixedPrincipal_M1'!$F$11</definedName>
    <definedName name="cal_periodic_pmt_amt" localSheetId="13">'1_Fprin_demoincorrect'!$F$11</definedName>
    <definedName name="cal_periodic_pmt_amt" localSheetId="6">'1_InterestOnly_M1'!$F$11</definedName>
    <definedName name="cal_periodic_pmt_amt" localSheetId="5">'1_NoInterest_M1'!$F$11</definedName>
    <definedName name="cal_periodic_pmt_amt" localSheetId="12">'1_Rule78_M_fixed30'!$F$19</definedName>
    <definedName name="cal_periodic_pmt_amt" localSheetId="4">'2_EvenTotalPay_M2'!$F$10</definedName>
    <definedName name="cal_periodic_pmt_amt" localSheetId="2">'2_FixedPrincipal_M2'!$F$10</definedName>
    <definedName name="cal_periodic_pmt_amt" localSheetId="1">'2_InterestOnly_M2'!$F$10</definedName>
    <definedName name="cal_periodic_pmt_rate" localSheetId="11">'1_ETP_fixed30'!$F$10</definedName>
    <definedName name="cal_periodic_pmt_rate" localSheetId="10">'1_EvenTotalPay_D'!$F$10</definedName>
    <definedName name="cal_periodic_pmt_rate" localSheetId="9">'1_EvenTotalPay_M1'!$F$10</definedName>
    <definedName name="cal_periodic_pmt_rate" localSheetId="7">'1_FixedPrincipal_M1'!$F$10</definedName>
    <definedName name="cal_periodic_pmt_rate" localSheetId="13">'1_Fprin_demoincorrect'!$F$10</definedName>
    <definedName name="cal_periodic_pmt_rate" localSheetId="6">'1_InterestOnly_M1'!$F$10</definedName>
    <definedName name="cal_periodic_pmt_rate" localSheetId="5">'1_NoInterest_M1'!$F$10</definedName>
    <definedName name="cal_periodic_pmt_rate" localSheetId="12">'1_Rule78_M_fixed30'!$F$10</definedName>
    <definedName name="cal_periodic_pmt_rate" localSheetId="8">'1_Rule78_M1_float'!$F$11</definedName>
    <definedName name="cal_periodic_pmt_rate" localSheetId="4">'2_EvenTotalPay_M2'!$F$9</definedName>
    <definedName name="cal_periodic_pmt_rate" localSheetId="2">'2_FixedPrincipal_M2'!$F$9</definedName>
    <definedName name="cal_periodic_pmt_rate" localSheetId="1">'2_InterestOnly_M2'!$F$9</definedName>
    <definedName name="cal_periodic_pmt_rate" localSheetId="3">'2_Rule78_M2'!$F$10</definedName>
    <definedName name="cal_prev_scan_date" localSheetId="11">'1_ETP_fixed30'!$F$12</definedName>
    <definedName name="cal_prev_scan_date" localSheetId="10">'1_EvenTotalPay_D'!$F$12</definedName>
    <definedName name="cal_prev_scan_date" localSheetId="9">'1_EvenTotalPay_M1'!$F$13</definedName>
    <definedName name="cal_prev_scan_date" localSheetId="7">'1_FixedPrincipal_M1'!$F$13</definedName>
    <definedName name="cal_prev_scan_date" localSheetId="13">'1_Fprin_demoincorrect'!$F$13</definedName>
    <definedName name="cal_prev_scan_date" localSheetId="6">'1_InterestOnly_M1'!$F$13</definedName>
    <definedName name="cal_prev_scan_date" localSheetId="5">'1_NoInterest_M1'!$F$12</definedName>
    <definedName name="cal_prev_scan_date" localSheetId="12">'1_Rule78_M_fixed30'!$F$12</definedName>
    <definedName name="cal_prev_scan_date" localSheetId="4">'2_EvenTotalPay_M2'!$F$12</definedName>
    <definedName name="cal_prev_scan_date" localSheetId="2">'2_FixedPrincipal_M2'!#REF!</definedName>
    <definedName name="cal_prev_scan_date" localSheetId="1">'2_InterestOnly_M2'!#REF!</definedName>
    <definedName name="cal_pv_on_p0" localSheetId="10">'1_EvenTotalPay_D'!$F$15</definedName>
    <definedName name="cal_pv_on_p0" localSheetId="9">'1_EvenTotalPay_M1'!$R$1</definedName>
    <definedName name="cal_pv_on_p0" localSheetId="7">'1_FixedPrincipal_M1'!$P$17</definedName>
    <definedName name="cal_pv_on_p0" localSheetId="13">'1_Fprin_demoincorrect'!$P$17</definedName>
    <definedName name="cal_pv_on_p0" localSheetId="6">'1_InterestOnly_M1'!$P$17</definedName>
    <definedName name="cal_pv_on_p0" localSheetId="5">'1_NoInterest_M1'!$F$15</definedName>
    <definedName name="cal_pv_on_p0" localSheetId="8">'1_Rule78_M1_float'!$O$1</definedName>
    <definedName name="cal_pv_on_p0" localSheetId="4">'2_EvenTotalPay_M2'!$R$1</definedName>
    <definedName name="cal_pv_on_p0" localSheetId="2">'2_FixedPrincipal_M2'!$P$16</definedName>
    <definedName name="cal_pv_on_p0" localSheetId="1">'2_InterestOnly_M2'!$P$16</definedName>
    <definedName name="cal_pv_on_p0" localSheetId="3">'2_Rule78_M2'!$O$1</definedName>
    <definedName name="cal_pv_on_prev_scan_date" localSheetId="11">'1_ETP_fixed30'!$F$15</definedName>
    <definedName name="cal_pv_on_prev_scan_date" localSheetId="12">'1_Rule78_M_fixed30'!$F$15</definedName>
    <definedName name="first_pmt_due" localSheetId="11">'1_ETP_fixed30'!$B$13</definedName>
    <definedName name="first_pmt_due" localSheetId="10">'1_EvenTotalPay_D'!$B$13</definedName>
    <definedName name="first_pmt_due" localSheetId="9">'1_EvenTotalPay_M1'!$B$13</definedName>
    <definedName name="first_pmt_due" localSheetId="7">'1_FixedPrincipal_M1'!$B$13</definedName>
    <definedName name="first_pmt_due" localSheetId="13">'1_Fprin_demoincorrect'!$B$13</definedName>
    <definedName name="first_pmt_due" localSheetId="6">'1_InterestOnly_M1'!$B$13</definedName>
    <definedName name="first_pmt_due" localSheetId="5">'1_NoInterest_M1'!$B$13</definedName>
    <definedName name="first_pmt_due" localSheetId="12">'1_Rule78_M_fixed30'!$B$13</definedName>
    <definedName name="first_pmt_due" localSheetId="8">'1_Rule78_M1_float'!$B$14</definedName>
    <definedName name="first_pmt_due" localSheetId="4">'2_EvenTotalPay_M2'!$B$12</definedName>
    <definedName name="first_pmt_due" localSheetId="2">'2_FixedPrincipal_M2'!$B$12</definedName>
    <definedName name="first_pmt_due" localSheetId="1">'2_InterestOnly_M2'!$B$12</definedName>
    <definedName name="first_pmt_due" localSheetId="3">'2_Rule78_M2'!$B$13</definedName>
    <definedName name="Interest_on_pv_p0_p1">#REF!</definedName>
    <definedName name="Len_of_pmt_interval" localSheetId="11">'1_ETP_fixed30'!$F$6</definedName>
    <definedName name="Len_of_pmt_interval" localSheetId="10">'1_EvenTotalPay_D'!$F$6</definedName>
    <definedName name="Len_of_pmt_interval" localSheetId="9">'1_EvenTotalPay_M1'!$F$6</definedName>
    <definedName name="Len_of_pmt_interval" localSheetId="7">'1_FixedPrincipal_M1'!$F$6</definedName>
    <definedName name="Len_of_pmt_interval" localSheetId="13">'1_Fprin_demoincorrect'!$F$6</definedName>
    <definedName name="Len_of_pmt_interval" localSheetId="6">'1_InterestOnly_M1'!$F$6</definedName>
    <definedName name="Len_of_pmt_interval" localSheetId="5">'1_NoInterest_M1'!$F$6</definedName>
    <definedName name="Len_of_pmt_interval" localSheetId="12">'1_Rule78_M_fixed30'!$F$6</definedName>
    <definedName name="Len_of_pmt_interval" localSheetId="8">'1_Rule78_M1_float'!$F$7</definedName>
    <definedName name="Len_of_pmt_interval" localSheetId="4">'2_EvenTotalPay_M2'!$F$5</definedName>
    <definedName name="Len_of_pmt_interval" localSheetId="2">'2_FixedPrincipal_M2'!$F$5</definedName>
    <definedName name="Len_of_pmt_interval" localSheetId="1">'2_InterestOnly_M2'!$F$5</definedName>
    <definedName name="Len_of_pmt_interval" localSheetId="3">'2_Rule78_M2'!$F$6</definedName>
    <definedName name="list_num_days_in_year" localSheetId="11">'1_ETP_fixed30'!$S$5:$S$7</definedName>
    <definedName name="list_num_days_in_year" localSheetId="10">'1_EvenTotalPay_D'!$S$5:$S$7</definedName>
    <definedName name="list_num_days_in_year" localSheetId="9">'1_EvenTotalPay_M1'!$S$5:$S$7</definedName>
    <definedName name="list_num_days_in_year" localSheetId="7">'1_FixedPrincipal_M1'!$S$5:$S$7</definedName>
    <definedName name="list_num_days_in_year" localSheetId="13">'1_Fprin_demoincorrect'!$S$5:$S$7</definedName>
    <definedName name="list_num_days_in_year" localSheetId="6">'1_InterestOnly_M1'!$S$5:$S$7</definedName>
    <definedName name="list_num_days_in_year" localSheetId="5">'1_NoInterest_M1'!$S$5:$S$7</definedName>
    <definedName name="list_num_days_in_year" localSheetId="12">'1_Rule78_M_fixed30'!$S$5:$S$7</definedName>
    <definedName name="list_num_days_in_year" localSheetId="8">'1_Rule78_M1_float'!$S$6:$S$8</definedName>
    <definedName name="list_num_days_in_year" localSheetId="4">'2_EvenTotalPay_M2'!$S$4:$S$6</definedName>
    <definedName name="list_num_days_in_year" localSheetId="2">'2_FixedPrincipal_M2'!$S$4:$S$6</definedName>
    <definedName name="list_num_days_in_year" localSheetId="1">'2_InterestOnly_M2'!$S$4:$S$6</definedName>
    <definedName name="list_num_days_in_year" localSheetId="3">'2_Rule78_M2'!$S$5:$S$7</definedName>
    <definedName name="list_num_days_in_year" localSheetId="14">'[1]1_EvenTotalPay_M'!$T$5:$T$7</definedName>
    <definedName name="list_schedules_intervals" localSheetId="11">'1_ETP_fixed30'!$N$5:$N$14</definedName>
    <definedName name="list_schedules_intervals" localSheetId="10">'1_EvenTotalPay_D'!$N$5:$N$14</definedName>
    <definedName name="list_schedules_intervals" localSheetId="9">'1_EvenTotalPay_M1'!$N$5:$N$14</definedName>
    <definedName name="list_schedules_intervals" localSheetId="7">'1_FixedPrincipal_M1'!$N$5:$N$14</definedName>
    <definedName name="list_schedules_intervals" localSheetId="13">'1_Fprin_demoincorrect'!$N$5:$N$14</definedName>
    <definedName name="list_schedules_intervals" localSheetId="6">'1_InterestOnly_M1'!$N$5:$N$14</definedName>
    <definedName name="list_schedules_intervals" localSheetId="5">'1_NoInterest_M1'!$N$5:$N$14</definedName>
    <definedName name="list_schedules_intervals" localSheetId="12">'1_Rule78_M_fixed30'!$N$5:$N$14</definedName>
    <definedName name="list_schedules_intervals" localSheetId="8">'1_Rule78_M1_float'!$N$6:$N$15</definedName>
    <definedName name="list_schedules_intervals" localSheetId="4">'2_EvenTotalPay_M2'!$N$4:$N$13</definedName>
    <definedName name="list_schedules_intervals" localSheetId="2">'2_FixedPrincipal_M2'!$N$4:$N$13</definedName>
    <definedName name="list_schedules_intervals" localSheetId="1">'2_InterestOnly_M2'!$N$4:$N$13</definedName>
    <definedName name="list_schedules_intervals" localSheetId="3">'2_Rule78_M2'!$N$5:$N$14</definedName>
    <definedName name="loan_amt" localSheetId="11">'1_ETP_fixed30'!$B$9</definedName>
    <definedName name="loan_amt" localSheetId="10">'1_EvenTotalPay_D'!$B$9</definedName>
    <definedName name="loan_amt" localSheetId="9">'1_EvenTotalPay_M1'!$B$9</definedName>
    <definedName name="loan_amt" localSheetId="7">'1_FixedPrincipal_M1'!$B$9</definedName>
    <definedName name="loan_amt" localSheetId="13">'1_Fprin_demoincorrect'!$B$9</definedName>
    <definedName name="loan_amt" localSheetId="6">'1_InterestOnly_M1'!$B$9</definedName>
    <definedName name="loan_amt" localSheetId="5">'1_NoInterest_M1'!$B$9</definedName>
    <definedName name="loan_amt" localSheetId="12">'1_Rule78_M_fixed30'!$B$9</definedName>
    <definedName name="loan_amt" localSheetId="8">'1_Rule78_M1_float'!$B$10</definedName>
    <definedName name="loan_amt" localSheetId="4">'2_EvenTotalPay_M2'!$B$8</definedName>
    <definedName name="loan_amt" localSheetId="2">'2_FixedPrincipal_M2'!$B$8</definedName>
    <definedName name="loan_amt" localSheetId="1">'2_InterestOnly_M2'!$B$8</definedName>
    <definedName name="loan_amt" localSheetId="3">'2_Rule78_M2'!$B$9</definedName>
    <definedName name="num_days_in_year" localSheetId="11">'1_ETP_fixed30'!$B$4</definedName>
    <definedName name="num_days_in_year" localSheetId="10">'1_EvenTotalPay_D'!$B$4</definedName>
    <definedName name="num_days_in_year" localSheetId="9">'1_EvenTotalPay_M1'!$B$4</definedName>
    <definedName name="num_days_in_year" localSheetId="7">'1_FixedPrincipal_M1'!$B$4</definedName>
    <definedName name="num_days_in_year" localSheetId="13">'1_Fprin_demoincorrect'!$B$4</definedName>
    <definedName name="num_days_in_year" localSheetId="6">'1_InterestOnly_M1'!$B$4</definedName>
    <definedName name="num_days_in_year" localSheetId="5">'1_NoInterest_M1'!$B$4</definedName>
    <definedName name="num_days_in_year" localSheetId="12">'1_Rule78_M_fixed30'!$B$4</definedName>
    <definedName name="num_days_in_year" localSheetId="8">'1_Rule78_M1_float'!$B$5</definedName>
    <definedName name="num_days_in_year" localSheetId="4">'2_EvenTotalPay_M2'!$B$3</definedName>
    <definedName name="num_days_in_year" localSheetId="2">'2_FixedPrincipal_M2'!$B$3</definedName>
    <definedName name="num_days_in_year" localSheetId="1">'2_InterestOnly_M2'!$B$3</definedName>
    <definedName name="num_days_in_year" localSheetId="3">'2_Rule78_M2'!$B$4</definedName>
    <definedName name="num_intervals_a_year" localSheetId="14">'[1]1_EvenTotalPay_M'!$B$4</definedName>
    <definedName name="num_pmts" localSheetId="11">'1_ETP_fixed30'!$B$10</definedName>
    <definedName name="num_pmts" localSheetId="10">'1_EvenTotalPay_D'!$B$10</definedName>
    <definedName name="num_pmts" localSheetId="9">'1_EvenTotalPay_M1'!$B$10</definedName>
    <definedName name="num_pmts" localSheetId="7">'1_FixedPrincipal_M1'!$B$10</definedName>
    <definedName name="num_pmts" localSheetId="13">'1_Fprin_demoincorrect'!$B$10</definedName>
    <definedName name="num_pmts" localSheetId="6">'1_InterestOnly_M1'!$B$10</definedName>
    <definedName name="num_pmts" localSheetId="5">'1_NoInterest_M1'!$B$10</definedName>
    <definedName name="num_pmts" localSheetId="12">'1_Rule78_M_fixed30'!$B$10</definedName>
    <definedName name="num_pmts" localSheetId="8">'1_Rule78_M1_float'!$B$11</definedName>
    <definedName name="num_pmts" localSheetId="4">'2_EvenTotalPay_M2'!$B$9</definedName>
    <definedName name="num_pmts" localSheetId="2">'2_FixedPrincipal_M2'!$B$9</definedName>
    <definedName name="num_pmts" localSheetId="1">'2_InterestOnly_M2'!$B$9</definedName>
    <definedName name="num_pmts" localSheetId="3">'2_Rule78_M2'!$B$10</definedName>
    <definedName name="periodic_pmt" localSheetId="8">'1_Rule78_M1_float'!$F$12</definedName>
    <definedName name="periodic_pmt" localSheetId="3">'2_Rule78_M2'!$F$11</definedName>
    <definedName name="points" localSheetId="11">'1_ETP_fixed30'!$B$7</definedName>
    <definedName name="points" localSheetId="10">'1_EvenTotalPay_D'!$B$7</definedName>
    <definedName name="points" localSheetId="9">'1_EvenTotalPay_M1'!$B$7</definedName>
    <definedName name="points" localSheetId="7">'1_FixedPrincipal_M1'!$B$7</definedName>
    <definedName name="points" localSheetId="13">'1_Fprin_demoincorrect'!$B$7</definedName>
    <definedName name="points" localSheetId="6">'1_InterestOnly_M1'!$B$7</definedName>
    <definedName name="points" localSheetId="5">'1_NoInterest_M1'!$B$7</definedName>
    <definedName name="points" localSheetId="12">'1_Rule78_M_fixed30'!$B$7</definedName>
    <definedName name="points" localSheetId="8">'1_Rule78_M1_float'!$B$8</definedName>
    <definedName name="points" localSheetId="4">'2_EvenTotalPay_M2'!$B$6</definedName>
    <definedName name="points" localSheetId="2">'2_FixedPrincipal_M2'!$B$6</definedName>
    <definedName name="points" localSheetId="1">'2_InterestOnly_M2'!$B$6</definedName>
    <definedName name="points" localSheetId="3">'2_Rule78_M2'!$B$7</definedName>
    <definedName name="Quoted_APR" localSheetId="11">'1_ETP_fixed30'!$B$6</definedName>
    <definedName name="Quoted_APR" localSheetId="10">'1_EvenTotalPay_D'!$B$6</definedName>
    <definedName name="Quoted_APR" localSheetId="9">'1_EvenTotalPay_M1'!$B$6</definedName>
    <definedName name="Quoted_APR" localSheetId="7">'1_FixedPrincipal_M1'!$B$6</definedName>
    <definedName name="Quoted_APR" localSheetId="13">'1_Fprin_demoincorrect'!$B$6</definedName>
    <definedName name="Quoted_APR" localSheetId="6">'1_InterestOnly_M1'!$B$6</definedName>
    <definedName name="Quoted_APR" localSheetId="5">'1_NoInterest_M1'!$B$6</definedName>
    <definedName name="Quoted_APR" localSheetId="12">'1_Rule78_M_fixed30'!$B$6</definedName>
    <definedName name="Quoted_APR" localSheetId="8">'1_Rule78_M1_float'!$B$7</definedName>
    <definedName name="Quoted_APR" localSheetId="4">'2_EvenTotalPay_M2'!$B$5</definedName>
    <definedName name="Quoted_APR" localSheetId="2">'2_FixedPrincipal_M2'!$B$5</definedName>
    <definedName name="Quoted_APR" localSheetId="1">'2_InterestOnly_M2'!$B$5</definedName>
    <definedName name="Quoted_APR" localSheetId="3">'2_Rule78_M2'!$B$6</definedName>
    <definedName name="schedule_payment" localSheetId="14">'[1]1_EvenTotalPay_M'!$O$5:$O$13</definedName>
    <definedName name="selected_comp_interval" localSheetId="11">'1_ETP_fixed30'!$B$16</definedName>
    <definedName name="selected_comp_interval" localSheetId="10">'1_EvenTotalPay_D'!$B$16</definedName>
    <definedName name="selected_comp_interval" localSheetId="9">'1_EvenTotalPay_M1'!$B$16</definedName>
    <definedName name="selected_comp_interval" localSheetId="7">'1_FixedPrincipal_M1'!$B$16</definedName>
    <definedName name="selected_comp_interval" localSheetId="13">'1_Fprin_demoincorrect'!$B$16</definedName>
    <definedName name="selected_comp_interval" localSheetId="6">'1_InterestOnly_M1'!$B$16</definedName>
    <definedName name="selected_comp_interval" localSheetId="5">'1_NoInterest_M1'!$B$16</definedName>
    <definedName name="selected_comp_interval" localSheetId="12">'1_Rule78_M_fixed30'!$B$16</definedName>
    <definedName name="selected_comp_interval" localSheetId="8">'1_Rule78_M1_float'!$B$17</definedName>
    <definedName name="selected_comp_interval" localSheetId="4">'2_EvenTotalPay_M2'!$B$15</definedName>
    <definedName name="selected_comp_interval" localSheetId="2">'2_FixedPrincipal_M2'!$B$15</definedName>
    <definedName name="selected_comp_interval" localSheetId="1">'2_InterestOnly_M2'!$B$15</definedName>
    <definedName name="selected_comp_interval" localSheetId="3">'2_Rule78_M2'!$B$16</definedName>
    <definedName name="selected_pmt_interval" localSheetId="11">'1_ETP_fixed30'!$B$15</definedName>
    <definedName name="selected_pmt_interval" localSheetId="10">'1_EvenTotalPay_D'!$B$15</definedName>
    <definedName name="selected_pmt_interval" localSheetId="9">'1_EvenTotalPay_M1'!$B$15</definedName>
    <definedName name="selected_pmt_interval" localSheetId="7">'1_FixedPrincipal_M1'!$B$15</definedName>
    <definedName name="selected_pmt_interval" localSheetId="13">'1_Fprin_demoincorrect'!$B$15</definedName>
    <definedName name="selected_pmt_interval" localSheetId="6">'1_InterestOnly_M1'!$B$15</definedName>
    <definedName name="selected_pmt_interval" localSheetId="5">'1_NoInterest_M1'!$B$15</definedName>
    <definedName name="selected_pmt_interval" localSheetId="12">'1_Rule78_M_fixed30'!$B$15</definedName>
    <definedName name="selected_pmt_interval" localSheetId="8">'1_Rule78_M1_float'!$B$16</definedName>
    <definedName name="selected_pmt_interval" localSheetId="4">'2_EvenTotalPay_M2'!$B$14</definedName>
    <definedName name="selected_pmt_interval" localSheetId="2">'2_FixedPrincipal_M2'!$B$14</definedName>
    <definedName name="selected_pmt_interval" localSheetId="1">'2_InterestOnly_M2'!$B$14</definedName>
    <definedName name="selected_pmt_interval" localSheetId="3">'2_Rule78_M2'!$B$15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69" l="1"/>
  <c r="B23" i="69"/>
  <c r="B24" i="69"/>
  <c r="B25" i="69"/>
  <c r="B26" i="69"/>
  <c r="B27" i="69"/>
  <c r="B28" i="69"/>
  <c r="B29" i="69"/>
  <c r="B30" i="69"/>
  <c r="B31" i="69"/>
  <c r="B32" i="69"/>
  <c r="B33" i="69"/>
  <c r="B34" i="69"/>
  <c r="B35" i="69"/>
  <c r="B36" i="69"/>
  <c r="B37" i="69"/>
  <c r="B38" i="69"/>
  <c r="B39" i="69"/>
  <c r="B40" i="69"/>
  <c r="B41" i="69"/>
  <c r="B42" i="69"/>
  <c r="B43" i="69"/>
  <c r="B44" i="69"/>
  <c r="B45" i="69"/>
  <c r="B46" i="69"/>
  <c r="B47" i="69"/>
  <c r="B48" i="69"/>
  <c r="B49" i="69"/>
  <c r="B50" i="69"/>
  <c r="B51" i="69"/>
  <c r="B52" i="69"/>
  <c r="B53" i="69"/>
  <c r="B54" i="69"/>
  <c r="B55" i="69"/>
  <c r="B56" i="69"/>
  <c r="B57" i="69"/>
  <c r="B58" i="69"/>
  <c r="B59" i="69"/>
  <c r="B60" i="69"/>
  <c r="B61" i="69"/>
  <c r="B62" i="69"/>
  <c r="B63" i="69"/>
  <c r="B64" i="69"/>
  <c r="B65" i="69"/>
  <c r="B66" i="69"/>
  <c r="B67" i="69"/>
  <c r="B68" i="69"/>
  <c r="B69" i="69"/>
  <c r="B70" i="69"/>
  <c r="B71" i="69"/>
  <c r="B72" i="69"/>
  <c r="B73" i="69"/>
  <c r="B74" i="69"/>
  <c r="B75" i="69"/>
  <c r="B76" i="69"/>
  <c r="B77" i="69"/>
  <c r="B78" i="69"/>
  <c r="B79" i="69"/>
  <c r="B80" i="69"/>
  <c r="B81" i="69"/>
  <c r="B82" i="69"/>
  <c r="B83" i="69"/>
  <c r="B84" i="69"/>
  <c r="B85" i="69"/>
  <c r="B86" i="69"/>
  <c r="B87" i="69"/>
  <c r="B88" i="69"/>
  <c r="B89" i="69"/>
  <c r="B90" i="69"/>
  <c r="B91" i="69"/>
  <c r="B92" i="69"/>
  <c r="B93" i="69"/>
  <c r="B94" i="69"/>
  <c r="B95" i="69"/>
  <c r="B96" i="69"/>
  <c r="B97" i="69"/>
  <c r="B98" i="69"/>
  <c r="B99" i="69"/>
  <c r="B100" i="69"/>
  <c r="B101" i="69"/>
  <c r="B102" i="69"/>
  <c r="B103" i="69"/>
  <c r="B104" i="69"/>
  <c r="B105" i="69"/>
  <c r="B106" i="69"/>
  <c r="B107" i="69"/>
  <c r="B108" i="69"/>
  <c r="B109" i="69"/>
  <c r="B110" i="69"/>
  <c r="B111" i="69"/>
  <c r="B112" i="69"/>
  <c r="B113" i="69"/>
  <c r="B114" i="69"/>
  <c r="B115" i="69"/>
  <c r="B116" i="69"/>
  <c r="B117" i="69"/>
  <c r="B118" i="69"/>
  <c r="B119" i="69"/>
  <c r="B120" i="69"/>
  <c r="B121" i="69"/>
  <c r="B122" i="69"/>
  <c r="B123" i="69"/>
  <c r="B124" i="69"/>
  <c r="B125" i="69"/>
  <c r="B126" i="69"/>
  <c r="B127" i="69"/>
  <c r="B128" i="69"/>
  <c r="B129" i="69"/>
  <c r="B130" i="69"/>
  <c r="B131" i="69"/>
  <c r="B132" i="69"/>
  <c r="B133" i="69"/>
  <c r="B134" i="69"/>
  <c r="B135" i="69"/>
  <c r="B136" i="69"/>
  <c r="B137" i="69"/>
  <c r="B138" i="69"/>
  <c r="B139" i="69"/>
  <c r="B140" i="69"/>
  <c r="B141" i="69"/>
  <c r="B142" i="69"/>
  <c r="B143" i="69"/>
  <c r="B144" i="69"/>
  <c r="B145" i="69"/>
  <c r="B146" i="69"/>
  <c r="B147" i="69"/>
  <c r="B148" i="69"/>
  <c r="B149" i="69"/>
  <c r="B150" i="69"/>
  <c r="B151" i="69"/>
  <c r="B152" i="69"/>
  <c r="B153" i="69"/>
  <c r="B154" i="69"/>
  <c r="B155" i="69"/>
  <c r="B156" i="69"/>
  <c r="B157" i="69"/>
  <c r="B158" i="69"/>
  <c r="B159" i="69"/>
  <c r="B160" i="69"/>
  <c r="B161" i="69"/>
  <c r="B162" i="69"/>
  <c r="B163" i="69"/>
  <c r="B164" i="69"/>
  <c r="B165" i="69"/>
  <c r="B166" i="69"/>
  <c r="B167" i="69"/>
  <c r="B168" i="69"/>
  <c r="B169" i="69"/>
  <c r="B170" i="69"/>
  <c r="B171" i="69"/>
  <c r="B172" i="69"/>
  <c r="B173" i="69"/>
  <c r="B174" i="69"/>
  <c r="B175" i="69"/>
  <c r="B176" i="69"/>
  <c r="B177" i="69"/>
  <c r="B178" i="69"/>
  <c r="B179" i="69"/>
  <c r="B180" i="69"/>
  <c r="B181" i="69"/>
  <c r="B182" i="69"/>
  <c r="B183" i="69"/>
  <c r="B184" i="69"/>
  <c r="B185" i="69"/>
  <c r="B186" i="69"/>
  <c r="B187" i="69"/>
  <c r="B188" i="69"/>
  <c r="B189" i="69"/>
  <c r="B190" i="69"/>
  <c r="B191" i="69"/>
  <c r="B192" i="69"/>
  <c r="B193" i="69"/>
  <c r="B194" i="69"/>
  <c r="B195" i="69"/>
  <c r="B196" i="69"/>
  <c r="B197" i="69"/>
  <c r="B198" i="69"/>
  <c r="B199" i="69"/>
  <c r="B200" i="69"/>
  <c r="B201" i="69"/>
  <c r="B202" i="69"/>
  <c r="B203" i="69"/>
  <c r="B204" i="69"/>
  <c r="B205" i="69"/>
  <c r="B206" i="69"/>
  <c r="B207" i="69"/>
  <c r="B208" i="69"/>
  <c r="B209" i="69"/>
  <c r="B210" i="69"/>
  <c r="B211" i="69"/>
  <c r="B212" i="69"/>
  <c r="B213" i="69"/>
  <c r="B214" i="69"/>
  <c r="B215" i="69"/>
  <c r="B216" i="69"/>
  <c r="B217" i="69"/>
  <c r="B218" i="69"/>
  <c r="B219" i="69"/>
  <c r="B220" i="69"/>
  <c r="B221" i="69"/>
  <c r="B222" i="69"/>
  <c r="B223" i="69"/>
  <c r="B224" i="69"/>
  <c r="B225" i="69"/>
  <c r="B226" i="69"/>
  <c r="B227" i="69"/>
  <c r="B228" i="69"/>
  <c r="B229" i="69"/>
  <c r="B230" i="69"/>
  <c r="B231" i="69"/>
  <c r="B232" i="69"/>
  <c r="B233" i="69"/>
  <c r="B234" i="69"/>
  <c r="B235" i="69"/>
  <c r="B236" i="69"/>
  <c r="B237" i="69"/>
  <c r="B238" i="69"/>
  <c r="B239" i="69"/>
  <c r="B240" i="69"/>
  <c r="B241" i="69"/>
  <c r="B242" i="69"/>
  <c r="B243" i="69"/>
  <c r="B244" i="69"/>
  <c r="B245" i="69"/>
  <c r="B246" i="69"/>
  <c r="B247" i="69"/>
  <c r="B248" i="69"/>
  <c r="B249" i="69"/>
  <c r="B250" i="69"/>
  <c r="B251" i="69"/>
  <c r="B252" i="69"/>
  <c r="B253" i="69"/>
  <c r="B254" i="69"/>
  <c r="B255" i="69"/>
  <c r="B256" i="69"/>
  <c r="B257" i="69"/>
  <c r="B258" i="69"/>
  <c r="B259" i="69"/>
  <c r="B260" i="69"/>
  <c r="B261" i="69"/>
  <c r="B262" i="69"/>
  <c r="B263" i="69"/>
  <c r="B264" i="69"/>
  <c r="B265" i="69"/>
  <c r="B266" i="69"/>
  <c r="B267" i="69"/>
  <c r="B268" i="69"/>
  <c r="B269" i="69"/>
  <c r="B270" i="69"/>
  <c r="B271" i="69"/>
  <c r="B272" i="69"/>
  <c r="B273" i="69"/>
  <c r="B274" i="69"/>
  <c r="B275" i="69"/>
  <c r="B276" i="69"/>
  <c r="B277" i="69"/>
  <c r="B278" i="69"/>
  <c r="B279" i="69"/>
  <c r="B280" i="69"/>
  <c r="B281" i="69"/>
  <c r="B282" i="69"/>
  <c r="B283" i="69"/>
  <c r="B284" i="69"/>
  <c r="B285" i="69"/>
  <c r="B286" i="69"/>
  <c r="B287" i="69"/>
  <c r="B288" i="69"/>
  <c r="B289" i="69"/>
  <c r="B290" i="69"/>
  <c r="B291" i="69"/>
  <c r="B292" i="69"/>
  <c r="B293" i="69"/>
  <c r="B294" i="69"/>
  <c r="B295" i="69"/>
  <c r="B296" i="69"/>
  <c r="B297" i="69"/>
  <c r="B298" i="69"/>
  <c r="B299" i="69"/>
  <c r="B300" i="69"/>
  <c r="B301" i="69"/>
  <c r="B302" i="69"/>
  <c r="B303" i="69"/>
  <c r="B304" i="69"/>
  <c r="B305" i="69"/>
  <c r="B306" i="69"/>
  <c r="B307" i="69"/>
  <c r="B308" i="69"/>
  <c r="B309" i="69"/>
  <c r="B310" i="69"/>
  <c r="B311" i="69"/>
  <c r="B312" i="69"/>
  <c r="B313" i="69"/>
  <c r="B314" i="69"/>
  <c r="B315" i="69"/>
  <c r="B316" i="69"/>
  <c r="B317" i="69"/>
  <c r="B318" i="69"/>
  <c r="B319" i="69"/>
  <c r="B320" i="69"/>
  <c r="B321" i="69"/>
  <c r="B322" i="69"/>
  <c r="B323" i="69"/>
  <c r="B324" i="69"/>
  <c r="B325" i="69"/>
  <c r="B326" i="69"/>
  <c r="B327" i="69"/>
  <c r="B328" i="69"/>
  <c r="B329" i="69"/>
  <c r="B330" i="69"/>
  <c r="B331" i="69"/>
  <c r="B332" i="69"/>
  <c r="B333" i="69"/>
  <c r="B334" i="69"/>
  <c r="B335" i="69"/>
  <c r="B336" i="69"/>
  <c r="B337" i="69"/>
  <c r="B338" i="69"/>
  <c r="B339" i="69"/>
  <c r="B340" i="69"/>
  <c r="B341" i="69"/>
  <c r="B342" i="69"/>
  <c r="B343" i="69"/>
  <c r="B344" i="69"/>
  <c r="B345" i="69"/>
  <c r="B346" i="69"/>
  <c r="B347" i="69"/>
  <c r="B348" i="69"/>
  <c r="B349" i="69"/>
  <c r="B350" i="69"/>
  <c r="B351" i="69"/>
  <c r="B352" i="69"/>
  <c r="B353" i="69"/>
  <c r="B354" i="69"/>
  <c r="B355" i="69"/>
  <c r="B356" i="69"/>
  <c r="B357" i="69"/>
  <c r="B358" i="69"/>
  <c r="B359" i="69"/>
  <c r="B360" i="69"/>
  <c r="B361" i="69"/>
  <c r="B362" i="69"/>
  <c r="B363" i="69"/>
  <c r="B364" i="69"/>
  <c r="B365" i="69"/>
  <c r="B366" i="69"/>
  <c r="B367" i="69"/>
  <c r="B368" i="69"/>
  <c r="B369" i="69"/>
  <c r="B370" i="69"/>
  <c r="B371" i="69"/>
  <c r="B372" i="69"/>
  <c r="B373" i="69"/>
  <c r="B374" i="69"/>
  <c r="B375" i="69"/>
  <c r="B376" i="69"/>
  <c r="B377" i="69"/>
  <c r="B378" i="69"/>
  <c r="B379" i="69"/>
  <c r="B380" i="69"/>
  <c r="B381" i="69"/>
  <c r="B382" i="69"/>
  <c r="B383" i="69"/>
  <c r="B384" i="69"/>
  <c r="B385" i="69"/>
  <c r="B386" i="69"/>
  <c r="B387" i="69"/>
  <c r="B388" i="69"/>
  <c r="B389" i="69"/>
  <c r="B390" i="69"/>
  <c r="B391" i="69"/>
  <c r="B392" i="69"/>
  <c r="B393" i="69"/>
  <c r="B394" i="69"/>
  <c r="B395" i="69"/>
  <c r="B396" i="69"/>
  <c r="B397" i="69"/>
  <c r="B398" i="69"/>
  <c r="B399" i="69"/>
  <c r="B400" i="69"/>
  <c r="B401" i="69"/>
  <c r="B402" i="69"/>
  <c r="B403" i="69"/>
  <c r="A23" i="69"/>
  <c r="A24" i="69"/>
  <c r="A25" i="69"/>
  <c r="F25" i="69"/>
  <c r="B22" i="69"/>
  <c r="G21" i="69"/>
  <c r="C22" i="69"/>
  <c r="C21" i="69"/>
  <c r="B21" i="69"/>
  <c r="J20" i="69"/>
  <c r="F14" i="69"/>
  <c r="F12" i="69"/>
  <c r="C12" i="69"/>
  <c r="J9" i="69"/>
  <c r="E9" i="69"/>
  <c r="F8" i="69"/>
  <c r="F13" i="69"/>
  <c r="E22" i="69"/>
  <c r="O7" i="69"/>
  <c r="F7" i="69"/>
  <c r="O6" i="69"/>
  <c r="K6" i="69"/>
  <c r="O5" i="69"/>
  <c r="F5" i="69"/>
  <c r="F4" i="69"/>
  <c r="K8" i="69"/>
  <c r="K9" i="69"/>
  <c r="E4" i="69"/>
  <c r="F3" i="69"/>
  <c r="E3" i="69"/>
  <c r="F12" i="67"/>
  <c r="A23" i="67"/>
  <c r="A24" i="67"/>
  <c r="B22" i="67"/>
  <c r="C21" i="67"/>
  <c r="G21" i="67"/>
  <c r="C22" i="67"/>
  <c r="B21" i="67"/>
  <c r="J20" i="67"/>
  <c r="F14" i="67"/>
  <c r="F22" i="67"/>
  <c r="C12" i="67"/>
  <c r="J9" i="67"/>
  <c r="E9" i="67"/>
  <c r="O7" i="67"/>
  <c r="F7" i="67"/>
  <c r="O6" i="67"/>
  <c r="K6" i="67"/>
  <c r="O5" i="67"/>
  <c r="F5" i="67"/>
  <c r="F4" i="67"/>
  <c r="E4" i="67"/>
  <c r="F3" i="67"/>
  <c r="E3" i="67"/>
  <c r="A23" i="66"/>
  <c r="A24" i="66"/>
  <c r="B22" i="66"/>
  <c r="C21" i="66"/>
  <c r="G21" i="66"/>
  <c r="C22" i="66"/>
  <c r="B21" i="66"/>
  <c r="J20" i="66"/>
  <c r="C13" i="66"/>
  <c r="K12" i="66"/>
  <c r="J10" i="66"/>
  <c r="E10" i="66"/>
  <c r="O8" i="66"/>
  <c r="F8" i="66"/>
  <c r="O7" i="66"/>
  <c r="K7" i="66"/>
  <c r="O6" i="66"/>
  <c r="F6" i="66"/>
  <c r="F12" i="66"/>
  <c r="F13" i="66"/>
  <c r="F5" i="66"/>
  <c r="E5" i="66"/>
  <c r="F4" i="66"/>
  <c r="E4" i="66"/>
  <c r="F3" i="66"/>
  <c r="N22" i="66"/>
  <c r="A22" i="65"/>
  <c r="A23" i="65"/>
  <c r="B21" i="65"/>
  <c r="C20" i="65"/>
  <c r="G20" i="65"/>
  <c r="B20" i="65"/>
  <c r="J19" i="65"/>
  <c r="C12" i="65"/>
  <c r="E9" i="65"/>
  <c r="O7" i="65"/>
  <c r="F4" i="65"/>
  <c r="F7" i="65"/>
  <c r="O6" i="65"/>
  <c r="K6" i="65"/>
  <c r="O5" i="65"/>
  <c r="F5" i="65"/>
  <c r="F12" i="65"/>
  <c r="F13" i="65"/>
  <c r="E4" i="65"/>
  <c r="F3" i="65"/>
  <c r="E3" i="65"/>
  <c r="F13" i="54"/>
  <c r="E18" i="54"/>
  <c r="F22" i="54"/>
  <c r="F24" i="64"/>
  <c r="A25" i="64"/>
  <c r="A26" i="64"/>
  <c r="F26" i="64"/>
  <c r="B24" i="64"/>
  <c r="C23" i="64"/>
  <c r="G23" i="64"/>
  <c r="C24" i="64"/>
  <c r="B23" i="64"/>
  <c r="J22" i="64"/>
  <c r="C13" i="64"/>
  <c r="J10" i="64"/>
  <c r="E10" i="64"/>
  <c r="O8" i="64"/>
  <c r="F8" i="64"/>
  <c r="O7" i="64"/>
  <c r="K7" i="64"/>
  <c r="O6" i="64"/>
  <c r="F6" i="64"/>
  <c r="F13" i="64"/>
  <c r="F16" i="64"/>
  <c r="F5" i="64"/>
  <c r="E5" i="64"/>
  <c r="F4" i="64"/>
  <c r="E4" i="64"/>
  <c r="A26" i="63"/>
  <c r="A27" i="63"/>
  <c r="A28" i="63"/>
  <c r="B25" i="63"/>
  <c r="C24" i="63"/>
  <c r="G24" i="63"/>
  <c r="C25" i="63"/>
  <c r="B24" i="63"/>
  <c r="J23" i="63"/>
  <c r="F19" i="63"/>
  <c r="F25" i="63"/>
  <c r="C13" i="63"/>
  <c r="J10" i="63"/>
  <c r="E10" i="63"/>
  <c r="O8" i="63"/>
  <c r="F8" i="63"/>
  <c r="O7" i="63"/>
  <c r="K7" i="63"/>
  <c r="O6" i="63"/>
  <c r="F6" i="63"/>
  <c r="F13" i="63"/>
  <c r="F5" i="63"/>
  <c r="E5" i="63"/>
  <c r="F4" i="63"/>
  <c r="E4" i="63"/>
  <c r="F23" i="69"/>
  <c r="F24" i="69"/>
  <c r="F9" i="69"/>
  <c r="K14" i="69"/>
  <c r="K23" i="69"/>
  <c r="K9" i="63"/>
  <c r="K10" i="63"/>
  <c r="D22" i="69"/>
  <c r="K10" i="69"/>
  <c r="A26" i="69"/>
  <c r="F26" i="69"/>
  <c r="G22" i="69"/>
  <c r="C23" i="69"/>
  <c r="F23" i="67"/>
  <c r="G22" i="67"/>
  <c r="F8" i="67"/>
  <c r="K8" i="67"/>
  <c r="K9" i="67"/>
  <c r="B23" i="67"/>
  <c r="B24" i="67"/>
  <c r="B25" i="67"/>
  <c r="B26" i="67"/>
  <c r="B27" i="67"/>
  <c r="B28" i="67"/>
  <c r="B29" i="67"/>
  <c r="B30" i="67"/>
  <c r="B31" i="67"/>
  <c r="B32" i="67"/>
  <c r="B33" i="67"/>
  <c r="B34" i="67"/>
  <c r="B35" i="67"/>
  <c r="B36" i="67"/>
  <c r="B37" i="67"/>
  <c r="B38" i="67"/>
  <c r="B39" i="67"/>
  <c r="B40" i="67"/>
  <c r="B41" i="67"/>
  <c r="B42" i="67"/>
  <c r="B43" i="67"/>
  <c r="B44" i="67"/>
  <c r="B45" i="67"/>
  <c r="B46" i="67"/>
  <c r="B47" i="67"/>
  <c r="B48" i="67"/>
  <c r="B49" i="67"/>
  <c r="B50" i="67"/>
  <c r="B51" i="67"/>
  <c r="B52" i="67"/>
  <c r="B53" i="67"/>
  <c r="B54" i="67"/>
  <c r="B55" i="67"/>
  <c r="B56" i="67"/>
  <c r="B57" i="67"/>
  <c r="B58" i="67"/>
  <c r="B59" i="67"/>
  <c r="B60" i="67"/>
  <c r="B61" i="67"/>
  <c r="B62" i="67"/>
  <c r="B63" i="67"/>
  <c r="B64" i="67"/>
  <c r="B65" i="67"/>
  <c r="B66" i="67"/>
  <c r="B67" i="67"/>
  <c r="B68" i="67"/>
  <c r="B69" i="67"/>
  <c r="B70" i="67"/>
  <c r="B71" i="67"/>
  <c r="B72" i="67"/>
  <c r="B73" i="67"/>
  <c r="B74" i="67"/>
  <c r="B75" i="67"/>
  <c r="B76" i="67"/>
  <c r="B77" i="67"/>
  <c r="B78" i="67"/>
  <c r="B79" i="67"/>
  <c r="B80" i="67"/>
  <c r="B81" i="67"/>
  <c r="B82" i="67"/>
  <c r="B83" i="67"/>
  <c r="B84" i="67"/>
  <c r="B85" i="67"/>
  <c r="B86" i="67"/>
  <c r="B87" i="67"/>
  <c r="B88" i="67"/>
  <c r="B89" i="67"/>
  <c r="B90" i="67"/>
  <c r="B91" i="67"/>
  <c r="B92" i="67"/>
  <c r="B93" i="67"/>
  <c r="B94" i="67"/>
  <c r="B95" i="67"/>
  <c r="B96" i="67"/>
  <c r="B97" i="67"/>
  <c r="B98" i="67"/>
  <c r="B99" i="67"/>
  <c r="B100" i="67"/>
  <c r="B101" i="67"/>
  <c r="B102" i="67"/>
  <c r="B103" i="67"/>
  <c r="B104" i="67"/>
  <c r="B105" i="67"/>
  <c r="B106" i="67"/>
  <c r="B107" i="67"/>
  <c r="B108" i="67"/>
  <c r="B109" i="67"/>
  <c r="B110" i="67"/>
  <c r="B111" i="67"/>
  <c r="B112" i="67"/>
  <c r="B113" i="67"/>
  <c r="B114" i="67"/>
  <c r="B115" i="67"/>
  <c r="B116" i="67"/>
  <c r="B117" i="67"/>
  <c r="B118" i="67"/>
  <c r="B119" i="67"/>
  <c r="B120" i="67"/>
  <c r="B121" i="67"/>
  <c r="B122" i="67"/>
  <c r="B123" i="67"/>
  <c r="B124" i="67"/>
  <c r="B125" i="67"/>
  <c r="B126" i="67"/>
  <c r="B127" i="67"/>
  <c r="B128" i="67"/>
  <c r="B129" i="67"/>
  <c r="B130" i="67"/>
  <c r="B131" i="67"/>
  <c r="B132" i="67"/>
  <c r="B133" i="67"/>
  <c r="B134" i="67"/>
  <c r="B135" i="67"/>
  <c r="B136" i="67"/>
  <c r="B137" i="67"/>
  <c r="B138" i="67"/>
  <c r="B139" i="67"/>
  <c r="B140" i="67"/>
  <c r="B141" i="67"/>
  <c r="B142" i="67"/>
  <c r="B143" i="67"/>
  <c r="B144" i="67"/>
  <c r="B145" i="67"/>
  <c r="B146" i="67"/>
  <c r="B147" i="67"/>
  <c r="B148" i="67"/>
  <c r="B149" i="67"/>
  <c r="B150" i="67"/>
  <c r="B151" i="67"/>
  <c r="B152" i="67"/>
  <c r="B153" i="67"/>
  <c r="B154" i="67"/>
  <c r="B155" i="67"/>
  <c r="B156" i="67"/>
  <c r="B157" i="67"/>
  <c r="B158" i="67"/>
  <c r="B159" i="67"/>
  <c r="B160" i="67"/>
  <c r="B161" i="67"/>
  <c r="B162" i="67"/>
  <c r="B163" i="67"/>
  <c r="B164" i="67"/>
  <c r="B165" i="67"/>
  <c r="B166" i="67"/>
  <c r="B167" i="67"/>
  <c r="B168" i="67"/>
  <c r="B169" i="67"/>
  <c r="B170" i="67"/>
  <c r="B171" i="67"/>
  <c r="B172" i="67"/>
  <c r="B173" i="67"/>
  <c r="B174" i="67"/>
  <c r="B175" i="67"/>
  <c r="B176" i="67"/>
  <c r="B177" i="67"/>
  <c r="B178" i="67"/>
  <c r="B179" i="67"/>
  <c r="B180" i="67"/>
  <c r="B181" i="67"/>
  <c r="B182" i="67"/>
  <c r="B183" i="67"/>
  <c r="B184" i="67"/>
  <c r="B185" i="67"/>
  <c r="B186" i="67"/>
  <c r="B187" i="67"/>
  <c r="B188" i="67"/>
  <c r="B189" i="67"/>
  <c r="B190" i="67"/>
  <c r="B191" i="67"/>
  <c r="B192" i="67"/>
  <c r="B193" i="67"/>
  <c r="B194" i="67"/>
  <c r="B195" i="67"/>
  <c r="B196" i="67"/>
  <c r="B197" i="67"/>
  <c r="B198" i="67"/>
  <c r="B199" i="67"/>
  <c r="B200" i="67"/>
  <c r="B201" i="67"/>
  <c r="B202" i="67"/>
  <c r="B203" i="67"/>
  <c r="B204" i="67"/>
  <c r="B205" i="67"/>
  <c r="B206" i="67"/>
  <c r="B207" i="67"/>
  <c r="B208" i="67"/>
  <c r="B209" i="67"/>
  <c r="B210" i="67"/>
  <c r="B211" i="67"/>
  <c r="B212" i="67"/>
  <c r="B213" i="67"/>
  <c r="B214" i="67"/>
  <c r="B215" i="67"/>
  <c r="B216" i="67"/>
  <c r="B217" i="67"/>
  <c r="B218" i="67"/>
  <c r="B219" i="67"/>
  <c r="B220" i="67"/>
  <c r="B221" i="67"/>
  <c r="B222" i="67"/>
  <c r="B223" i="67"/>
  <c r="B224" i="67"/>
  <c r="B225" i="67"/>
  <c r="B226" i="67"/>
  <c r="B227" i="67"/>
  <c r="B228" i="67"/>
  <c r="B229" i="67"/>
  <c r="B230" i="67"/>
  <c r="B231" i="67"/>
  <c r="B232" i="67"/>
  <c r="B233" i="67"/>
  <c r="B234" i="67"/>
  <c r="B235" i="67"/>
  <c r="B236" i="67"/>
  <c r="B237" i="67"/>
  <c r="B238" i="67"/>
  <c r="B239" i="67"/>
  <c r="B240" i="67"/>
  <c r="B241" i="67"/>
  <c r="B242" i="67"/>
  <c r="B243" i="67"/>
  <c r="B244" i="67"/>
  <c r="B245" i="67"/>
  <c r="B246" i="67"/>
  <c r="B247" i="67"/>
  <c r="B248" i="67"/>
  <c r="B249" i="67"/>
  <c r="B250" i="67"/>
  <c r="B251" i="67"/>
  <c r="B252" i="67"/>
  <c r="B253" i="67"/>
  <c r="B254" i="67"/>
  <c r="B255" i="67"/>
  <c r="B256" i="67"/>
  <c r="B257" i="67"/>
  <c r="B258" i="67"/>
  <c r="B259" i="67"/>
  <c r="B260" i="67"/>
  <c r="B261" i="67"/>
  <c r="B262" i="67"/>
  <c r="B263" i="67"/>
  <c r="B264" i="67"/>
  <c r="B265" i="67"/>
  <c r="B266" i="67"/>
  <c r="B267" i="67"/>
  <c r="B268" i="67"/>
  <c r="B269" i="67"/>
  <c r="B270" i="67"/>
  <c r="B271" i="67"/>
  <c r="B272" i="67"/>
  <c r="B273" i="67"/>
  <c r="B274" i="67"/>
  <c r="B275" i="67"/>
  <c r="B276" i="67"/>
  <c r="B277" i="67"/>
  <c r="B278" i="67"/>
  <c r="B279" i="67"/>
  <c r="B280" i="67"/>
  <c r="B281" i="67"/>
  <c r="B282" i="67"/>
  <c r="B283" i="67"/>
  <c r="B284" i="67"/>
  <c r="B285" i="67"/>
  <c r="B286" i="67"/>
  <c r="B287" i="67"/>
  <c r="B288" i="67"/>
  <c r="B289" i="67"/>
  <c r="B290" i="67"/>
  <c r="B291" i="67"/>
  <c r="B292" i="67"/>
  <c r="B293" i="67"/>
  <c r="B294" i="67"/>
  <c r="B295" i="67"/>
  <c r="B296" i="67"/>
  <c r="B297" i="67"/>
  <c r="B298" i="67"/>
  <c r="B299" i="67"/>
  <c r="B300" i="67"/>
  <c r="B301" i="67"/>
  <c r="B302" i="67"/>
  <c r="B303" i="67"/>
  <c r="B304" i="67"/>
  <c r="B305" i="67"/>
  <c r="B306" i="67"/>
  <c r="B307" i="67"/>
  <c r="B308" i="67"/>
  <c r="B309" i="67"/>
  <c r="B310" i="67"/>
  <c r="B311" i="67"/>
  <c r="B312" i="67"/>
  <c r="B313" i="67"/>
  <c r="B314" i="67"/>
  <c r="B315" i="67"/>
  <c r="B316" i="67"/>
  <c r="B317" i="67"/>
  <c r="B318" i="67"/>
  <c r="B319" i="67"/>
  <c r="B320" i="67"/>
  <c r="B321" i="67"/>
  <c r="B322" i="67"/>
  <c r="B323" i="67"/>
  <c r="B324" i="67"/>
  <c r="B325" i="67"/>
  <c r="B326" i="67"/>
  <c r="B327" i="67"/>
  <c r="B328" i="67"/>
  <c r="B329" i="67"/>
  <c r="B330" i="67"/>
  <c r="B331" i="67"/>
  <c r="B332" i="67"/>
  <c r="B333" i="67"/>
  <c r="B334" i="67"/>
  <c r="B335" i="67"/>
  <c r="B336" i="67"/>
  <c r="B337" i="67"/>
  <c r="B338" i="67"/>
  <c r="B339" i="67"/>
  <c r="B340" i="67"/>
  <c r="B341" i="67"/>
  <c r="B342" i="67"/>
  <c r="B343" i="67"/>
  <c r="B344" i="67"/>
  <c r="B345" i="67"/>
  <c r="B346" i="67"/>
  <c r="B347" i="67"/>
  <c r="B348" i="67"/>
  <c r="B349" i="67"/>
  <c r="B350" i="67"/>
  <c r="B351" i="67"/>
  <c r="B352" i="67"/>
  <c r="B353" i="67"/>
  <c r="B354" i="67"/>
  <c r="B355" i="67"/>
  <c r="B356" i="67"/>
  <c r="B357" i="67"/>
  <c r="B358" i="67"/>
  <c r="B359" i="67"/>
  <c r="B360" i="67"/>
  <c r="B361" i="67"/>
  <c r="B362" i="67"/>
  <c r="B363" i="67"/>
  <c r="B364" i="67"/>
  <c r="B365" i="67"/>
  <c r="B366" i="67"/>
  <c r="B367" i="67"/>
  <c r="B368" i="67"/>
  <c r="B369" i="67"/>
  <c r="B370" i="67"/>
  <c r="B371" i="67"/>
  <c r="B372" i="67"/>
  <c r="B373" i="67"/>
  <c r="B374" i="67"/>
  <c r="B375" i="67"/>
  <c r="B376" i="67"/>
  <c r="B377" i="67"/>
  <c r="B378" i="67"/>
  <c r="B379" i="67"/>
  <c r="B380" i="67"/>
  <c r="B381" i="67"/>
  <c r="B382" i="67"/>
  <c r="B383" i="67"/>
  <c r="B384" i="67"/>
  <c r="B385" i="67"/>
  <c r="B386" i="67"/>
  <c r="B387" i="67"/>
  <c r="B388" i="67"/>
  <c r="B389" i="67"/>
  <c r="B390" i="67"/>
  <c r="B391" i="67"/>
  <c r="B392" i="67"/>
  <c r="B393" i="67"/>
  <c r="B394" i="67"/>
  <c r="B395" i="67"/>
  <c r="B396" i="67"/>
  <c r="B397" i="67"/>
  <c r="B398" i="67"/>
  <c r="B399" i="67"/>
  <c r="B400" i="67"/>
  <c r="B401" i="67"/>
  <c r="B402" i="67"/>
  <c r="B403" i="67"/>
  <c r="C23" i="67"/>
  <c r="F24" i="67"/>
  <c r="A25" i="67"/>
  <c r="K9" i="64"/>
  <c r="K10" i="64"/>
  <c r="F9" i="66"/>
  <c r="F14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6" i="66"/>
  <c r="B37" i="66"/>
  <c r="B38" i="66"/>
  <c r="B39" i="66"/>
  <c r="B40" i="66"/>
  <c r="B41" i="66"/>
  <c r="B42" i="66"/>
  <c r="B43" i="66"/>
  <c r="B44" i="66"/>
  <c r="B45" i="66"/>
  <c r="B46" i="66"/>
  <c r="B47" i="66"/>
  <c r="B48" i="66"/>
  <c r="B49" i="66"/>
  <c r="B50" i="66"/>
  <c r="B51" i="66"/>
  <c r="B52" i="66"/>
  <c r="B53" i="66"/>
  <c r="B54" i="66"/>
  <c r="B55" i="66"/>
  <c r="B56" i="66"/>
  <c r="B57" i="66"/>
  <c r="B58" i="66"/>
  <c r="B59" i="66"/>
  <c r="B60" i="66"/>
  <c r="B61" i="66"/>
  <c r="B62" i="66"/>
  <c r="B63" i="66"/>
  <c r="B64" i="66"/>
  <c r="B65" i="66"/>
  <c r="B66" i="66"/>
  <c r="B67" i="66"/>
  <c r="B68" i="66"/>
  <c r="B69" i="66"/>
  <c r="B70" i="66"/>
  <c r="B71" i="66"/>
  <c r="B72" i="66"/>
  <c r="B73" i="66"/>
  <c r="B74" i="66"/>
  <c r="B75" i="66"/>
  <c r="B76" i="66"/>
  <c r="B77" i="66"/>
  <c r="B78" i="66"/>
  <c r="B79" i="66"/>
  <c r="B80" i="66"/>
  <c r="B81" i="66"/>
  <c r="B82" i="66"/>
  <c r="B83" i="66"/>
  <c r="B84" i="66"/>
  <c r="B85" i="66"/>
  <c r="B86" i="66"/>
  <c r="B87" i="66"/>
  <c r="B88" i="66"/>
  <c r="B89" i="66"/>
  <c r="B90" i="66"/>
  <c r="B91" i="66"/>
  <c r="B92" i="66"/>
  <c r="B93" i="66"/>
  <c r="B94" i="66"/>
  <c r="B95" i="66"/>
  <c r="B96" i="66"/>
  <c r="B97" i="66"/>
  <c r="B98" i="66"/>
  <c r="B99" i="66"/>
  <c r="B100" i="66"/>
  <c r="B101" i="66"/>
  <c r="B102" i="66"/>
  <c r="B103" i="66"/>
  <c r="B104" i="66"/>
  <c r="B105" i="66"/>
  <c r="B106" i="66"/>
  <c r="B107" i="66"/>
  <c r="B108" i="66"/>
  <c r="B109" i="66"/>
  <c r="B110" i="66"/>
  <c r="B111" i="66"/>
  <c r="B112" i="66"/>
  <c r="B113" i="66"/>
  <c r="B114" i="66"/>
  <c r="B115" i="66"/>
  <c r="B116" i="66"/>
  <c r="B117" i="66"/>
  <c r="B118" i="66"/>
  <c r="B119" i="66"/>
  <c r="B120" i="66"/>
  <c r="B121" i="66"/>
  <c r="B122" i="66"/>
  <c r="B123" i="66"/>
  <c r="B124" i="66"/>
  <c r="B125" i="66"/>
  <c r="B126" i="66"/>
  <c r="B127" i="66"/>
  <c r="B128" i="66"/>
  <c r="B129" i="66"/>
  <c r="B130" i="66"/>
  <c r="B131" i="66"/>
  <c r="B132" i="66"/>
  <c r="B133" i="66"/>
  <c r="B134" i="66"/>
  <c r="B135" i="66"/>
  <c r="B136" i="66"/>
  <c r="B137" i="66"/>
  <c r="B138" i="66"/>
  <c r="B139" i="66"/>
  <c r="B140" i="66"/>
  <c r="B141" i="66"/>
  <c r="B142" i="66"/>
  <c r="B143" i="66"/>
  <c r="B144" i="66"/>
  <c r="B145" i="66"/>
  <c r="B146" i="66"/>
  <c r="B147" i="66"/>
  <c r="B148" i="66"/>
  <c r="B149" i="66"/>
  <c r="B150" i="66"/>
  <c r="B151" i="66"/>
  <c r="B152" i="66"/>
  <c r="B153" i="66"/>
  <c r="B154" i="66"/>
  <c r="B155" i="66"/>
  <c r="B156" i="66"/>
  <c r="B157" i="66"/>
  <c r="B158" i="66"/>
  <c r="B159" i="66"/>
  <c r="B160" i="66"/>
  <c r="B161" i="66"/>
  <c r="B162" i="66"/>
  <c r="B163" i="66"/>
  <c r="B164" i="66"/>
  <c r="B165" i="66"/>
  <c r="B166" i="66"/>
  <c r="B167" i="66"/>
  <c r="B168" i="66"/>
  <c r="B169" i="66"/>
  <c r="B170" i="66"/>
  <c r="B171" i="66"/>
  <c r="B172" i="66"/>
  <c r="B173" i="66"/>
  <c r="B174" i="66"/>
  <c r="B175" i="66"/>
  <c r="B176" i="66"/>
  <c r="B177" i="66"/>
  <c r="B178" i="66"/>
  <c r="B179" i="66"/>
  <c r="B180" i="66"/>
  <c r="B181" i="66"/>
  <c r="B182" i="66"/>
  <c r="B183" i="66"/>
  <c r="B184" i="66"/>
  <c r="B185" i="66"/>
  <c r="B186" i="66"/>
  <c r="B187" i="66"/>
  <c r="B188" i="66"/>
  <c r="B189" i="66"/>
  <c r="B190" i="66"/>
  <c r="B191" i="66"/>
  <c r="B192" i="66"/>
  <c r="B193" i="66"/>
  <c r="B194" i="66"/>
  <c r="B195" i="66"/>
  <c r="B196" i="66"/>
  <c r="B197" i="66"/>
  <c r="B198" i="66"/>
  <c r="B199" i="66"/>
  <c r="B200" i="66"/>
  <c r="B201" i="66"/>
  <c r="B202" i="66"/>
  <c r="B203" i="66"/>
  <c r="B204" i="66"/>
  <c r="B205" i="66"/>
  <c r="B206" i="66"/>
  <c r="B207" i="66"/>
  <c r="B208" i="66"/>
  <c r="B209" i="66"/>
  <c r="B210" i="66"/>
  <c r="B211" i="66"/>
  <c r="B212" i="66"/>
  <c r="B213" i="66"/>
  <c r="B214" i="66"/>
  <c r="B215" i="66"/>
  <c r="B216" i="66"/>
  <c r="B217" i="66"/>
  <c r="B218" i="66"/>
  <c r="B219" i="66"/>
  <c r="B220" i="66"/>
  <c r="B221" i="66"/>
  <c r="B222" i="66"/>
  <c r="B223" i="66"/>
  <c r="B224" i="66"/>
  <c r="B225" i="66"/>
  <c r="B226" i="66"/>
  <c r="B227" i="66"/>
  <c r="B228" i="66"/>
  <c r="B229" i="66"/>
  <c r="B230" i="66"/>
  <c r="B231" i="66"/>
  <c r="B232" i="66"/>
  <c r="B233" i="66"/>
  <c r="B234" i="66"/>
  <c r="B235" i="66"/>
  <c r="B236" i="66"/>
  <c r="B237" i="66"/>
  <c r="B238" i="66"/>
  <c r="B239" i="66"/>
  <c r="B240" i="66"/>
  <c r="B241" i="66"/>
  <c r="B242" i="66"/>
  <c r="B243" i="66"/>
  <c r="B244" i="66"/>
  <c r="B245" i="66"/>
  <c r="B246" i="66"/>
  <c r="B247" i="66"/>
  <c r="B248" i="66"/>
  <c r="B249" i="66"/>
  <c r="B250" i="66"/>
  <c r="B251" i="66"/>
  <c r="B252" i="66"/>
  <c r="B253" i="66"/>
  <c r="B254" i="66"/>
  <c r="B255" i="66"/>
  <c r="B256" i="66"/>
  <c r="B257" i="66"/>
  <c r="B258" i="66"/>
  <c r="B259" i="66"/>
  <c r="B260" i="66"/>
  <c r="B261" i="66"/>
  <c r="B262" i="66"/>
  <c r="B263" i="66"/>
  <c r="B264" i="66"/>
  <c r="B265" i="66"/>
  <c r="B266" i="66"/>
  <c r="B267" i="66"/>
  <c r="B268" i="66"/>
  <c r="B269" i="66"/>
  <c r="B270" i="66"/>
  <c r="B271" i="66"/>
  <c r="B272" i="66"/>
  <c r="B273" i="66"/>
  <c r="B274" i="66"/>
  <c r="B275" i="66"/>
  <c r="B276" i="66"/>
  <c r="B277" i="66"/>
  <c r="B278" i="66"/>
  <c r="B279" i="66"/>
  <c r="B280" i="66"/>
  <c r="B281" i="66"/>
  <c r="B282" i="66"/>
  <c r="B283" i="66"/>
  <c r="B284" i="66"/>
  <c r="B285" i="66"/>
  <c r="B286" i="66"/>
  <c r="B287" i="66"/>
  <c r="B288" i="66"/>
  <c r="B289" i="66"/>
  <c r="B290" i="66"/>
  <c r="B291" i="66"/>
  <c r="B292" i="66"/>
  <c r="B293" i="66"/>
  <c r="B294" i="66"/>
  <c r="B295" i="66"/>
  <c r="B296" i="66"/>
  <c r="B297" i="66"/>
  <c r="B298" i="66"/>
  <c r="B299" i="66"/>
  <c r="B300" i="66"/>
  <c r="B301" i="66"/>
  <c r="B302" i="66"/>
  <c r="B303" i="66"/>
  <c r="B304" i="66"/>
  <c r="B305" i="66"/>
  <c r="B306" i="66"/>
  <c r="B307" i="66"/>
  <c r="B308" i="66"/>
  <c r="B309" i="66"/>
  <c r="B310" i="66"/>
  <c r="B311" i="66"/>
  <c r="B312" i="66"/>
  <c r="B313" i="66"/>
  <c r="B314" i="66"/>
  <c r="B315" i="66"/>
  <c r="B316" i="66"/>
  <c r="B317" i="66"/>
  <c r="B318" i="66"/>
  <c r="B319" i="66"/>
  <c r="B320" i="66"/>
  <c r="B321" i="66"/>
  <c r="B322" i="66"/>
  <c r="B323" i="66"/>
  <c r="B324" i="66"/>
  <c r="B325" i="66"/>
  <c r="B326" i="66"/>
  <c r="B327" i="66"/>
  <c r="B328" i="66"/>
  <c r="B329" i="66"/>
  <c r="B330" i="66"/>
  <c r="B331" i="66"/>
  <c r="B332" i="66"/>
  <c r="B333" i="66"/>
  <c r="B334" i="66"/>
  <c r="B335" i="66"/>
  <c r="B336" i="66"/>
  <c r="B337" i="66"/>
  <c r="B338" i="66"/>
  <c r="B339" i="66"/>
  <c r="B340" i="66"/>
  <c r="B341" i="66"/>
  <c r="B342" i="66"/>
  <c r="B343" i="66"/>
  <c r="B344" i="66"/>
  <c r="B345" i="66"/>
  <c r="B346" i="66"/>
  <c r="B347" i="66"/>
  <c r="B348" i="66"/>
  <c r="B349" i="66"/>
  <c r="B350" i="66"/>
  <c r="B351" i="66"/>
  <c r="B352" i="66"/>
  <c r="B353" i="66"/>
  <c r="B354" i="66"/>
  <c r="B355" i="66"/>
  <c r="B356" i="66"/>
  <c r="B357" i="66"/>
  <c r="B358" i="66"/>
  <c r="B359" i="66"/>
  <c r="B360" i="66"/>
  <c r="B361" i="66"/>
  <c r="B362" i="66"/>
  <c r="B363" i="66"/>
  <c r="B364" i="66"/>
  <c r="B365" i="66"/>
  <c r="B366" i="66"/>
  <c r="B367" i="66"/>
  <c r="B368" i="66"/>
  <c r="B369" i="66"/>
  <c r="B370" i="66"/>
  <c r="B371" i="66"/>
  <c r="B372" i="66"/>
  <c r="B373" i="66"/>
  <c r="B374" i="66"/>
  <c r="B375" i="66"/>
  <c r="B376" i="66"/>
  <c r="B377" i="66"/>
  <c r="B378" i="66"/>
  <c r="B379" i="66"/>
  <c r="B380" i="66"/>
  <c r="B381" i="66"/>
  <c r="B382" i="66"/>
  <c r="B383" i="66"/>
  <c r="B384" i="66"/>
  <c r="B385" i="66"/>
  <c r="B386" i="66"/>
  <c r="B387" i="66"/>
  <c r="B388" i="66"/>
  <c r="B389" i="66"/>
  <c r="B390" i="66"/>
  <c r="B391" i="66"/>
  <c r="B392" i="66"/>
  <c r="B393" i="66"/>
  <c r="B394" i="66"/>
  <c r="B395" i="66"/>
  <c r="B396" i="66"/>
  <c r="B397" i="66"/>
  <c r="B398" i="66"/>
  <c r="B399" i="66"/>
  <c r="B400" i="66"/>
  <c r="B401" i="66"/>
  <c r="B402" i="66"/>
  <c r="B403" i="66"/>
  <c r="K9" i="66"/>
  <c r="K10" i="66"/>
  <c r="A25" i="66"/>
  <c r="N24" i="66"/>
  <c r="N23" i="66"/>
  <c r="F25" i="64"/>
  <c r="F8" i="65"/>
  <c r="F14" i="65"/>
  <c r="B22" i="65"/>
  <c r="B23" i="65"/>
  <c r="B24" i="65"/>
  <c r="B25" i="65"/>
  <c r="B26" i="65"/>
  <c r="B27" i="65"/>
  <c r="B28" i="65"/>
  <c r="B29" i="65"/>
  <c r="B30" i="65"/>
  <c r="B31" i="65"/>
  <c r="B32" i="65"/>
  <c r="B33" i="65"/>
  <c r="B34" i="65"/>
  <c r="B35" i="65"/>
  <c r="B36" i="65"/>
  <c r="B37" i="65"/>
  <c r="B38" i="65"/>
  <c r="B39" i="65"/>
  <c r="B40" i="65"/>
  <c r="B41" i="65"/>
  <c r="B42" i="65"/>
  <c r="B43" i="65"/>
  <c r="B44" i="65"/>
  <c r="B45" i="65"/>
  <c r="B46" i="65"/>
  <c r="B47" i="65"/>
  <c r="B48" i="65"/>
  <c r="B49" i="65"/>
  <c r="B50" i="65"/>
  <c r="B51" i="65"/>
  <c r="B52" i="65"/>
  <c r="B53" i="65"/>
  <c r="B54" i="65"/>
  <c r="B55" i="65"/>
  <c r="B56" i="65"/>
  <c r="B57" i="65"/>
  <c r="B58" i="65"/>
  <c r="B59" i="65"/>
  <c r="B60" i="65"/>
  <c r="B61" i="65"/>
  <c r="B62" i="65"/>
  <c r="B63" i="65"/>
  <c r="B64" i="65"/>
  <c r="B65" i="65"/>
  <c r="B66" i="65"/>
  <c r="B67" i="65"/>
  <c r="B68" i="65"/>
  <c r="B69" i="65"/>
  <c r="B70" i="65"/>
  <c r="B71" i="65"/>
  <c r="B72" i="65"/>
  <c r="B73" i="65"/>
  <c r="B74" i="65"/>
  <c r="B75" i="65"/>
  <c r="B76" i="65"/>
  <c r="B77" i="65"/>
  <c r="B78" i="65"/>
  <c r="B79" i="65"/>
  <c r="B80" i="65"/>
  <c r="B81" i="65"/>
  <c r="B82" i="65"/>
  <c r="B83" i="65"/>
  <c r="B84" i="65"/>
  <c r="B85" i="65"/>
  <c r="B86" i="65"/>
  <c r="B87" i="65"/>
  <c r="B88" i="65"/>
  <c r="B89" i="65"/>
  <c r="B90" i="65"/>
  <c r="B91" i="65"/>
  <c r="B92" i="65"/>
  <c r="B93" i="65"/>
  <c r="B94" i="65"/>
  <c r="B95" i="65"/>
  <c r="B96" i="65"/>
  <c r="B97" i="65"/>
  <c r="B98" i="65"/>
  <c r="B99" i="65"/>
  <c r="B100" i="65"/>
  <c r="B101" i="65"/>
  <c r="B102" i="65"/>
  <c r="B103" i="65"/>
  <c r="B104" i="65"/>
  <c r="B105" i="65"/>
  <c r="B106" i="65"/>
  <c r="B107" i="65"/>
  <c r="B108" i="65"/>
  <c r="B109" i="65"/>
  <c r="B110" i="65"/>
  <c r="B111" i="65"/>
  <c r="B112" i="65"/>
  <c r="B113" i="65"/>
  <c r="B114" i="65"/>
  <c r="B115" i="65"/>
  <c r="B116" i="65"/>
  <c r="B117" i="65"/>
  <c r="B118" i="65"/>
  <c r="B119" i="65"/>
  <c r="B120" i="65"/>
  <c r="B121" i="65"/>
  <c r="B122" i="65"/>
  <c r="B123" i="65"/>
  <c r="B124" i="65"/>
  <c r="B125" i="65"/>
  <c r="B126" i="65"/>
  <c r="B127" i="65"/>
  <c r="B128" i="65"/>
  <c r="B129" i="65"/>
  <c r="B130" i="65"/>
  <c r="B131" i="65"/>
  <c r="B132" i="65"/>
  <c r="B133" i="65"/>
  <c r="B134" i="65"/>
  <c r="B135" i="65"/>
  <c r="B136" i="65"/>
  <c r="B137" i="65"/>
  <c r="B138" i="65"/>
  <c r="B139" i="65"/>
  <c r="B140" i="65"/>
  <c r="B141" i="65"/>
  <c r="B142" i="65"/>
  <c r="B143" i="65"/>
  <c r="B144" i="65"/>
  <c r="B145" i="65"/>
  <c r="B146" i="65"/>
  <c r="B147" i="65"/>
  <c r="B148" i="65"/>
  <c r="B149" i="65"/>
  <c r="B150" i="65"/>
  <c r="B151" i="65"/>
  <c r="B152" i="65"/>
  <c r="B153" i="65"/>
  <c r="B154" i="65"/>
  <c r="B155" i="65"/>
  <c r="B156" i="65"/>
  <c r="B157" i="65"/>
  <c r="B158" i="65"/>
  <c r="B159" i="65"/>
  <c r="B160" i="65"/>
  <c r="B161" i="65"/>
  <c r="B162" i="65"/>
  <c r="B163" i="65"/>
  <c r="B164" i="65"/>
  <c r="B165" i="65"/>
  <c r="B166" i="65"/>
  <c r="B167" i="65"/>
  <c r="B168" i="65"/>
  <c r="B169" i="65"/>
  <c r="B170" i="65"/>
  <c r="B171" i="65"/>
  <c r="B172" i="65"/>
  <c r="B173" i="65"/>
  <c r="B174" i="65"/>
  <c r="B175" i="65"/>
  <c r="B176" i="65"/>
  <c r="B177" i="65"/>
  <c r="B178" i="65"/>
  <c r="B179" i="65"/>
  <c r="B180" i="65"/>
  <c r="B181" i="65"/>
  <c r="B182" i="65"/>
  <c r="B183" i="65"/>
  <c r="B184" i="65"/>
  <c r="B185" i="65"/>
  <c r="B186" i="65"/>
  <c r="B187" i="65"/>
  <c r="B188" i="65"/>
  <c r="B189" i="65"/>
  <c r="B190" i="65"/>
  <c r="B191" i="65"/>
  <c r="B192" i="65"/>
  <c r="B193" i="65"/>
  <c r="B194" i="65"/>
  <c r="B195" i="65"/>
  <c r="B196" i="65"/>
  <c r="B197" i="65"/>
  <c r="B198" i="65"/>
  <c r="B199" i="65"/>
  <c r="B200" i="65"/>
  <c r="B201" i="65"/>
  <c r="B202" i="65"/>
  <c r="B203" i="65"/>
  <c r="B204" i="65"/>
  <c r="B205" i="65"/>
  <c r="B206" i="65"/>
  <c r="B207" i="65"/>
  <c r="B208" i="65"/>
  <c r="B209" i="65"/>
  <c r="B210" i="65"/>
  <c r="B211" i="65"/>
  <c r="B212" i="65"/>
  <c r="B213" i="65"/>
  <c r="B214" i="65"/>
  <c r="B215" i="65"/>
  <c r="B216" i="65"/>
  <c r="B217" i="65"/>
  <c r="B218" i="65"/>
  <c r="B219" i="65"/>
  <c r="B220" i="65"/>
  <c r="B221" i="65"/>
  <c r="B222" i="65"/>
  <c r="B223" i="65"/>
  <c r="B224" i="65"/>
  <c r="B225" i="65"/>
  <c r="B226" i="65"/>
  <c r="B227" i="65"/>
  <c r="B228" i="65"/>
  <c r="B229" i="65"/>
  <c r="B230" i="65"/>
  <c r="B231" i="65"/>
  <c r="B232" i="65"/>
  <c r="B233" i="65"/>
  <c r="B234" i="65"/>
  <c r="B235" i="65"/>
  <c r="B236" i="65"/>
  <c r="B237" i="65"/>
  <c r="B238" i="65"/>
  <c r="B239" i="65"/>
  <c r="B240" i="65"/>
  <c r="B241" i="65"/>
  <c r="B242" i="65"/>
  <c r="B243" i="65"/>
  <c r="B244" i="65"/>
  <c r="B245" i="65"/>
  <c r="B246" i="65"/>
  <c r="B247" i="65"/>
  <c r="B248" i="65"/>
  <c r="B249" i="65"/>
  <c r="B250" i="65"/>
  <c r="B251" i="65"/>
  <c r="B252" i="65"/>
  <c r="B253" i="65"/>
  <c r="B254" i="65"/>
  <c r="B255" i="65"/>
  <c r="B256" i="65"/>
  <c r="B257" i="65"/>
  <c r="B258" i="65"/>
  <c r="B259" i="65"/>
  <c r="B260" i="65"/>
  <c r="B261" i="65"/>
  <c r="B262" i="65"/>
  <c r="B263" i="65"/>
  <c r="B264" i="65"/>
  <c r="B265" i="65"/>
  <c r="B266" i="65"/>
  <c r="B267" i="65"/>
  <c r="B268" i="65"/>
  <c r="B269" i="65"/>
  <c r="B270" i="65"/>
  <c r="B271" i="65"/>
  <c r="B272" i="65"/>
  <c r="B273" i="65"/>
  <c r="B274" i="65"/>
  <c r="B275" i="65"/>
  <c r="B276" i="65"/>
  <c r="B277" i="65"/>
  <c r="B278" i="65"/>
  <c r="B279" i="65"/>
  <c r="B280" i="65"/>
  <c r="B281" i="65"/>
  <c r="B282" i="65"/>
  <c r="B283" i="65"/>
  <c r="B284" i="65"/>
  <c r="B285" i="65"/>
  <c r="B286" i="65"/>
  <c r="B287" i="65"/>
  <c r="B288" i="65"/>
  <c r="B289" i="65"/>
  <c r="B290" i="65"/>
  <c r="B291" i="65"/>
  <c r="B292" i="65"/>
  <c r="B293" i="65"/>
  <c r="B294" i="65"/>
  <c r="B295" i="65"/>
  <c r="B296" i="65"/>
  <c r="B297" i="65"/>
  <c r="B298" i="65"/>
  <c r="B299" i="65"/>
  <c r="B300" i="65"/>
  <c r="B301" i="65"/>
  <c r="B302" i="65"/>
  <c r="B303" i="65"/>
  <c r="B304" i="65"/>
  <c r="B305" i="65"/>
  <c r="B306" i="65"/>
  <c r="B307" i="65"/>
  <c r="B308" i="65"/>
  <c r="B309" i="65"/>
  <c r="B310" i="65"/>
  <c r="B311" i="65"/>
  <c r="B312" i="65"/>
  <c r="B313" i="65"/>
  <c r="B314" i="65"/>
  <c r="B315" i="65"/>
  <c r="B316" i="65"/>
  <c r="B317" i="65"/>
  <c r="B318" i="65"/>
  <c r="B319" i="65"/>
  <c r="B320" i="65"/>
  <c r="B321" i="65"/>
  <c r="B322" i="65"/>
  <c r="B323" i="65"/>
  <c r="B324" i="65"/>
  <c r="B325" i="65"/>
  <c r="B326" i="65"/>
  <c r="B327" i="65"/>
  <c r="B328" i="65"/>
  <c r="B329" i="65"/>
  <c r="B330" i="65"/>
  <c r="B331" i="65"/>
  <c r="B332" i="65"/>
  <c r="B333" i="65"/>
  <c r="B334" i="65"/>
  <c r="B335" i="65"/>
  <c r="B336" i="65"/>
  <c r="B337" i="65"/>
  <c r="B338" i="65"/>
  <c r="B339" i="65"/>
  <c r="B340" i="65"/>
  <c r="B341" i="65"/>
  <c r="B342" i="65"/>
  <c r="B343" i="65"/>
  <c r="B344" i="65"/>
  <c r="B345" i="65"/>
  <c r="B346" i="65"/>
  <c r="B347" i="65"/>
  <c r="B348" i="65"/>
  <c r="B349" i="65"/>
  <c r="B350" i="65"/>
  <c r="B351" i="65"/>
  <c r="B352" i="65"/>
  <c r="B353" i="65"/>
  <c r="B354" i="65"/>
  <c r="B355" i="65"/>
  <c r="B356" i="65"/>
  <c r="B357" i="65"/>
  <c r="B358" i="65"/>
  <c r="B359" i="65"/>
  <c r="B360" i="65"/>
  <c r="B361" i="65"/>
  <c r="B362" i="65"/>
  <c r="B363" i="65"/>
  <c r="B364" i="65"/>
  <c r="B365" i="65"/>
  <c r="B366" i="65"/>
  <c r="B367" i="65"/>
  <c r="B368" i="65"/>
  <c r="B369" i="65"/>
  <c r="B370" i="65"/>
  <c r="B371" i="65"/>
  <c r="B372" i="65"/>
  <c r="B373" i="65"/>
  <c r="B374" i="65"/>
  <c r="B375" i="65"/>
  <c r="B376" i="65"/>
  <c r="B377" i="65"/>
  <c r="B378" i="65"/>
  <c r="B379" i="65"/>
  <c r="B380" i="65"/>
  <c r="B381" i="65"/>
  <c r="B382" i="65"/>
  <c r="B383" i="65"/>
  <c r="B384" i="65"/>
  <c r="B385" i="65"/>
  <c r="B386" i="65"/>
  <c r="B387" i="65"/>
  <c r="B388" i="65"/>
  <c r="B389" i="65"/>
  <c r="B390" i="65"/>
  <c r="B391" i="65"/>
  <c r="B392" i="65"/>
  <c r="B393" i="65"/>
  <c r="B394" i="65"/>
  <c r="B395" i="65"/>
  <c r="B396" i="65"/>
  <c r="B397" i="65"/>
  <c r="B398" i="65"/>
  <c r="B399" i="65"/>
  <c r="B400" i="65"/>
  <c r="B401" i="65"/>
  <c r="B402" i="65"/>
  <c r="C21" i="65"/>
  <c r="A24" i="65"/>
  <c r="F9" i="63"/>
  <c r="F26" i="63"/>
  <c r="B26" i="63"/>
  <c r="G24" i="64"/>
  <c r="C25" i="64"/>
  <c r="F9" i="64"/>
  <c r="B25" i="64"/>
  <c r="B26" i="64"/>
  <c r="B27" i="64"/>
  <c r="B28" i="64"/>
  <c r="B29" i="64"/>
  <c r="B30" i="64"/>
  <c r="B31" i="64"/>
  <c r="B32" i="64"/>
  <c r="B33" i="64"/>
  <c r="B34" i="64"/>
  <c r="B35" i="64"/>
  <c r="B36" i="64"/>
  <c r="B37" i="64"/>
  <c r="B38" i="64"/>
  <c r="B39" i="64"/>
  <c r="B40" i="64"/>
  <c r="B41" i="64"/>
  <c r="B42" i="64"/>
  <c r="B43" i="64"/>
  <c r="B44" i="64"/>
  <c r="B45" i="64"/>
  <c r="B46" i="64"/>
  <c r="B47" i="64"/>
  <c r="B48" i="64"/>
  <c r="B49" i="64"/>
  <c r="B50" i="64"/>
  <c r="B51" i="64"/>
  <c r="B52" i="64"/>
  <c r="B53" i="64"/>
  <c r="B54" i="64"/>
  <c r="B55" i="64"/>
  <c r="B56" i="64"/>
  <c r="B57" i="64"/>
  <c r="B58" i="64"/>
  <c r="B59" i="64"/>
  <c r="B60" i="64"/>
  <c r="B61" i="64"/>
  <c r="B62" i="64"/>
  <c r="B63" i="64"/>
  <c r="B64" i="64"/>
  <c r="B65" i="64"/>
  <c r="B66" i="64"/>
  <c r="B67" i="64"/>
  <c r="B68" i="64"/>
  <c r="B69" i="64"/>
  <c r="B70" i="64"/>
  <c r="B71" i="64"/>
  <c r="B72" i="64"/>
  <c r="B73" i="64"/>
  <c r="B74" i="64"/>
  <c r="B75" i="64"/>
  <c r="B76" i="64"/>
  <c r="B77" i="64"/>
  <c r="B78" i="64"/>
  <c r="B79" i="64"/>
  <c r="B80" i="64"/>
  <c r="B81" i="64"/>
  <c r="B82" i="64"/>
  <c r="B83" i="64"/>
  <c r="B84" i="64"/>
  <c r="B85" i="64"/>
  <c r="B86" i="64"/>
  <c r="B87" i="64"/>
  <c r="B88" i="64"/>
  <c r="B89" i="64"/>
  <c r="B90" i="64"/>
  <c r="B91" i="64"/>
  <c r="B92" i="64"/>
  <c r="B93" i="64"/>
  <c r="B94" i="64"/>
  <c r="B95" i="64"/>
  <c r="B96" i="64"/>
  <c r="B97" i="64"/>
  <c r="B98" i="64"/>
  <c r="B99" i="64"/>
  <c r="B100" i="64"/>
  <c r="B101" i="64"/>
  <c r="B102" i="64"/>
  <c r="B103" i="64"/>
  <c r="B104" i="64"/>
  <c r="B105" i="64"/>
  <c r="B106" i="64"/>
  <c r="B107" i="64"/>
  <c r="B108" i="64"/>
  <c r="B109" i="64"/>
  <c r="B110" i="64"/>
  <c r="B111" i="64"/>
  <c r="B112" i="64"/>
  <c r="B113" i="64"/>
  <c r="B114" i="64"/>
  <c r="B115" i="64"/>
  <c r="B116" i="64"/>
  <c r="B117" i="64"/>
  <c r="B118" i="64"/>
  <c r="B119" i="64"/>
  <c r="B120" i="64"/>
  <c r="B121" i="64"/>
  <c r="B122" i="64"/>
  <c r="B123" i="64"/>
  <c r="B124" i="64"/>
  <c r="B125" i="64"/>
  <c r="B126" i="64"/>
  <c r="B127" i="64"/>
  <c r="B128" i="64"/>
  <c r="B129" i="64"/>
  <c r="B130" i="64"/>
  <c r="B131" i="64"/>
  <c r="B132" i="64"/>
  <c r="B133" i="64"/>
  <c r="B134" i="64"/>
  <c r="B135" i="64"/>
  <c r="B136" i="64"/>
  <c r="B137" i="64"/>
  <c r="B138" i="64"/>
  <c r="B139" i="64"/>
  <c r="B140" i="64"/>
  <c r="B141" i="64"/>
  <c r="B142" i="64"/>
  <c r="B143" i="64"/>
  <c r="B144" i="64"/>
  <c r="B145" i="64"/>
  <c r="B146" i="64"/>
  <c r="B147" i="64"/>
  <c r="B148" i="64"/>
  <c r="B149" i="64"/>
  <c r="B150" i="64"/>
  <c r="B151" i="64"/>
  <c r="B152" i="64"/>
  <c r="B153" i="64"/>
  <c r="B154" i="64"/>
  <c r="B155" i="64"/>
  <c r="B156" i="64"/>
  <c r="B157" i="64"/>
  <c r="B158" i="64"/>
  <c r="B159" i="64"/>
  <c r="B160" i="64"/>
  <c r="B161" i="64"/>
  <c r="B162" i="64"/>
  <c r="B163" i="64"/>
  <c r="B164" i="64"/>
  <c r="B165" i="64"/>
  <c r="B166" i="64"/>
  <c r="B167" i="64"/>
  <c r="B168" i="64"/>
  <c r="B169" i="64"/>
  <c r="B170" i="64"/>
  <c r="B171" i="64"/>
  <c r="B172" i="64"/>
  <c r="B173" i="64"/>
  <c r="B174" i="64"/>
  <c r="B175" i="64"/>
  <c r="B176" i="64"/>
  <c r="B177" i="64"/>
  <c r="B178" i="64"/>
  <c r="B179" i="64"/>
  <c r="B180" i="64"/>
  <c r="B181" i="64"/>
  <c r="B182" i="64"/>
  <c r="B183" i="64"/>
  <c r="B184" i="64"/>
  <c r="B185" i="64"/>
  <c r="B186" i="64"/>
  <c r="B187" i="64"/>
  <c r="B188" i="64"/>
  <c r="B189" i="64"/>
  <c r="B190" i="64"/>
  <c r="B191" i="64"/>
  <c r="B192" i="64"/>
  <c r="B193" i="64"/>
  <c r="B194" i="64"/>
  <c r="B195" i="64"/>
  <c r="B196" i="64"/>
  <c r="B197" i="64"/>
  <c r="B198" i="64"/>
  <c r="B199" i="64"/>
  <c r="B200" i="64"/>
  <c r="B201" i="64"/>
  <c r="B202" i="64"/>
  <c r="B203" i="64"/>
  <c r="B204" i="64"/>
  <c r="B205" i="64"/>
  <c r="B206" i="64"/>
  <c r="B207" i="64"/>
  <c r="B208" i="64"/>
  <c r="B209" i="64"/>
  <c r="B210" i="64"/>
  <c r="B211" i="64"/>
  <c r="B212" i="64"/>
  <c r="B213" i="64"/>
  <c r="B214" i="64"/>
  <c r="B215" i="64"/>
  <c r="B216" i="64"/>
  <c r="B217" i="64"/>
  <c r="B218" i="64"/>
  <c r="B219" i="64"/>
  <c r="B220" i="64"/>
  <c r="B221" i="64"/>
  <c r="B222" i="64"/>
  <c r="B223" i="64"/>
  <c r="B224" i="64"/>
  <c r="B225" i="64"/>
  <c r="B226" i="64"/>
  <c r="B227" i="64"/>
  <c r="B228" i="64"/>
  <c r="B229" i="64"/>
  <c r="B230" i="64"/>
  <c r="B231" i="64"/>
  <c r="B232" i="64"/>
  <c r="B233" i="64"/>
  <c r="B234" i="64"/>
  <c r="B235" i="64"/>
  <c r="B236" i="64"/>
  <c r="B237" i="64"/>
  <c r="B238" i="64"/>
  <c r="B239" i="64"/>
  <c r="B240" i="64"/>
  <c r="B241" i="64"/>
  <c r="B242" i="64"/>
  <c r="B243" i="64"/>
  <c r="B244" i="64"/>
  <c r="B245" i="64"/>
  <c r="B246" i="64"/>
  <c r="B247" i="64"/>
  <c r="B248" i="64"/>
  <c r="B249" i="64"/>
  <c r="B250" i="64"/>
  <c r="B251" i="64"/>
  <c r="B252" i="64"/>
  <c r="B253" i="64"/>
  <c r="B254" i="64"/>
  <c r="B255" i="64"/>
  <c r="B256" i="64"/>
  <c r="B257" i="64"/>
  <c r="B258" i="64"/>
  <c r="B259" i="64"/>
  <c r="B260" i="64"/>
  <c r="B261" i="64"/>
  <c r="B262" i="64"/>
  <c r="B263" i="64"/>
  <c r="B264" i="64"/>
  <c r="B265" i="64"/>
  <c r="B266" i="64"/>
  <c r="B267" i="64"/>
  <c r="B268" i="64"/>
  <c r="B269" i="64"/>
  <c r="B270" i="64"/>
  <c r="B271" i="64"/>
  <c r="B272" i="64"/>
  <c r="B273" i="64"/>
  <c r="B274" i="64"/>
  <c r="B275" i="64"/>
  <c r="B276" i="64"/>
  <c r="B277" i="64"/>
  <c r="B278" i="64"/>
  <c r="B279" i="64"/>
  <c r="B280" i="64"/>
  <c r="B281" i="64"/>
  <c r="B282" i="64"/>
  <c r="B283" i="64"/>
  <c r="B284" i="64"/>
  <c r="B285" i="64"/>
  <c r="B286" i="64"/>
  <c r="B287" i="64"/>
  <c r="B288" i="64"/>
  <c r="B289" i="64"/>
  <c r="B290" i="64"/>
  <c r="B291" i="64"/>
  <c r="B292" i="64"/>
  <c r="B293" i="64"/>
  <c r="B294" i="64"/>
  <c r="B295" i="64"/>
  <c r="B296" i="64"/>
  <c r="B297" i="64"/>
  <c r="B298" i="64"/>
  <c r="B299" i="64"/>
  <c r="B300" i="64"/>
  <c r="B301" i="64"/>
  <c r="B302" i="64"/>
  <c r="B303" i="64"/>
  <c r="B304" i="64"/>
  <c r="B305" i="64"/>
  <c r="B306" i="64"/>
  <c r="B307" i="64"/>
  <c r="B308" i="64"/>
  <c r="B309" i="64"/>
  <c r="B310" i="64"/>
  <c r="B311" i="64"/>
  <c r="B312" i="64"/>
  <c r="B313" i="64"/>
  <c r="B314" i="64"/>
  <c r="B315" i="64"/>
  <c r="B316" i="64"/>
  <c r="B317" i="64"/>
  <c r="B318" i="64"/>
  <c r="B319" i="64"/>
  <c r="B320" i="64"/>
  <c r="B321" i="64"/>
  <c r="B322" i="64"/>
  <c r="B323" i="64"/>
  <c r="B324" i="64"/>
  <c r="B325" i="64"/>
  <c r="B326" i="64"/>
  <c r="B327" i="64"/>
  <c r="B328" i="64"/>
  <c r="B329" i="64"/>
  <c r="B330" i="64"/>
  <c r="B331" i="64"/>
  <c r="B332" i="64"/>
  <c r="B333" i="64"/>
  <c r="B334" i="64"/>
  <c r="B335" i="64"/>
  <c r="B336" i="64"/>
  <c r="B337" i="64"/>
  <c r="B338" i="64"/>
  <c r="B339" i="64"/>
  <c r="B340" i="64"/>
  <c r="B341" i="64"/>
  <c r="B342" i="64"/>
  <c r="B343" i="64"/>
  <c r="B344" i="64"/>
  <c r="B345" i="64"/>
  <c r="B346" i="64"/>
  <c r="B347" i="64"/>
  <c r="B348" i="64"/>
  <c r="B349" i="64"/>
  <c r="B350" i="64"/>
  <c r="B351" i="64"/>
  <c r="B352" i="64"/>
  <c r="B353" i="64"/>
  <c r="B354" i="64"/>
  <c r="B355" i="64"/>
  <c r="B356" i="64"/>
  <c r="B357" i="64"/>
  <c r="B358" i="64"/>
  <c r="B359" i="64"/>
  <c r="B360" i="64"/>
  <c r="B361" i="64"/>
  <c r="B362" i="64"/>
  <c r="B363" i="64"/>
  <c r="B364" i="64"/>
  <c r="B365" i="64"/>
  <c r="B366" i="64"/>
  <c r="B367" i="64"/>
  <c r="B368" i="64"/>
  <c r="B369" i="64"/>
  <c r="B370" i="64"/>
  <c r="B371" i="64"/>
  <c r="B372" i="64"/>
  <c r="B373" i="64"/>
  <c r="B374" i="64"/>
  <c r="B375" i="64"/>
  <c r="B376" i="64"/>
  <c r="B377" i="64"/>
  <c r="B378" i="64"/>
  <c r="B379" i="64"/>
  <c r="B380" i="64"/>
  <c r="B381" i="64"/>
  <c r="B382" i="64"/>
  <c r="B383" i="64"/>
  <c r="B384" i="64"/>
  <c r="B385" i="64"/>
  <c r="B386" i="64"/>
  <c r="B387" i="64"/>
  <c r="B388" i="64"/>
  <c r="B389" i="64"/>
  <c r="B390" i="64"/>
  <c r="B391" i="64"/>
  <c r="B392" i="64"/>
  <c r="B393" i="64"/>
  <c r="B394" i="64"/>
  <c r="B395" i="64"/>
  <c r="B396" i="64"/>
  <c r="B397" i="64"/>
  <c r="B398" i="64"/>
  <c r="B399" i="64"/>
  <c r="B400" i="64"/>
  <c r="B401" i="64"/>
  <c r="B402" i="64"/>
  <c r="B403" i="64"/>
  <c r="B404" i="64"/>
  <c r="B405" i="64"/>
  <c r="A27" i="64"/>
  <c r="F27" i="64"/>
  <c r="F14" i="64"/>
  <c r="G25" i="63"/>
  <c r="F16" i="63"/>
  <c r="F14" i="63"/>
  <c r="G9" i="63"/>
  <c r="A29" i="63"/>
  <c r="F28" i="63"/>
  <c r="F10" i="63"/>
  <c r="F27" i="63"/>
  <c r="K22" i="69"/>
  <c r="K25" i="69"/>
  <c r="F10" i="69"/>
  <c r="K11" i="69"/>
  <c r="F10" i="66"/>
  <c r="K23" i="66"/>
  <c r="A27" i="69"/>
  <c r="F27" i="69"/>
  <c r="F9" i="65"/>
  <c r="F15" i="65"/>
  <c r="G23" i="69"/>
  <c r="C24" i="69"/>
  <c r="E23" i="69"/>
  <c r="K12" i="69"/>
  <c r="K13" i="69"/>
  <c r="K15" i="69"/>
  <c r="F15" i="64"/>
  <c r="F9" i="67"/>
  <c r="K14" i="67"/>
  <c r="F13" i="67"/>
  <c r="E22" i="67"/>
  <c r="D22" i="67"/>
  <c r="E23" i="67"/>
  <c r="D23" i="67"/>
  <c r="K10" i="67"/>
  <c r="K22" i="67"/>
  <c r="G23" i="67"/>
  <c r="A26" i="67"/>
  <c r="F25" i="67"/>
  <c r="N25" i="66"/>
  <c r="A26" i="66"/>
  <c r="F11" i="66"/>
  <c r="K22" i="66"/>
  <c r="E21" i="65"/>
  <c r="O21" i="65"/>
  <c r="F15" i="63"/>
  <c r="F17" i="63"/>
  <c r="F10" i="64"/>
  <c r="F18" i="64"/>
  <c r="K14" i="65"/>
  <c r="K10" i="65"/>
  <c r="K22" i="65"/>
  <c r="K21" i="65"/>
  <c r="F10" i="65"/>
  <c r="B27" i="63"/>
  <c r="B28" i="63"/>
  <c r="B29" i="63"/>
  <c r="B30" i="63"/>
  <c r="B31" i="63"/>
  <c r="B32" i="63"/>
  <c r="B33" i="63"/>
  <c r="B34" i="63"/>
  <c r="B35" i="63"/>
  <c r="B36" i="63"/>
  <c r="B37" i="63"/>
  <c r="B38" i="63"/>
  <c r="B39" i="63"/>
  <c r="B40" i="63"/>
  <c r="B41" i="63"/>
  <c r="B42" i="63"/>
  <c r="B43" i="63"/>
  <c r="B44" i="63"/>
  <c r="B45" i="63"/>
  <c r="B46" i="63"/>
  <c r="B47" i="63"/>
  <c r="B48" i="63"/>
  <c r="B49" i="63"/>
  <c r="B50" i="63"/>
  <c r="B51" i="63"/>
  <c r="B52" i="63"/>
  <c r="B53" i="63"/>
  <c r="B54" i="63"/>
  <c r="B55" i="63"/>
  <c r="B56" i="63"/>
  <c r="B57" i="63"/>
  <c r="B58" i="63"/>
  <c r="B59" i="63"/>
  <c r="B60" i="63"/>
  <c r="B61" i="63"/>
  <c r="B62" i="63"/>
  <c r="B63" i="63"/>
  <c r="B64" i="63"/>
  <c r="B65" i="63"/>
  <c r="B66" i="63"/>
  <c r="B67" i="63"/>
  <c r="B68" i="63"/>
  <c r="B69" i="63"/>
  <c r="B70" i="63"/>
  <c r="B71" i="63"/>
  <c r="B72" i="63"/>
  <c r="B73" i="63"/>
  <c r="B74" i="63"/>
  <c r="B75" i="63"/>
  <c r="B76" i="63"/>
  <c r="B77" i="63"/>
  <c r="B78" i="63"/>
  <c r="B79" i="63"/>
  <c r="B80" i="63"/>
  <c r="B81" i="63"/>
  <c r="B82" i="63"/>
  <c r="B83" i="63"/>
  <c r="B84" i="63"/>
  <c r="B85" i="63"/>
  <c r="B86" i="63"/>
  <c r="B87" i="63"/>
  <c r="B88" i="63"/>
  <c r="B89" i="63"/>
  <c r="B90" i="63"/>
  <c r="B91" i="63"/>
  <c r="B92" i="63"/>
  <c r="B93" i="63"/>
  <c r="B94" i="63"/>
  <c r="B95" i="63"/>
  <c r="B96" i="63"/>
  <c r="B97" i="63"/>
  <c r="B98" i="63"/>
  <c r="B99" i="63"/>
  <c r="B100" i="63"/>
  <c r="B101" i="63"/>
  <c r="B102" i="63"/>
  <c r="B103" i="63"/>
  <c r="B104" i="63"/>
  <c r="B105" i="63"/>
  <c r="B106" i="63"/>
  <c r="B107" i="63"/>
  <c r="B108" i="63"/>
  <c r="B109" i="63"/>
  <c r="B110" i="63"/>
  <c r="B111" i="63"/>
  <c r="B112" i="63"/>
  <c r="B113" i="63"/>
  <c r="B114" i="63"/>
  <c r="B115" i="63"/>
  <c r="B116" i="63"/>
  <c r="B117" i="63"/>
  <c r="B118" i="63"/>
  <c r="B119" i="63"/>
  <c r="B120" i="63"/>
  <c r="B121" i="63"/>
  <c r="B122" i="63"/>
  <c r="B123" i="63"/>
  <c r="B124" i="63"/>
  <c r="B125" i="63"/>
  <c r="B126" i="63"/>
  <c r="B127" i="63"/>
  <c r="B128" i="63"/>
  <c r="B129" i="63"/>
  <c r="B130" i="63"/>
  <c r="B131" i="63"/>
  <c r="B132" i="63"/>
  <c r="B133" i="63"/>
  <c r="B134" i="63"/>
  <c r="B135" i="63"/>
  <c r="B136" i="63"/>
  <c r="B137" i="63"/>
  <c r="B138" i="63"/>
  <c r="B139" i="63"/>
  <c r="B140" i="63"/>
  <c r="B141" i="63"/>
  <c r="B142" i="63"/>
  <c r="B143" i="63"/>
  <c r="B144" i="63"/>
  <c r="B145" i="63"/>
  <c r="B146" i="63"/>
  <c r="B147" i="63"/>
  <c r="B148" i="63"/>
  <c r="B149" i="63"/>
  <c r="B150" i="63"/>
  <c r="B151" i="63"/>
  <c r="B152" i="63"/>
  <c r="B153" i="63"/>
  <c r="B154" i="63"/>
  <c r="B155" i="63"/>
  <c r="B156" i="63"/>
  <c r="B157" i="63"/>
  <c r="B158" i="63"/>
  <c r="B159" i="63"/>
  <c r="B160" i="63"/>
  <c r="B161" i="63"/>
  <c r="B162" i="63"/>
  <c r="B163" i="63"/>
  <c r="B164" i="63"/>
  <c r="B165" i="63"/>
  <c r="B166" i="63"/>
  <c r="B167" i="63"/>
  <c r="B168" i="63"/>
  <c r="B169" i="63"/>
  <c r="B170" i="63"/>
  <c r="B171" i="63"/>
  <c r="B172" i="63"/>
  <c r="B173" i="63"/>
  <c r="B174" i="63"/>
  <c r="B175" i="63"/>
  <c r="B176" i="63"/>
  <c r="B177" i="63"/>
  <c r="B178" i="63"/>
  <c r="B179" i="63"/>
  <c r="B180" i="63"/>
  <c r="B181" i="63"/>
  <c r="B182" i="63"/>
  <c r="B183" i="63"/>
  <c r="B184" i="63"/>
  <c r="B185" i="63"/>
  <c r="B186" i="63"/>
  <c r="B187" i="63"/>
  <c r="B188" i="63"/>
  <c r="B189" i="63"/>
  <c r="B190" i="63"/>
  <c r="B191" i="63"/>
  <c r="B192" i="63"/>
  <c r="B193" i="63"/>
  <c r="B194" i="63"/>
  <c r="B195" i="63"/>
  <c r="B196" i="63"/>
  <c r="B197" i="63"/>
  <c r="B198" i="63"/>
  <c r="B199" i="63"/>
  <c r="B200" i="63"/>
  <c r="B201" i="63"/>
  <c r="B202" i="63"/>
  <c r="B203" i="63"/>
  <c r="B204" i="63"/>
  <c r="B205" i="63"/>
  <c r="B206" i="63"/>
  <c r="B207" i="63"/>
  <c r="B208" i="63"/>
  <c r="B209" i="63"/>
  <c r="B210" i="63"/>
  <c r="B211" i="63"/>
  <c r="B212" i="63"/>
  <c r="B213" i="63"/>
  <c r="B214" i="63"/>
  <c r="B215" i="63"/>
  <c r="B216" i="63"/>
  <c r="B217" i="63"/>
  <c r="B218" i="63"/>
  <c r="B219" i="63"/>
  <c r="B220" i="63"/>
  <c r="B221" i="63"/>
  <c r="B222" i="63"/>
  <c r="B223" i="63"/>
  <c r="B224" i="63"/>
  <c r="B225" i="63"/>
  <c r="B226" i="63"/>
  <c r="B227" i="63"/>
  <c r="B228" i="63"/>
  <c r="B229" i="63"/>
  <c r="B230" i="63"/>
  <c r="B231" i="63"/>
  <c r="B232" i="63"/>
  <c r="B233" i="63"/>
  <c r="B234" i="63"/>
  <c r="B235" i="63"/>
  <c r="B236" i="63"/>
  <c r="B237" i="63"/>
  <c r="B238" i="63"/>
  <c r="B239" i="63"/>
  <c r="B240" i="63"/>
  <c r="B241" i="63"/>
  <c r="B242" i="63"/>
  <c r="B243" i="63"/>
  <c r="B244" i="63"/>
  <c r="B245" i="63"/>
  <c r="B246" i="63"/>
  <c r="B247" i="63"/>
  <c r="B248" i="63"/>
  <c r="B249" i="63"/>
  <c r="B250" i="63"/>
  <c r="B251" i="63"/>
  <c r="B252" i="63"/>
  <c r="B253" i="63"/>
  <c r="B254" i="63"/>
  <c r="B255" i="63"/>
  <c r="B256" i="63"/>
  <c r="B257" i="63"/>
  <c r="B258" i="63"/>
  <c r="B259" i="63"/>
  <c r="B260" i="63"/>
  <c r="B261" i="63"/>
  <c r="B262" i="63"/>
  <c r="B263" i="63"/>
  <c r="B264" i="63"/>
  <c r="B265" i="63"/>
  <c r="B266" i="63"/>
  <c r="B267" i="63"/>
  <c r="B268" i="63"/>
  <c r="B269" i="63"/>
  <c r="B270" i="63"/>
  <c r="B271" i="63"/>
  <c r="B272" i="63"/>
  <c r="B273" i="63"/>
  <c r="B274" i="63"/>
  <c r="B275" i="63"/>
  <c r="B276" i="63"/>
  <c r="B277" i="63"/>
  <c r="B278" i="63"/>
  <c r="B279" i="63"/>
  <c r="B280" i="63"/>
  <c r="B281" i="63"/>
  <c r="B282" i="63"/>
  <c r="B283" i="63"/>
  <c r="B284" i="63"/>
  <c r="B285" i="63"/>
  <c r="B286" i="63"/>
  <c r="B287" i="63"/>
  <c r="B288" i="63"/>
  <c r="B289" i="63"/>
  <c r="B290" i="63"/>
  <c r="B291" i="63"/>
  <c r="B292" i="63"/>
  <c r="B293" i="63"/>
  <c r="B294" i="63"/>
  <c r="B295" i="63"/>
  <c r="B296" i="63"/>
  <c r="B297" i="63"/>
  <c r="B298" i="63"/>
  <c r="B299" i="63"/>
  <c r="B300" i="63"/>
  <c r="B301" i="63"/>
  <c r="B302" i="63"/>
  <c r="B303" i="63"/>
  <c r="B304" i="63"/>
  <c r="B305" i="63"/>
  <c r="B306" i="63"/>
  <c r="B307" i="63"/>
  <c r="B308" i="63"/>
  <c r="B309" i="63"/>
  <c r="B310" i="63"/>
  <c r="B311" i="63"/>
  <c r="B312" i="63"/>
  <c r="B313" i="63"/>
  <c r="B314" i="63"/>
  <c r="B315" i="63"/>
  <c r="B316" i="63"/>
  <c r="B317" i="63"/>
  <c r="B318" i="63"/>
  <c r="B319" i="63"/>
  <c r="B320" i="63"/>
  <c r="B321" i="63"/>
  <c r="B322" i="63"/>
  <c r="B323" i="63"/>
  <c r="B324" i="63"/>
  <c r="B325" i="63"/>
  <c r="B326" i="63"/>
  <c r="B327" i="63"/>
  <c r="B328" i="63"/>
  <c r="B329" i="63"/>
  <c r="B330" i="63"/>
  <c r="B331" i="63"/>
  <c r="B332" i="63"/>
  <c r="B333" i="63"/>
  <c r="B334" i="63"/>
  <c r="B335" i="63"/>
  <c r="B336" i="63"/>
  <c r="B337" i="63"/>
  <c r="B338" i="63"/>
  <c r="B339" i="63"/>
  <c r="B340" i="63"/>
  <c r="B341" i="63"/>
  <c r="B342" i="63"/>
  <c r="B343" i="63"/>
  <c r="B344" i="63"/>
  <c r="B345" i="63"/>
  <c r="B346" i="63"/>
  <c r="B347" i="63"/>
  <c r="B348" i="63"/>
  <c r="B349" i="63"/>
  <c r="B350" i="63"/>
  <c r="B351" i="63"/>
  <c r="B352" i="63"/>
  <c r="B353" i="63"/>
  <c r="B354" i="63"/>
  <c r="B355" i="63"/>
  <c r="B356" i="63"/>
  <c r="B357" i="63"/>
  <c r="B358" i="63"/>
  <c r="B359" i="63"/>
  <c r="B360" i="63"/>
  <c r="B361" i="63"/>
  <c r="B362" i="63"/>
  <c r="B363" i="63"/>
  <c r="B364" i="63"/>
  <c r="B365" i="63"/>
  <c r="B366" i="63"/>
  <c r="B367" i="63"/>
  <c r="B368" i="63"/>
  <c r="B369" i="63"/>
  <c r="B370" i="63"/>
  <c r="B371" i="63"/>
  <c r="B372" i="63"/>
  <c r="B373" i="63"/>
  <c r="B374" i="63"/>
  <c r="B375" i="63"/>
  <c r="B376" i="63"/>
  <c r="B377" i="63"/>
  <c r="B378" i="63"/>
  <c r="B379" i="63"/>
  <c r="B380" i="63"/>
  <c r="B381" i="63"/>
  <c r="B382" i="63"/>
  <c r="B383" i="63"/>
  <c r="B384" i="63"/>
  <c r="B385" i="63"/>
  <c r="B386" i="63"/>
  <c r="B387" i="63"/>
  <c r="B388" i="63"/>
  <c r="B389" i="63"/>
  <c r="B390" i="63"/>
  <c r="B391" i="63"/>
  <c r="B392" i="63"/>
  <c r="B393" i="63"/>
  <c r="B394" i="63"/>
  <c r="B395" i="63"/>
  <c r="B396" i="63"/>
  <c r="B397" i="63"/>
  <c r="B398" i="63"/>
  <c r="B399" i="63"/>
  <c r="B400" i="63"/>
  <c r="B401" i="63"/>
  <c r="B402" i="63"/>
  <c r="B403" i="63"/>
  <c r="B404" i="63"/>
  <c r="B405" i="63"/>
  <c r="B406" i="63"/>
  <c r="A25" i="65"/>
  <c r="E25" i="64"/>
  <c r="D25" i="64"/>
  <c r="G25" i="64"/>
  <c r="C26" i="64"/>
  <c r="G26" i="64"/>
  <c r="A28" i="64"/>
  <c r="F28" i="64"/>
  <c r="K25" i="63"/>
  <c r="F11" i="63"/>
  <c r="K12" i="63"/>
  <c r="K26" i="63"/>
  <c r="G16" i="63"/>
  <c r="F18" i="63"/>
  <c r="K11" i="63"/>
  <c r="E26" i="63"/>
  <c r="C26" i="63"/>
  <c r="A30" i="63"/>
  <c r="F29" i="63"/>
  <c r="K15" i="63"/>
  <c r="K11" i="66"/>
  <c r="K13" i="66"/>
  <c r="K23" i="67"/>
  <c r="D23" i="69"/>
  <c r="A28" i="69"/>
  <c r="F28" i="69"/>
  <c r="G24" i="69"/>
  <c r="C25" i="69"/>
  <c r="E24" i="69"/>
  <c r="D24" i="69"/>
  <c r="F10" i="67"/>
  <c r="K11" i="67"/>
  <c r="K12" i="67"/>
  <c r="K13" i="67"/>
  <c r="K15" i="67"/>
  <c r="F11" i="64"/>
  <c r="K12" i="64"/>
  <c r="C24" i="67"/>
  <c r="K25" i="67"/>
  <c r="K24" i="64"/>
  <c r="K15" i="64"/>
  <c r="A27" i="67"/>
  <c r="K25" i="66"/>
  <c r="M18" i="66"/>
  <c r="M25" i="66"/>
  <c r="E25" i="66"/>
  <c r="K13" i="63"/>
  <c r="K14" i="63"/>
  <c r="K16" i="63"/>
  <c r="A27" i="66"/>
  <c r="N26" i="66"/>
  <c r="K25" i="64"/>
  <c r="F21" i="65"/>
  <c r="D21" i="65"/>
  <c r="K24" i="65"/>
  <c r="A26" i="65"/>
  <c r="K11" i="64"/>
  <c r="F17" i="64"/>
  <c r="E24" i="64"/>
  <c r="E25" i="63"/>
  <c r="D25" i="63"/>
  <c r="K11" i="65"/>
  <c r="K12" i="65"/>
  <c r="K13" i="65"/>
  <c r="K15" i="65"/>
  <c r="E26" i="64"/>
  <c r="D26" i="64"/>
  <c r="E27" i="64"/>
  <c r="D27" i="64"/>
  <c r="C27" i="64"/>
  <c r="G27" i="64"/>
  <c r="A29" i="64"/>
  <c r="F29" i="64"/>
  <c r="K27" i="64"/>
  <c r="D26" i="63"/>
  <c r="A31" i="63"/>
  <c r="F30" i="63"/>
  <c r="G26" i="63"/>
  <c r="K28" i="63"/>
  <c r="E25" i="69"/>
  <c r="D25" i="69"/>
  <c r="G25" i="69"/>
  <c r="C26" i="69"/>
  <c r="A29" i="69"/>
  <c r="F29" i="69"/>
  <c r="K13" i="64"/>
  <c r="K14" i="64"/>
  <c r="K16" i="64"/>
  <c r="G24" i="67"/>
  <c r="E24" i="67"/>
  <c r="D24" i="67"/>
  <c r="A28" i="67"/>
  <c r="M26" i="66"/>
  <c r="E26" i="66"/>
  <c r="F25" i="66"/>
  <c r="D25" i="66"/>
  <c r="M22" i="66"/>
  <c r="M23" i="66"/>
  <c r="M24" i="66"/>
  <c r="A28" i="66"/>
  <c r="F27" i="66"/>
  <c r="N27" i="66"/>
  <c r="M27" i="66"/>
  <c r="E27" i="66"/>
  <c r="A27" i="65"/>
  <c r="D24" i="64"/>
  <c r="G21" i="65"/>
  <c r="C22" i="65"/>
  <c r="E28" i="64"/>
  <c r="C28" i="64"/>
  <c r="G28" i="64"/>
  <c r="A30" i="64"/>
  <c r="F30" i="64"/>
  <c r="C27" i="63"/>
  <c r="G27" i="63"/>
  <c r="E27" i="63"/>
  <c r="F31" i="63"/>
  <c r="A32" i="63"/>
  <c r="E26" i="69"/>
  <c r="A30" i="69"/>
  <c r="F30" i="69"/>
  <c r="C25" i="67"/>
  <c r="A29" i="67"/>
  <c r="F26" i="66"/>
  <c r="D26" i="66"/>
  <c r="E22" i="66"/>
  <c r="F22" i="66"/>
  <c r="A29" i="66"/>
  <c r="N28" i="66"/>
  <c r="M28" i="66"/>
  <c r="E28" i="66"/>
  <c r="E24" i="66"/>
  <c r="F24" i="66"/>
  <c r="D27" i="66"/>
  <c r="E23" i="66"/>
  <c r="F23" i="66"/>
  <c r="A28" i="65"/>
  <c r="E22" i="65"/>
  <c r="F22" i="65"/>
  <c r="A31" i="64"/>
  <c r="F31" i="64"/>
  <c r="E29" i="64"/>
  <c r="D29" i="64"/>
  <c r="C29" i="64"/>
  <c r="G29" i="64"/>
  <c r="D28" i="64"/>
  <c r="D27" i="63"/>
  <c r="C28" i="63"/>
  <c r="G28" i="63"/>
  <c r="E28" i="63"/>
  <c r="D28" i="63"/>
  <c r="F32" i="63"/>
  <c r="A33" i="63"/>
  <c r="D26" i="69"/>
  <c r="A31" i="69"/>
  <c r="F31" i="69"/>
  <c r="G26" i="69"/>
  <c r="C27" i="69"/>
  <c r="G25" i="67"/>
  <c r="C26" i="67"/>
  <c r="F26" i="67"/>
  <c r="E25" i="67"/>
  <c r="D25" i="67"/>
  <c r="A30" i="67"/>
  <c r="D23" i="66"/>
  <c r="N29" i="66"/>
  <c r="M29" i="66"/>
  <c r="E29" i="66"/>
  <c r="A30" i="66"/>
  <c r="F29" i="66"/>
  <c r="D24" i="66"/>
  <c r="G22" i="66"/>
  <c r="C23" i="66"/>
  <c r="G23" i="66"/>
  <c r="C24" i="66"/>
  <c r="G24" i="66"/>
  <c r="C25" i="66"/>
  <c r="G25" i="66"/>
  <c r="C26" i="66"/>
  <c r="G26" i="66"/>
  <c r="C27" i="66"/>
  <c r="G27" i="66"/>
  <c r="C28" i="66"/>
  <c r="D22" i="66"/>
  <c r="F28" i="66"/>
  <c r="A29" i="65"/>
  <c r="A32" i="64"/>
  <c r="F32" i="64"/>
  <c r="C30" i="64"/>
  <c r="G30" i="64"/>
  <c r="E30" i="64"/>
  <c r="D30" i="64"/>
  <c r="E29" i="63"/>
  <c r="D29" i="63"/>
  <c r="C29" i="63"/>
  <c r="G29" i="63"/>
  <c r="A34" i="63"/>
  <c r="F33" i="63"/>
  <c r="E27" i="69"/>
  <c r="G27" i="69"/>
  <c r="C28" i="69"/>
  <c r="A32" i="69"/>
  <c r="F32" i="69"/>
  <c r="G26" i="67"/>
  <c r="C27" i="67"/>
  <c r="F27" i="67"/>
  <c r="E26" i="67"/>
  <c r="D26" i="67"/>
  <c r="A31" i="67"/>
  <c r="D28" i="66"/>
  <c r="G28" i="66"/>
  <c r="C29" i="66"/>
  <c r="G29" i="66"/>
  <c r="C30" i="66"/>
  <c r="A31" i="66"/>
  <c r="N30" i="66"/>
  <c r="M30" i="66"/>
  <c r="D29" i="66"/>
  <c r="G22" i="65"/>
  <c r="C23" i="65"/>
  <c r="D22" i="65"/>
  <c r="A30" i="65"/>
  <c r="E31" i="64"/>
  <c r="D31" i="64"/>
  <c r="C31" i="64"/>
  <c r="G31" i="64"/>
  <c r="A33" i="64"/>
  <c r="F33" i="64"/>
  <c r="C30" i="63"/>
  <c r="G30" i="63"/>
  <c r="E30" i="63"/>
  <c r="A35" i="63"/>
  <c r="F34" i="63"/>
  <c r="A33" i="69"/>
  <c r="F33" i="69"/>
  <c r="E28" i="69"/>
  <c r="G28" i="69"/>
  <c r="C29" i="69"/>
  <c r="D27" i="69"/>
  <c r="G27" i="67"/>
  <c r="C28" i="67"/>
  <c r="F28" i="67"/>
  <c r="E27" i="67"/>
  <c r="D27" i="67"/>
  <c r="A32" i="67"/>
  <c r="A32" i="66"/>
  <c r="F31" i="66"/>
  <c r="N31" i="66"/>
  <c r="M31" i="66"/>
  <c r="E31" i="66"/>
  <c r="E30" i="66"/>
  <c r="F30" i="66"/>
  <c r="A31" i="65"/>
  <c r="E23" i="65"/>
  <c r="E32" i="64"/>
  <c r="C32" i="64"/>
  <c r="G32" i="64"/>
  <c r="A34" i="64"/>
  <c r="F34" i="64"/>
  <c r="F35" i="63"/>
  <c r="A36" i="63"/>
  <c r="D30" i="63"/>
  <c r="C31" i="63"/>
  <c r="G31" i="63"/>
  <c r="E31" i="63"/>
  <c r="D31" i="63"/>
  <c r="E29" i="69"/>
  <c r="G29" i="69"/>
  <c r="C30" i="69"/>
  <c r="D28" i="69"/>
  <c r="A34" i="69"/>
  <c r="F34" i="69"/>
  <c r="G28" i="67"/>
  <c r="C29" i="67"/>
  <c r="F29" i="67"/>
  <c r="E28" i="67"/>
  <c r="D28" i="67"/>
  <c r="A33" i="67"/>
  <c r="A33" i="66"/>
  <c r="N32" i="66"/>
  <c r="M32" i="66"/>
  <c r="F32" i="66"/>
  <c r="D30" i="66"/>
  <c r="G30" i="66"/>
  <c r="C31" i="66"/>
  <c r="G31" i="66"/>
  <c r="C32" i="66"/>
  <c r="D31" i="66"/>
  <c r="F23" i="65"/>
  <c r="A32" i="65"/>
  <c r="C33" i="64"/>
  <c r="G33" i="64"/>
  <c r="E33" i="64"/>
  <c r="D33" i="64"/>
  <c r="A35" i="64"/>
  <c r="F35" i="64"/>
  <c r="D32" i="64"/>
  <c r="C32" i="63"/>
  <c r="G32" i="63"/>
  <c r="E32" i="63"/>
  <c r="A37" i="63"/>
  <c r="D29" i="69"/>
  <c r="E30" i="69"/>
  <c r="G30" i="69"/>
  <c r="C31" i="69"/>
  <c r="A35" i="69"/>
  <c r="F35" i="69"/>
  <c r="G29" i="67"/>
  <c r="C30" i="67"/>
  <c r="F30" i="67"/>
  <c r="E29" i="67"/>
  <c r="D29" i="67"/>
  <c r="A34" i="67"/>
  <c r="G32" i="66"/>
  <c r="C33" i="66"/>
  <c r="E32" i="66"/>
  <c r="N33" i="66"/>
  <c r="M33" i="66"/>
  <c r="E33" i="66"/>
  <c r="A34" i="66"/>
  <c r="G23" i="65"/>
  <c r="C24" i="65"/>
  <c r="A33" i="65"/>
  <c r="D23" i="65"/>
  <c r="A36" i="64"/>
  <c r="F36" i="64"/>
  <c r="C34" i="64"/>
  <c r="G34" i="64"/>
  <c r="E34" i="64"/>
  <c r="D34" i="64"/>
  <c r="D32" i="63"/>
  <c r="A38" i="63"/>
  <c r="E33" i="63"/>
  <c r="D33" i="63"/>
  <c r="C33" i="63"/>
  <c r="G33" i="63"/>
  <c r="E31" i="69"/>
  <c r="G31" i="69"/>
  <c r="C32" i="69"/>
  <c r="A36" i="69"/>
  <c r="F36" i="69"/>
  <c r="D30" i="69"/>
  <c r="G30" i="67"/>
  <c r="C31" i="67"/>
  <c r="F31" i="67"/>
  <c r="E30" i="67"/>
  <c r="D30" i="67"/>
  <c r="A35" i="67"/>
  <c r="F33" i="66"/>
  <c r="D33" i="66"/>
  <c r="D32" i="66"/>
  <c r="A35" i="66"/>
  <c r="N34" i="66"/>
  <c r="M34" i="66"/>
  <c r="E34" i="66"/>
  <c r="E24" i="65"/>
  <c r="A34" i="65"/>
  <c r="C35" i="64"/>
  <c r="E35" i="64"/>
  <c r="A37" i="64"/>
  <c r="F37" i="64"/>
  <c r="A39" i="63"/>
  <c r="E34" i="63"/>
  <c r="D34" i="63"/>
  <c r="C34" i="63"/>
  <c r="G34" i="63"/>
  <c r="E32" i="69"/>
  <c r="G32" i="69"/>
  <c r="C33" i="69"/>
  <c r="A37" i="69"/>
  <c r="F37" i="69"/>
  <c r="D31" i="69"/>
  <c r="G31" i="67"/>
  <c r="C32" i="67"/>
  <c r="F32" i="67"/>
  <c r="E31" i="67"/>
  <c r="D31" i="67"/>
  <c r="A36" i="67"/>
  <c r="F34" i="66"/>
  <c r="D34" i="66"/>
  <c r="A36" i="66"/>
  <c r="N35" i="66"/>
  <c r="M35" i="66"/>
  <c r="E35" i="66"/>
  <c r="G33" i="66"/>
  <c r="C34" i="66"/>
  <c r="F24" i="65"/>
  <c r="A35" i="65"/>
  <c r="A38" i="64"/>
  <c r="F38" i="64"/>
  <c r="D35" i="64"/>
  <c r="A40" i="63"/>
  <c r="C35" i="63"/>
  <c r="G35" i="63"/>
  <c r="E35" i="63"/>
  <c r="D35" i="63"/>
  <c r="E33" i="69"/>
  <c r="D33" i="69"/>
  <c r="G33" i="69"/>
  <c r="C34" i="69"/>
  <c r="D32" i="69"/>
  <c r="A38" i="69"/>
  <c r="F38" i="69"/>
  <c r="G32" i="67"/>
  <c r="C33" i="67"/>
  <c r="E32" i="67"/>
  <c r="D32" i="67"/>
  <c r="A37" i="67"/>
  <c r="G34" i="66"/>
  <c r="C35" i="66"/>
  <c r="F35" i="66"/>
  <c r="A37" i="66"/>
  <c r="F36" i="66"/>
  <c r="N36" i="66"/>
  <c r="M36" i="66"/>
  <c r="E36" i="66"/>
  <c r="D35" i="66"/>
  <c r="G24" i="65"/>
  <c r="C25" i="65"/>
  <c r="D24" i="65"/>
  <c r="A36" i="65"/>
  <c r="G35" i="64"/>
  <c r="E36" i="64"/>
  <c r="A39" i="64"/>
  <c r="F39" i="64"/>
  <c r="C36" i="63"/>
  <c r="E36" i="63"/>
  <c r="A41" i="63"/>
  <c r="A39" i="69"/>
  <c r="F39" i="69"/>
  <c r="E34" i="69"/>
  <c r="G34" i="69"/>
  <c r="C35" i="69"/>
  <c r="E33" i="67"/>
  <c r="F33" i="67"/>
  <c r="G33" i="67"/>
  <c r="C34" i="67"/>
  <c r="A38" i="67"/>
  <c r="G35" i="66"/>
  <c r="C36" i="66"/>
  <c r="G36" i="66"/>
  <c r="C37" i="66"/>
  <c r="D36" i="66"/>
  <c r="N37" i="66"/>
  <c r="M37" i="66"/>
  <c r="E37" i="66"/>
  <c r="A38" i="66"/>
  <c r="E25" i="65"/>
  <c r="A37" i="65"/>
  <c r="C36" i="64"/>
  <c r="G36" i="64"/>
  <c r="D36" i="64"/>
  <c r="A40" i="64"/>
  <c r="F40" i="64"/>
  <c r="F36" i="63"/>
  <c r="D36" i="63"/>
  <c r="A42" i="63"/>
  <c r="E35" i="69"/>
  <c r="D35" i="69"/>
  <c r="G35" i="69"/>
  <c r="C36" i="69"/>
  <c r="A40" i="69"/>
  <c r="F40" i="69"/>
  <c r="D34" i="69"/>
  <c r="E34" i="67"/>
  <c r="F34" i="67"/>
  <c r="D34" i="67"/>
  <c r="D33" i="67"/>
  <c r="A39" i="67"/>
  <c r="A39" i="66"/>
  <c r="N38" i="66"/>
  <c r="M38" i="66"/>
  <c r="E38" i="66"/>
  <c r="F37" i="66"/>
  <c r="D37" i="66"/>
  <c r="F25" i="65"/>
  <c r="A38" i="65"/>
  <c r="E37" i="64"/>
  <c r="C37" i="64"/>
  <c r="A41" i="64"/>
  <c r="F41" i="64"/>
  <c r="G36" i="63"/>
  <c r="C37" i="63"/>
  <c r="A43" i="63"/>
  <c r="E36" i="69"/>
  <c r="D36" i="69"/>
  <c r="G36" i="69"/>
  <c r="C37" i="69"/>
  <c r="A41" i="69"/>
  <c r="F41" i="69"/>
  <c r="G34" i="67"/>
  <c r="C35" i="67"/>
  <c r="E35" i="67"/>
  <c r="A40" i="67"/>
  <c r="F38" i="66"/>
  <c r="D38" i="66"/>
  <c r="G37" i="66"/>
  <c r="C38" i="66"/>
  <c r="A40" i="66"/>
  <c r="N39" i="66"/>
  <c r="M39" i="66"/>
  <c r="E39" i="66"/>
  <c r="E37" i="63"/>
  <c r="G25" i="65"/>
  <c r="C26" i="65"/>
  <c r="D25" i="65"/>
  <c r="A39" i="65"/>
  <c r="G37" i="64"/>
  <c r="A42" i="64"/>
  <c r="F42" i="64"/>
  <c r="F37" i="63"/>
  <c r="A44" i="63"/>
  <c r="A42" i="69"/>
  <c r="F42" i="69"/>
  <c r="E37" i="69"/>
  <c r="G37" i="69"/>
  <c r="C38" i="69"/>
  <c r="F35" i="67"/>
  <c r="D35" i="67"/>
  <c r="A41" i="67"/>
  <c r="G38" i="66"/>
  <c r="C39" i="66"/>
  <c r="A41" i="66"/>
  <c r="N40" i="66"/>
  <c r="M40" i="66"/>
  <c r="E40" i="66"/>
  <c r="D37" i="63"/>
  <c r="F39" i="66"/>
  <c r="D39" i="66"/>
  <c r="E26" i="65"/>
  <c r="A40" i="65"/>
  <c r="C38" i="64"/>
  <c r="E38" i="64"/>
  <c r="A43" i="64"/>
  <c r="F43" i="64"/>
  <c r="G37" i="63"/>
  <c r="C38" i="63"/>
  <c r="D37" i="64"/>
  <c r="A45" i="63"/>
  <c r="E38" i="69"/>
  <c r="D38" i="69"/>
  <c r="G38" i="69"/>
  <c r="C39" i="69"/>
  <c r="A43" i="69"/>
  <c r="F43" i="69"/>
  <c r="D37" i="69"/>
  <c r="G35" i="67"/>
  <c r="E38" i="63"/>
  <c r="C36" i="67"/>
  <c r="A42" i="67"/>
  <c r="G39" i="66"/>
  <c r="C40" i="66"/>
  <c r="F40" i="66"/>
  <c r="D40" i="66"/>
  <c r="N41" i="66"/>
  <c r="M41" i="66"/>
  <c r="E41" i="66"/>
  <c r="A42" i="66"/>
  <c r="F26" i="65"/>
  <c r="G26" i="65"/>
  <c r="C27" i="65"/>
  <c r="A41" i="65"/>
  <c r="A44" i="64"/>
  <c r="F44" i="64"/>
  <c r="G38" i="64"/>
  <c r="A46" i="63"/>
  <c r="F38" i="63"/>
  <c r="G38" i="63"/>
  <c r="E39" i="69"/>
  <c r="D39" i="69"/>
  <c r="G39" i="69"/>
  <c r="C40" i="69"/>
  <c r="A44" i="69"/>
  <c r="F44" i="69"/>
  <c r="F36" i="67"/>
  <c r="E36" i="67"/>
  <c r="A43" i="67"/>
  <c r="F41" i="66"/>
  <c r="D41" i="66"/>
  <c r="G40" i="66"/>
  <c r="C41" i="66"/>
  <c r="A43" i="66"/>
  <c r="N42" i="66"/>
  <c r="M42" i="66"/>
  <c r="E42" i="66"/>
  <c r="E27" i="65"/>
  <c r="D26" i="65"/>
  <c r="A42" i="65"/>
  <c r="D38" i="64"/>
  <c r="E39" i="64"/>
  <c r="C39" i="64"/>
  <c r="A45" i="64"/>
  <c r="F45" i="64"/>
  <c r="C39" i="63"/>
  <c r="E39" i="63"/>
  <c r="D38" i="63"/>
  <c r="A47" i="63"/>
  <c r="E40" i="69"/>
  <c r="D40" i="69"/>
  <c r="G40" i="69"/>
  <c r="C41" i="69"/>
  <c r="A45" i="69"/>
  <c r="F45" i="69"/>
  <c r="D36" i="67"/>
  <c r="G36" i="67"/>
  <c r="C37" i="67"/>
  <c r="E37" i="67"/>
  <c r="A44" i="67"/>
  <c r="G41" i="66"/>
  <c r="C42" i="66"/>
  <c r="A44" i="66"/>
  <c r="N43" i="66"/>
  <c r="M43" i="66"/>
  <c r="E43" i="66"/>
  <c r="F42" i="66"/>
  <c r="F27" i="65"/>
  <c r="G27" i="65"/>
  <c r="C28" i="65"/>
  <c r="A43" i="65"/>
  <c r="A46" i="64"/>
  <c r="F46" i="64"/>
  <c r="D39" i="64"/>
  <c r="A48" i="63"/>
  <c r="F39" i="63"/>
  <c r="G39" i="63"/>
  <c r="A46" i="69"/>
  <c r="F46" i="69"/>
  <c r="E41" i="69"/>
  <c r="G41" i="69"/>
  <c r="C42" i="69"/>
  <c r="F37" i="67"/>
  <c r="G37" i="67"/>
  <c r="A45" i="67"/>
  <c r="G42" i="66"/>
  <c r="C43" i="66"/>
  <c r="D42" i="66"/>
  <c r="F43" i="66"/>
  <c r="A45" i="66"/>
  <c r="N44" i="66"/>
  <c r="M44" i="66"/>
  <c r="E44" i="66"/>
  <c r="E28" i="65"/>
  <c r="D27" i="65"/>
  <c r="A44" i="65"/>
  <c r="G39" i="64"/>
  <c r="A47" i="64"/>
  <c r="F47" i="64"/>
  <c r="C40" i="63"/>
  <c r="E40" i="63"/>
  <c r="A49" i="63"/>
  <c r="D39" i="63"/>
  <c r="D41" i="69"/>
  <c r="E42" i="69"/>
  <c r="G42" i="69"/>
  <c r="C43" i="69"/>
  <c r="A47" i="69"/>
  <c r="F47" i="69"/>
  <c r="D37" i="67"/>
  <c r="C38" i="67"/>
  <c r="E38" i="67"/>
  <c r="A46" i="67"/>
  <c r="G43" i="66"/>
  <c r="C44" i="66"/>
  <c r="D43" i="66"/>
  <c r="N45" i="66"/>
  <c r="M45" i="66"/>
  <c r="E45" i="66"/>
  <c r="A46" i="66"/>
  <c r="F44" i="66"/>
  <c r="G44" i="66"/>
  <c r="C45" i="66"/>
  <c r="F28" i="65"/>
  <c r="G28" i="65"/>
  <c r="C29" i="65"/>
  <c r="A45" i="65"/>
  <c r="A48" i="64"/>
  <c r="F48" i="64"/>
  <c r="E40" i="64"/>
  <c r="C40" i="64"/>
  <c r="A50" i="63"/>
  <c r="F40" i="63"/>
  <c r="G40" i="63"/>
  <c r="E43" i="69"/>
  <c r="G43" i="69"/>
  <c r="C44" i="69"/>
  <c r="A48" i="69"/>
  <c r="F48" i="69"/>
  <c r="D42" i="69"/>
  <c r="A47" i="67"/>
  <c r="F38" i="67"/>
  <c r="D38" i="67"/>
  <c r="F45" i="66"/>
  <c r="G45" i="66"/>
  <c r="C46" i="66"/>
  <c r="D44" i="66"/>
  <c r="A47" i="66"/>
  <c r="N46" i="66"/>
  <c r="M46" i="66"/>
  <c r="E46" i="66"/>
  <c r="E29" i="65"/>
  <c r="D28" i="65"/>
  <c r="A46" i="65"/>
  <c r="G40" i="64"/>
  <c r="D40" i="64"/>
  <c r="D40" i="63"/>
  <c r="A49" i="64"/>
  <c r="F49" i="64"/>
  <c r="C41" i="63"/>
  <c r="E41" i="63"/>
  <c r="A51" i="63"/>
  <c r="E44" i="69"/>
  <c r="G44" i="69"/>
  <c r="C45" i="69"/>
  <c r="A49" i="69"/>
  <c r="F49" i="69"/>
  <c r="D43" i="69"/>
  <c r="G38" i="67"/>
  <c r="C39" i="67"/>
  <c r="E39" i="67"/>
  <c r="A48" i="67"/>
  <c r="F46" i="66"/>
  <c r="G46" i="66"/>
  <c r="C47" i="66"/>
  <c r="D45" i="66"/>
  <c r="A48" i="66"/>
  <c r="N47" i="66"/>
  <c r="M47" i="66"/>
  <c r="E47" i="66"/>
  <c r="F29" i="65"/>
  <c r="G29" i="65"/>
  <c r="C30" i="65"/>
  <c r="A47" i="65"/>
  <c r="C41" i="64"/>
  <c r="E41" i="64"/>
  <c r="A50" i="64"/>
  <c r="F50" i="64"/>
  <c r="F41" i="63"/>
  <c r="D41" i="63"/>
  <c r="A52" i="63"/>
  <c r="E45" i="69"/>
  <c r="G45" i="69"/>
  <c r="C46" i="69"/>
  <c r="D44" i="69"/>
  <c r="A50" i="69"/>
  <c r="F50" i="69"/>
  <c r="A49" i="67"/>
  <c r="F39" i="67"/>
  <c r="G39" i="67"/>
  <c r="F47" i="66"/>
  <c r="G47" i="66"/>
  <c r="C48" i="66"/>
  <c r="D46" i="66"/>
  <c r="A49" i="66"/>
  <c r="N48" i="66"/>
  <c r="M48" i="66"/>
  <c r="E48" i="66"/>
  <c r="E30" i="65"/>
  <c r="D29" i="65"/>
  <c r="A48" i="65"/>
  <c r="A51" i="64"/>
  <c r="F51" i="64"/>
  <c r="G41" i="64"/>
  <c r="G41" i="63"/>
  <c r="A53" i="63"/>
  <c r="E46" i="69"/>
  <c r="G46" i="69"/>
  <c r="C47" i="69"/>
  <c r="D45" i="69"/>
  <c r="A51" i="69"/>
  <c r="F51" i="69"/>
  <c r="D39" i="67"/>
  <c r="C40" i="67"/>
  <c r="E40" i="67"/>
  <c r="A50" i="67"/>
  <c r="F48" i="66"/>
  <c r="G48" i="66"/>
  <c r="C49" i="66"/>
  <c r="D47" i="66"/>
  <c r="N49" i="66"/>
  <c r="M49" i="66"/>
  <c r="E49" i="66"/>
  <c r="A50" i="66"/>
  <c r="F49" i="66"/>
  <c r="F30" i="65"/>
  <c r="G30" i="65"/>
  <c r="C31" i="65"/>
  <c r="A49" i="65"/>
  <c r="D41" i="64"/>
  <c r="C42" i="64"/>
  <c r="E42" i="64"/>
  <c r="A52" i="64"/>
  <c r="F52" i="64"/>
  <c r="A54" i="63"/>
  <c r="E42" i="63"/>
  <c r="C42" i="63"/>
  <c r="E47" i="69"/>
  <c r="G47" i="69"/>
  <c r="C48" i="69"/>
  <c r="A52" i="69"/>
  <c r="F52" i="69"/>
  <c r="D46" i="69"/>
  <c r="A51" i="67"/>
  <c r="F40" i="67"/>
  <c r="G40" i="67"/>
  <c r="G49" i="66"/>
  <c r="C50" i="66"/>
  <c r="A51" i="66"/>
  <c r="N50" i="66"/>
  <c r="M50" i="66"/>
  <c r="E50" i="66"/>
  <c r="D48" i="66"/>
  <c r="D49" i="66"/>
  <c r="E31" i="65"/>
  <c r="D30" i="65"/>
  <c r="A50" i="65"/>
  <c r="A53" i="64"/>
  <c r="F53" i="64"/>
  <c r="D42" i="64"/>
  <c r="A55" i="63"/>
  <c r="F42" i="63"/>
  <c r="G42" i="63"/>
  <c r="E48" i="69"/>
  <c r="G48" i="69"/>
  <c r="C49" i="69"/>
  <c r="A53" i="69"/>
  <c r="F53" i="69"/>
  <c r="D47" i="69"/>
  <c r="D40" i="67"/>
  <c r="C41" i="67"/>
  <c r="E41" i="67"/>
  <c r="A52" i="67"/>
  <c r="F50" i="66"/>
  <c r="G50" i="66"/>
  <c r="C51" i="66"/>
  <c r="N51" i="66"/>
  <c r="M51" i="66"/>
  <c r="E51" i="66"/>
  <c r="A52" i="66"/>
  <c r="F31" i="65"/>
  <c r="G31" i="65"/>
  <c r="C32" i="65"/>
  <c r="A51" i="65"/>
  <c r="G42" i="64"/>
  <c r="C43" i="64"/>
  <c r="A54" i="64"/>
  <c r="F54" i="64"/>
  <c r="C43" i="63"/>
  <c r="E43" i="63"/>
  <c r="A56" i="63"/>
  <c r="D42" i="63"/>
  <c r="E49" i="69"/>
  <c r="G49" i="69"/>
  <c r="C50" i="69"/>
  <c r="D48" i="69"/>
  <c r="A54" i="69"/>
  <c r="F54" i="69"/>
  <c r="F41" i="67"/>
  <c r="D41" i="67"/>
  <c r="A53" i="67"/>
  <c r="D50" i="66"/>
  <c r="F51" i="66"/>
  <c r="D51" i="66"/>
  <c r="N52" i="66"/>
  <c r="M52" i="66"/>
  <c r="E52" i="66"/>
  <c r="F52" i="66"/>
  <c r="A53" i="66"/>
  <c r="E32" i="65"/>
  <c r="D31" i="65"/>
  <c r="A52" i="65"/>
  <c r="E43" i="64"/>
  <c r="D43" i="64"/>
  <c r="A55" i="64"/>
  <c r="F55" i="64"/>
  <c r="F43" i="63"/>
  <c r="G43" i="63"/>
  <c r="A57" i="63"/>
  <c r="E50" i="69"/>
  <c r="G50" i="69"/>
  <c r="C51" i="69"/>
  <c r="D49" i="69"/>
  <c r="A55" i="69"/>
  <c r="F55" i="69"/>
  <c r="G41" i="67"/>
  <c r="C42" i="67"/>
  <c r="E42" i="67"/>
  <c r="A54" i="67"/>
  <c r="D52" i="66"/>
  <c r="G51" i="66"/>
  <c r="C52" i="66"/>
  <c r="G52" i="66"/>
  <c r="C53" i="66"/>
  <c r="A54" i="66"/>
  <c r="N53" i="66"/>
  <c r="M53" i="66"/>
  <c r="E53" i="66"/>
  <c r="F32" i="65"/>
  <c r="G32" i="65"/>
  <c r="C33" i="65"/>
  <c r="A53" i="65"/>
  <c r="D43" i="63"/>
  <c r="G43" i="64"/>
  <c r="A56" i="64"/>
  <c r="F56" i="64"/>
  <c r="C44" i="63"/>
  <c r="E44" i="63"/>
  <c r="A58" i="63"/>
  <c r="E51" i="69"/>
  <c r="G51" i="69"/>
  <c r="C52" i="69"/>
  <c r="A56" i="69"/>
  <c r="F56" i="69"/>
  <c r="D50" i="69"/>
  <c r="A55" i="67"/>
  <c r="F42" i="67"/>
  <c r="A55" i="66"/>
  <c r="N54" i="66"/>
  <c r="M54" i="66"/>
  <c r="E54" i="66"/>
  <c r="F53" i="66"/>
  <c r="G53" i="66"/>
  <c r="C54" i="66"/>
  <c r="E33" i="65"/>
  <c r="D32" i="65"/>
  <c r="A54" i="65"/>
  <c r="A57" i="64"/>
  <c r="F57" i="64"/>
  <c r="E44" i="64"/>
  <c r="C44" i="64"/>
  <c r="F44" i="63"/>
  <c r="G44" i="63"/>
  <c r="A59" i="63"/>
  <c r="E52" i="69"/>
  <c r="G52" i="69"/>
  <c r="C53" i="69"/>
  <c r="A57" i="69"/>
  <c r="F57" i="69"/>
  <c r="D51" i="69"/>
  <c r="D42" i="67"/>
  <c r="G42" i="67"/>
  <c r="C43" i="67"/>
  <c r="E43" i="67"/>
  <c r="A56" i="67"/>
  <c r="D53" i="66"/>
  <c r="F54" i="66"/>
  <c r="G54" i="66"/>
  <c r="C55" i="66"/>
  <c r="N55" i="66"/>
  <c r="M55" i="66"/>
  <c r="E55" i="66"/>
  <c r="A56" i="66"/>
  <c r="F33" i="65"/>
  <c r="G33" i="65"/>
  <c r="C34" i="65"/>
  <c r="A55" i="65"/>
  <c r="G44" i="64"/>
  <c r="D44" i="64"/>
  <c r="A58" i="64"/>
  <c r="F58" i="64"/>
  <c r="E45" i="63"/>
  <c r="C45" i="63"/>
  <c r="A60" i="63"/>
  <c r="D44" i="63"/>
  <c r="E53" i="69"/>
  <c r="G53" i="69"/>
  <c r="C54" i="69"/>
  <c r="D52" i="69"/>
  <c r="A58" i="69"/>
  <c r="F58" i="69"/>
  <c r="A57" i="67"/>
  <c r="F43" i="67"/>
  <c r="A57" i="66"/>
  <c r="N56" i="66"/>
  <c r="M56" i="66"/>
  <c r="E56" i="66"/>
  <c r="D54" i="66"/>
  <c r="F55" i="66"/>
  <c r="G55" i="66"/>
  <c r="C56" i="66"/>
  <c r="E34" i="65"/>
  <c r="D33" i="65"/>
  <c r="A56" i="65"/>
  <c r="C45" i="64"/>
  <c r="E45" i="64"/>
  <c r="A59" i="64"/>
  <c r="F59" i="64"/>
  <c r="A61" i="63"/>
  <c r="F45" i="63"/>
  <c r="D45" i="63"/>
  <c r="E54" i="69"/>
  <c r="G54" i="69"/>
  <c r="C55" i="69"/>
  <c r="D53" i="69"/>
  <c r="A59" i="69"/>
  <c r="F59" i="69"/>
  <c r="D43" i="67"/>
  <c r="G43" i="67"/>
  <c r="A58" i="67"/>
  <c r="A58" i="66"/>
  <c r="N57" i="66"/>
  <c r="M57" i="66"/>
  <c r="E57" i="66"/>
  <c r="D55" i="66"/>
  <c r="F56" i="66"/>
  <c r="G56" i="66"/>
  <c r="C57" i="66"/>
  <c r="F34" i="65"/>
  <c r="G34" i="65"/>
  <c r="C35" i="65"/>
  <c r="A57" i="65"/>
  <c r="A60" i="64"/>
  <c r="F60" i="64"/>
  <c r="G45" i="64"/>
  <c r="G45" i="63"/>
  <c r="A62" i="63"/>
  <c r="E55" i="69"/>
  <c r="G55" i="69"/>
  <c r="C56" i="69"/>
  <c r="A60" i="69"/>
  <c r="F60" i="69"/>
  <c r="D54" i="69"/>
  <c r="C44" i="67"/>
  <c r="A59" i="67"/>
  <c r="A59" i="66"/>
  <c r="F58" i="66"/>
  <c r="N58" i="66"/>
  <c r="M58" i="66"/>
  <c r="E58" i="66"/>
  <c r="D56" i="66"/>
  <c r="F57" i="66"/>
  <c r="G57" i="66"/>
  <c r="C58" i="66"/>
  <c r="E35" i="65"/>
  <c r="D34" i="65"/>
  <c r="A58" i="65"/>
  <c r="C46" i="64"/>
  <c r="E46" i="64"/>
  <c r="D45" i="64"/>
  <c r="A61" i="64"/>
  <c r="F61" i="64"/>
  <c r="A63" i="63"/>
  <c r="E46" i="63"/>
  <c r="C46" i="63"/>
  <c r="E56" i="69"/>
  <c r="G56" i="69"/>
  <c r="C57" i="69"/>
  <c r="A61" i="69"/>
  <c r="F61" i="69"/>
  <c r="D55" i="69"/>
  <c r="F44" i="67"/>
  <c r="G44" i="67"/>
  <c r="E44" i="67"/>
  <c r="D44" i="67"/>
  <c r="A60" i="67"/>
  <c r="D58" i="66"/>
  <c r="G58" i="66"/>
  <c r="C59" i="66"/>
  <c r="N59" i="66"/>
  <c r="M59" i="66"/>
  <c r="E59" i="66"/>
  <c r="A60" i="66"/>
  <c r="F59" i="66"/>
  <c r="D57" i="66"/>
  <c r="F35" i="65"/>
  <c r="G35" i="65"/>
  <c r="C36" i="65"/>
  <c r="A59" i="65"/>
  <c r="A62" i="64"/>
  <c r="F62" i="64"/>
  <c r="G46" i="64"/>
  <c r="F46" i="63"/>
  <c r="D46" i="63"/>
  <c r="A64" i="63"/>
  <c r="E57" i="69"/>
  <c r="G57" i="69"/>
  <c r="C58" i="69"/>
  <c r="D56" i="69"/>
  <c r="A62" i="69"/>
  <c r="F62" i="69"/>
  <c r="C45" i="67"/>
  <c r="A61" i="67"/>
  <c r="G59" i="66"/>
  <c r="C60" i="66"/>
  <c r="F60" i="66"/>
  <c r="A61" i="66"/>
  <c r="N60" i="66"/>
  <c r="M60" i="66"/>
  <c r="E60" i="66"/>
  <c r="D59" i="66"/>
  <c r="E36" i="65"/>
  <c r="D35" i="65"/>
  <c r="A60" i="65"/>
  <c r="C47" i="64"/>
  <c r="E47" i="64"/>
  <c r="G46" i="63"/>
  <c r="C47" i="63"/>
  <c r="A63" i="64"/>
  <c r="F63" i="64"/>
  <c r="D46" i="64"/>
  <c r="A65" i="63"/>
  <c r="E58" i="69"/>
  <c r="G58" i="69"/>
  <c r="C59" i="69"/>
  <c r="D57" i="69"/>
  <c r="A63" i="69"/>
  <c r="F63" i="69"/>
  <c r="F45" i="67"/>
  <c r="E45" i="67"/>
  <c r="A62" i="67"/>
  <c r="G60" i="66"/>
  <c r="C61" i="66"/>
  <c r="D60" i="66"/>
  <c r="F61" i="66"/>
  <c r="A62" i="66"/>
  <c r="N61" i="66"/>
  <c r="M61" i="66"/>
  <c r="E61" i="66"/>
  <c r="F36" i="65"/>
  <c r="G36" i="65"/>
  <c r="C37" i="65"/>
  <c r="A61" i="65"/>
  <c r="E47" i="63"/>
  <c r="D47" i="64"/>
  <c r="A64" i="64"/>
  <c r="F64" i="64"/>
  <c r="A66" i="63"/>
  <c r="F47" i="63"/>
  <c r="E59" i="69"/>
  <c r="G59" i="69"/>
  <c r="C60" i="69"/>
  <c r="A64" i="69"/>
  <c r="F64" i="69"/>
  <c r="D58" i="69"/>
  <c r="D45" i="67"/>
  <c r="G45" i="67"/>
  <c r="C46" i="67"/>
  <c r="E46" i="67"/>
  <c r="A63" i="67"/>
  <c r="G61" i="66"/>
  <c r="C62" i="66"/>
  <c r="D61" i="66"/>
  <c r="A63" i="66"/>
  <c r="F62" i="66"/>
  <c r="N62" i="66"/>
  <c r="M62" i="66"/>
  <c r="E62" i="66"/>
  <c r="E37" i="65"/>
  <c r="D36" i="65"/>
  <c r="A62" i="65"/>
  <c r="G47" i="64"/>
  <c r="C48" i="64"/>
  <c r="A65" i="64"/>
  <c r="F65" i="64"/>
  <c r="D47" i="63"/>
  <c r="G47" i="63"/>
  <c r="E48" i="63"/>
  <c r="A67" i="63"/>
  <c r="E60" i="69"/>
  <c r="D60" i="69"/>
  <c r="G60" i="69"/>
  <c r="C61" i="69"/>
  <c r="A65" i="69"/>
  <c r="F65" i="69"/>
  <c r="D59" i="69"/>
  <c r="F46" i="67"/>
  <c r="D46" i="67"/>
  <c r="A64" i="67"/>
  <c r="G62" i="66"/>
  <c r="C63" i="66"/>
  <c r="D62" i="66"/>
  <c r="N63" i="66"/>
  <c r="M63" i="66"/>
  <c r="E63" i="66"/>
  <c r="F63" i="66"/>
  <c r="A64" i="66"/>
  <c r="F37" i="65"/>
  <c r="G37" i="65"/>
  <c r="C38" i="65"/>
  <c r="A63" i="65"/>
  <c r="E48" i="64"/>
  <c r="D48" i="64"/>
  <c r="G48" i="64"/>
  <c r="C48" i="63"/>
  <c r="F48" i="63"/>
  <c r="D48" i="63"/>
  <c r="A66" i="64"/>
  <c r="F66" i="64"/>
  <c r="A68" i="63"/>
  <c r="A66" i="69"/>
  <c r="F66" i="69"/>
  <c r="E61" i="69"/>
  <c r="G61" i="69"/>
  <c r="C62" i="69"/>
  <c r="G46" i="67"/>
  <c r="C47" i="67"/>
  <c r="E47" i="67"/>
  <c r="A65" i="67"/>
  <c r="G63" i="66"/>
  <c r="C64" i="66"/>
  <c r="F64" i="66"/>
  <c r="A65" i="66"/>
  <c r="N64" i="66"/>
  <c r="M64" i="66"/>
  <c r="E64" i="66"/>
  <c r="D63" i="66"/>
  <c r="E38" i="65"/>
  <c r="D37" i="65"/>
  <c r="A64" i="65"/>
  <c r="A67" i="64"/>
  <c r="F67" i="64"/>
  <c r="C49" i="64"/>
  <c r="E49" i="64"/>
  <c r="G48" i="63"/>
  <c r="A69" i="63"/>
  <c r="E62" i="69"/>
  <c r="D62" i="69"/>
  <c r="G62" i="69"/>
  <c r="C63" i="69"/>
  <c r="A67" i="69"/>
  <c r="F67" i="69"/>
  <c r="D61" i="69"/>
  <c r="F47" i="67"/>
  <c r="G47" i="67"/>
  <c r="A66" i="67"/>
  <c r="G64" i="66"/>
  <c r="C65" i="66"/>
  <c r="D64" i="66"/>
  <c r="N65" i="66"/>
  <c r="M65" i="66"/>
  <c r="E65" i="66"/>
  <c r="A66" i="66"/>
  <c r="F65" i="66"/>
  <c r="G65" i="66"/>
  <c r="C66" i="66"/>
  <c r="F38" i="65"/>
  <c r="G38" i="65"/>
  <c r="C39" i="65"/>
  <c r="A65" i="65"/>
  <c r="D49" i="64"/>
  <c r="A68" i="64"/>
  <c r="F68" i="64"/>
  <c r="E49" i="63"/>
  <c r="C49" i="63"/>
  <c r="A70" i="63"/>
  <c r="E63" i="69"/>
  <c r="D63" i="69"/>
  <c r="G63" i="69"/>
  <c r="C64" i="69"/>
  <c r="A68" i="69"/>
  <c r="F68" i="69"/>
  <c r="D47" i="67"/>
  <c r="C48" i="67"/>
  <c r="E48" i="67"/>
  <c r="A67" i="67"/>
  <c r="A67" i="66"/>
  <c r="F66" i="66"/>
  <c r="G66" i="66"/>
  <c r="C67" i="66"/>
  <c r="N66" i="66"/>
  <c r="M66" i="66"/>
  <c r="E66" i="66"/>
  <c r="D65" i="66"/>
  <c r="E39" i="65"/>
  <c r="D38" i="65"/>
  <c r="A66" i="65"/>
  <c r="G49" i="64"/>
  <c r="A69" i="64"/>
  <c r="F69" i="64"/>
  <c r="A71" i="63"/>
  <c r="F49" i="63"/>
  <c r="G49" i="63"/>
  <c r="E64" i="69"/>
  <c r="D64" i="69"/>
  <c r="G64" i="69"/>
  <c r="C65" i="69"/>
  <c r="A69" i="69"/>
  <c r="F69" i="69"/>
  <c r="A68" i="67"/>
  <c r="F48" i="67"/>
  <c r="D48" i="67"/>
  <c r="D66" i="66"/>
  <c r="N67" i="66"/>
  <c r="M67" i="66"/>
  <c r="E67" i="66"/>
  <c r="A68" i="66"/>
  <c r="F67" i="66"/>
  <c r="G67" i="66"/>
  <c r="C68" i="66"/>
  <c r="F39" i="65"/>
  <c r="G39" i="65"/>
  <c r="C40" i="65"/>
  <c r="A67" i="65"/>
  <c r="A70" i="64"/>
  <c r="F70" i="64"/>
  <c r="E50" i="64"/>
  <c r="C50" i="64"/>
  <c r="C50" i="63"/>
  <c r="E50" i="63"/>
  <c r="D49" i="63"/>
  <c r="A72" i="63"/>
  <c r="A70" i="69"/>
  <c r="F70" i="69"/>
  <c r="E65" i="69"/>
  <c r="G65" i="69"/>
  <c r="C66" i="69"/>
  <c r="G48" i="67"/>
  <c r="A69" i="67"/>
  <c r="A69" i="66"/>
  <c r="F68" i="66"/>
  <c r="G68" i="66"/>
  <c r="C69" i="66"/>
  <c r="N68" i="66"/>
  <c r="M68" i="66"/>
  <c r="E68" i="66"/>
  <c r="D67" i="66"/>
  <c r="E40" i="65"/>
  <c r="D39" i="65"/>
  <c r="A68" i="65"/>
  <c r="G50" i="64"/>
  <c r="D50" i="64"/>
  <c r="A71" i="64"/>
  <c r="F71" i="64"/>
  <c r="F50" i="63"/>
  <c r="D50" i="63"/>
  <c r="A73" i="63"/>
  <c r="E66" i="69"/>
  <c r="D66" i="69"/>
  <c r="G66" i="69"/>
  <c r="C67" i="69"/>
  <c r="A71" i="69"/>
  <c r="F71" i="69"/>
  <c r="D65" i="69"/>
  <c r="A70" i="67"/>
  <c r="C49" i="67"/>
  <c r="E49" i="67"/>
  <c r="D68" i="66"/>
  <c r="N69" i="66"/>
  <c r="M69" i="66"/>
  <c r="E69" i="66"/>
  <c r="F69" i="66"/>
  <c r="G69" i="66"/>
  <c r="C70" i="66"/>
  <c r="A70" i="66"/>
  <c r="F40" i="65"/>
  <c r="G40" i="65"/>
  <c r="C41" i="65"/>
  <c r="A69" i="65"/>
  <c r="E51" i="64"/>
  <c r="C51" i="64"/>
  <c r="G50" i="63"/>
  <c r="C51" i="63"/>
  <c r="A72" i="64"/>
  <c r="F72" i="64"/>
  <c r="A74" i="63"/>
  <c r="E67" i="69"/>
  <c r="G67" i="69"/>
  <c r="C68" i="69"/>
  <c r="A72" i="69"/>
  <c r="F72" i="69"/>
  <c r="E51" i="63"/>
  <c r="F49" i="67"/>
  <c r="G49" i="67"/>
  <c r="A71" i="67"/>
  <c r="A71" i="66"/>
  <c r="F70" i="66"/>
  <c r="G70" i="66"/>
  <c r="C71" i="66"/>
  <c r="N70" i="66"/>
  <c r="M70" i="66"/>
  <c r="E70" i="66"/>
  <c r="D69" i="66"/>
  <c r="E41" i="65"/>
  <c r="D40" i="65"/>
  <c r="A70" i="65"/>
  <c r="G51" i="64"/>
  <c r="A73" i="64"/>
  <c r="F73" i="64"/>
  <c r="A75" i="63"/>
  <c r="F51" i="63"/>
  <c r="D51" i="63"/>
  <c r="E68" i="69"/>
  <c r="G68" i="69"/>
  <c r="C69" i="69"/>
  <c r="A73" i="69"/>
  <c r="F73" i="69"/>
  <c r="D67" i="69"/>
  <c r="C50" i="67"/>
  <c r="E50" i="67"/>
  <c r="D49" i="67"/>
  <c r="A72" i="67"/>
  <c r="D70" i="66"/>
  <c r="N71" i="66"/>
  <c r="M71" i="66"/>
  <c r="E71" i="66"/>
  <c r="F71" i="66"/>
  <c r="G71" i="66"/>
  <c r="C72" i="66"/>
  <c r="A72" i="66"/>
  <c r="F41" i="65"/>
  <c r="G41" i="65"/>
  <c r="C42" i="65"/>
  <c r="A71" i="65"/>
  <c r="C52" i="64"/>
  <c r="E52" i="64"/>
  <c r="A74" i="64"/>
  <c r="F74" i="64"/>
  <c r="G51" i="63"/>
  <c r="E52" i="63"/>
  <c r="D51" i="64"/>
  <c r="A76" i="63"/>
  <c r="E69" i="69"/>
  <c r="G69" i="69"/>
  <c r="C70" i="69"/>
  <c r="D68" i="69"/>
  <c r="A74" i="69"/>
  <c r="F74" i="69"/>
  <c r="F50" i="67"/>
  <c r="G50" i="67"/>
  <c r="A73" i="67"/>
  <c r="D71" i="66"/>
  <c r="A73" i="66"/>
  <c r="F72" i="66"/>
  <c r="G72" i="66"/>
  <c r="C73" i="66"/>
  <c r="N72" i="66"/>
  <c r="M72" i="66"/>
  <c r="E72" i="66"/>
  <c r="C52" i="63"/>
  <c r="E42" i="65"/>
  <c r="D41" i="65"/>
  <c r="A72" i="65"/>
  <c r="A75" i="64"/>
  <c r="F75" i="64"/>
  <c r="D52" i="64"/>
  <c r="A77" i="63"/>
  <c r="F52" i="63"/>
  <c r="D52" i="63"/>
  <c r="E70" i="69"/>
  <c r="G70" i="69"/>
  <c r="C71" i="69"/>
  <c r="A75" i="69"/>
  <c r="F75" i="69"/>
  <c r="D69" i="69"/>
  <c r="D50" i="67"/>
  <c r="C51" i="67"/>
  <c r="E51" i="67"/>
  <c r="A74" i="67"/>
  <c r="D72" i="66"/>
  <c r="N73" i="66"/>
  <c r="M73" i="66"/>
  <c r="E73" i="66"/>
  <c r="A74" i="66"/>
  <c r="F73" i="66"/>
  <c r="G73" i="66"/>
  <c r="C74" i="66"/>
  <c r="F42" i="65"/>
  <c r="G42" i="65"/>
  <c r="C43" i="65"/>
  <c r="A73" i="65"/>
  <c r="G52" i="64"/>
  <c r="E53" i="64"/>
  <c r="G52" i="63"/>
  <c r="E53" i="63"/>
  <c r="A76" i="64"/>
  <c r="F76" i="64"/>
  <c r="A78" i="63"/>
  <c r="E71" i="69"/>
  <c r="G71" i="69"/>
  <c r="C72" i="69"/>
  <c r="A76" i="69"/>
  <c r="F76" i="69"/>
  <c r="D70" i="69"/>
  <c r="C53" i="64"/>
  <c r="F51" i="67"/>
  <c r="G51" i="67"/>
  <c r="A75" i="67"/>
  <c r="A75" i="66"/>
  <c r="F74" i="66"/>
  <c r="G74" i="66"/>
  <c r="C75" i="66"/>
  <c r="N74" i="66"/>
  <c r="M74" i="66"/>
  <c r="E74" i="66"/>
  <c r="D73" i="66"/>
  <c r="E43" i="65"/>
  <c r="D42" i="65"/>
  <c r="A74" i="65"/>
  <c r="C53" i="63"/>
  <c r="A77" i="64"/>
  <c r="F77" i="64"/>
  <c r="D53" i="64"/>
  <c r="A79" i="63"/>
  <c r="F53" i="63"/>
  <c r="D53" i="63"/>
  <c r="E72" i="69"/>
  <c r="G72" i="69"/>
  <c r="C73" i="69"/>
  <c r="A77" i="69"/>
  <c r="F77" i="69"/>
  <c r="D71" i="69"/>
  <c r="C52" i="67"/>
  <c r="E52" i="67"/>
  <c r="A76" i="67"/>
  <c r="D51" i="67"/>
  <c r="D74" i="66"/>
  <c r="N75" i="66"/>
  <c r="M75" i="66"/>
  <c r="E75" i="66"/>
  <c r="A76" i="66"/>
  <c r="F75" i="66"/>
  <c r="G75" i="66"/>
  <c r="C76" i="66"/>
  <c r="F43" i="65"/>
  <c r="G43" i="65"/>
  <c r="C44" i="65"/>
  <c r="A75" i="65"/>
  <c r="A78" i="64"/>
  <c r="F78" i="64"/>
  <c r="G53" i="64"/>
  <c r="A80" i="63"/>
  <c r="G53" i="63"/>
  <c r="E73" i="69"/>
  <c r="G73" i="69"/>
  <c r="C74" i="69"/>
  <c r="A78" i="69"/>
  <c r="F78" i="69"/>
  <c r="D72" i="69"/>
  <c r="A77" i="67"/>
  <c r="F52" i="67"/>
  <c r="D52" i="67"/>
  <c r="A77" i="66"/>
  <c r="F76" i="66"/>
  <c r="G76" i="66"/>
  <c r="C77" i="66"/>
  <c r="N76" i="66"/>
  <c r="M76" i="66"/>
  <c r="E76" i="66"/>
  <c r="D75" i="66"/>
  <c r="E44" i="65"/>
  <c r="D43" i="65"/>
  <c r="A76" i="65"/>
  <c r="E54" i="64"/>
  <c r="C54" i="64"/>
  <c r="A79" i="64"/>
  <c r="F79" i="64"/>
  <c r="C54" i="63"/>
  <c r="E54" i="63"/>
  <c r="A81" i="63"/>
  <c r="E74" i="69"/>
  <c r="G74" i="69"/>
  <c r="C75" i="69"/>
  <c r="A79" i="69"/>
  <c r="F79" i="69"/>
  <c r="D73" i="69"/>
  <c r="G52" i="67"/>
  <c r="A78" i="67"/>
  <c r="D76" i="66"/>
  <c r="N77" i="66"/>
  <c r="M77" i="66"/>
  <c r="E77" i="66"/>
  <c r="F77" i="66"/>
  <c r="G77" i="66"/>
  <c r="C78" i="66"/>
  <c r="A78" i="66"/>
  <c r="F44" i="65"/>
  <c r="G44" i="65"/>
  <c r="C45" i="65"/>
  <c r="A77" i="65"/>
  <c r="A80" i="64"/>
  <c r="F80" i="64"/>
  <c r="D54" i="64"/>
  <c r="A82" i="63"/>
  <c r="F54" i="63"/>
  <c r="D54" i="63"/>
  <c r="E75" i="69"/>
  <c r="G75" i="69"/>
  <c r="C76" i="69"/>
  <c r="D74" i="69"/>
  <c r="A80" i="69"/>
  <c r="F80" i="69"/>
  <c r="A79" i="67"/>
  <c r="C53" i="67"/>
  <c r="E53" i="67"/>
  <c r="D77" i="66"/>
  <c r="A79" i="66"/>
  <c r="F78" i="66"/>
  <c r="G78" i="66"/>
  <c r="C79" i="66"/>
  <c r="N78" i="66"/>
  <c r="M78" i="66"/>
  <c r="E78" i="66"/>
  <c r="E45" i="65"/>
  <c r="G54" i="63"/>
  <c r="E55" i="63"/>
  <c r="D44" i="65"/>
  <c r="A78" i="65"/>
  <c r="G54" i="64"/>
  <c r="A81" i="64"/>
  <c r="F81" i="64"/>
  <c r="A83" i="63"/>
  <c r="E76" i="69"/>
  <c r="G76" i="69"/>
  <c r="C77" i="69"/>
  <c r="A81" i="69"/>
  <c r="F81" i="69"/>
  <c r="D75" i="69"/>
  <c r="F53" i="67"/>
  <c r="G53" i="67"/>
  <c r="A80" i="67"/>
  <c r="N79" i="66"/>
  <c r="M79" i="66"/>
  <c r="E79" i="66"/>
  <c r="F79" i="66"/>
  <c r="G79" i="66"/>
  <c r="C80" i="66"/>
  <c r="A80" i="66"/>
  <c r="C55" i="63"/>
  <c r="F55" i="63"/>
  <c r="D55" i="63"/>
  <c r="D78" i="66"/>
  <c r="F45" i="65"/>
  <c r="G45" i="65"/>
  <c r="C46" i="65"/>
  <c r="A79" i="65"/>
  <c r="A82" i="64"/>
  <c r="F82" i="64"/>
  <c r="E55" i="64"/>
  <c r="C55" i="64"/>
  <c r="A84" i="63"/>
  <c r="A82" i="69"/>
  <c r="F82" i="69"/>
  <c r="E77" i="69"/>
  <c r="G77" i="69"/>
  <c r="C78" i="69"/>
  <c r="D76" i="69"/>
  <c r="D53" i="67"/>
  <c r="C54" i="67"/>
  <c r="E54" i="67"/>
  <c r="A81" i="67"/>
  <c r="A81" i="66"/>
  <c r="F80" i="66"/>
  <c r="G80" i="66"/>
  <c r="C81" i="66"/>
  <c r="N80" i="66"/>
  <c r="M80" i="66"/>
  <c r="E80" i="66"/>
  <c r="D79" i="66"/>
  <c r="E46" i="65"/>
  <c r="D45" i="65"/>
  <c r="A80" i="65"/>
  <c r="D55" i="64"/>
  <c r="A83" i="64"/>
  <c r="F83" i="64"/>
  <c r="A85" i="63"/>
  <c r="G55" i="63"/>
  <c r="D77" i="69"/>
  <c r="A83" i="69"/>
  <c r="F83" i="69"/>
  <c r="E78" i="69"/>
  <c r="D78" i="69"/>
  <c r="G78" i="69"/>
  <c r="C79" i="69"/>
  <c r="F54" i="67"/>
  <c r="G54" i="67"/>
  <c r="A82" i="67"/>
  <c r="D80" i="66"/>
  <c r="N81" i="66"/>
  <c r="M81" i="66"/>
  <c r="E81" i="66"/>
  <c r="A82" i="66"/>
  <c r="F81" i="66"/>
  <c r="G81" i="66"/>
  <c r="C82" i="66"/>
  <c r="F46" i="65"/>
  <c r="G46" i="65"/>
  <c r="C47" i="65"/>
  <c r="A81" i="65"/>
  <c r="A84" i="64"/>
  <c r="F84" i="64"/>
  <c r="G55" i="64"/>
  <c r="E56" i="63"/>
  <c r="C56" i="63"/>
  <c r="A86" i="63"/>
  <c r="E79" i="69"/>
  <c r="G79" i="69"/>
  <c r="C80" i="69"/>
  <c r="A84" i="69"/>
  <c r="F84" i="69"/>
  <c r="D54" i="67"/>
  <c r="A83" i="67"/>
  <c r="C55" i="67"/>
  <c r="E55" i="67"/>
  <c r="A83" i="66"/>
  <c r="F82" i="66"/>
  <c r="G82" i="66"/>
  <c r="C83" i="66"/>
  <c r="N82" i="66"/>
  <c r="M82" i="66"/>
  <c r="E82" i="66"/>
  <c r="D81" i="66"/>
  <c r="E47" i="65"/>
  <c r="D46" i="65"/>
  <c r="A82" i="65"/>
  <c r="C56" i="64"/>
  <c r="E56" i="64"/>
  <c r="A85" i="64"/>
  <c r="F85" i="64"/>
  <c r="A87" i="63"/>
  <c r="F56" i="63"/>
  <c r="D56" i="63"/>
  <c r="E80" i="69"/>
  <c r="G80" i="69"/>
  <c r="C81" i="69"/>
  <c r="A85" i="69"/>
  <c r="F85" i="69"/>
  <c r="D79" i="69"/>
  <c r="F55" i="67"/>
  <c r="D55" i="67"/>
  <c r="A84" i="67"/>
  <c r="D82" i="66"/>
  <c r="N83" i="66"/>
  <c r="M83" i="66"/>
  <c r="E83" i="66"/>
  <c r="A84" i="66"/>
  <c r="F83" i="66"/>
  <c r="G83" i="66"/>
  <c r="C84" i="66"/>
  <c r="F47" i="65"/>
  <c r="G47" i="65"/>
  <c r="C48" i="65"/>
  <c r="A83" i="65"/>
  <c r="A86" i="64"/>
  <c r="F86" i="64"/>
  <c r="D56" i="64"/>
  <c r="G56" i="63"/>
  <c r="A88" i="63"/>
  <c r="E81" i="69"/>
  <c r="G81" i="69"/>
  <c r="C82" i="69"/>
  <c r="A86" i="69"/>
  <c r="F86" i="69"/>
  <c r="D80" i="69"/>
  <c r="G55" i="67"/>
  <c r="A85" i="67"/>
  <c r="A85" i="66"/>
  <c r="F84" i="66"/>
  <c r="G84" i="66"/>
  <c r="C85" i="66"/>
  <c r="N84" i="66"/>
  <c r="M84" i="66"/>
  <c r="E84" i="66"/>
  <c r="D83" i="66"/>
  <c r="E48" i="65"/>
  <c r="D47" i="65"/>
  <c r="A84" i="65"/>
  <c r="G56" i="64"/>
  <c r="E57" i="64"/>
  <c r="A87" i="64"/>
  <c r="F87" i="64"/>
  <c r="A89" i="63"/>
  <c r="C57" i="63"/>
  <c r="E57" i="63"/>
  <c r="E82" i="69"/>
  <c r="G82" i="69"/>
  <c r="C83" i="69"/>
  <c r="D81" i="69"/>
  <c r="A87" i="69"/>
  <c r="F87" i="69"/>
  <c r="C56" i="67"/>
  <c r="E56" i="67"/>
  <c r="A86" i="67"/>
  <c r="D84" i="66"/>
  <c r="N85" i="66"/>
  <c r="M85" i="66"/>
  <c r="E85" i="66"/>
  <c r="F85" i="66"/>
  <c r="G85" i="66"/>
  <c r="C86" i="66"/>
  <c r="A86" i="66"/>
  <c r="F48" i="65"/>
  <c r="G48" i="65"/>
  <c r="C49" i="65"/>
  <c r="A85" i="65"/>
  <c r="C57" i="64"/>
  <c r="A88" i="64"/>
  <c r="F88" i="64"/>
  <c r="D57" i="64"/>
  <c r="A90" i="63"/>
  <c r="F57" i="63"/>
  <c r="D57" i="63"/>
  <c r="E83" i="69"/>
  <c r="G83" i="69"/>
  <c r="C84" i="69"/>
  <c r="D82" i="69"/>
  <c r="A88" i="69"/>
  <c r="F88" i="69"/>
  <c r="F56" i="67"/>
  <c r="G56" i="67"/>
  <c r="C57" i="67"/>
  <c r="E57" i="67"/>
  <c r="A87" i="67"/>
  <c r="A87" i="66"/>
  <c r="F86" i="66"/>
  <c r="G86" i="66"/>
  <c r="C87" i="66"/>
  <c r="N86" i="66"/>
  <c r="M86" i="66"/>
  <c r="E86" i="66"/>
  <c r="D85" i="66"/>
  <c r="E49" i="65"/>
  <c r="D48" i="65"/>
  <c r="A86" i="65"/>
  <c r="G57" i="64"/>
  <c r="E58" i="64"/>
  <c r="G57" i="63"/>
  <c r="C58" i="63"/>
  <c r="A89" i="64"/>
  <c r="F89" i="64"/>
  <c r="A91" i="63"/>
  <c r="E84" i="69"/>
  <c r="G84" i="69"/>
  <c r="C85" i="69"/>
  <c r="D83" i="69"/>
  <c r="A89" i="69"/>
  <c r="F89" i="69"/>
  <c r="D56" i="67"/>
  <c r="F57" i="67"/>
  <c r="G57" i="67"/>
  <c r="E58" i="63"/>
  <c r="A88" i="67"/>
  <c r="D86" i="66"/>
  <c r="N87" i="66"/>
  <c r="M87" i="66"/>
  <c r="E87" i="66"/>
  <c r="F87" i="66"/>
  <c r="G87" i="66"/>
  <c r="C88" i="66"/>
  <c r="A88" i="66"/>
  <c r="F49" i="65"/>
  <c r="G49" i="65"/>
  <c r="C50" i="65"/>
  <c r="A87" i="65"/>
  <c r="C58" i="64"/>
  <c r="G58" i="64"/>
  <c r="A90" i="64"/>
  <c r="F90" i="64"/>
  <c r="F58" i="63"/>
  <c r="G58" i="63"/>
  <c r="A92" i="63"/>
  <c r="E85" i="69"/>
  <c r="G85" i="69"/>
  <c r="C86" i="69"/>
  <c r="A90" i="69"/>
  <c r="F90" i="69"/>
  <c r="D84" i="69"/>
  <c r="D57" i="67"/>
  <c r="C58" i="67"/>
  <c r="E58" i="67"/>
  <c r="A89" i="67"/>
  <c r="A89" i="66"/>
  <c r="F88" i="66"/>
  <c r="G88" i="66"/>
  <c r="C89" i="66"/>
  <c r="N88" i="66"/>
  <c r="M88" i="66"/>
  <c r="E88" i="66"/>
  <c r="D87" i="66"/>
  <c r="E50" i="65"/>
  <c r="D49" i="65"/>
  <c r="A88" i="65"/>
  <c r="E59" i="64"/>
  <c r="C59" i="64"/>
  <c r="A91" i="64"/>
  <c r="F91" i="64"/>
  <c r="D58" i="63"/>
  <c r="D58" i="64"/>
  <c r="E59" i="63"/>
  <c r="C59" i="63"/>
  <c r="A93" i="63"/>
  <c r="E86" i="69"/>
  <c r="G86" i="69"/>
  <c r="C87" i="69"/>
  <c r="A91" i="69"/>
  <c r="F91" i="69"/>
  <c r="D85" i="69"/>
  <c r="F58" i="67"/>
  <c r="G58" i="67"/>
  <c r="A90" i="67"/>
  <c r="D88" i="66"/>
  <c r="N89" i="66"/>
  <c r="M89" i="66"/>
  <c r="E89" i="66"/>
  <c r="A90" i="66"/>
  <c r="F89" i="66"/>
  <c r="G89" i="66"/>
  <c r="C90" i="66"/>
  <c r="F50" i="65"/>
  <c r="G50" i="65"/>
  <c r="C51" i="65"/>
  <c r="A89" i="65"/>
  <c r="A92" i="64"/>
  <c r="F92" i="64"/>
  <c r="D59" i="64"/>
  <c r="A94" i="63"/>
  <c r="F59" i="63"/>
  <c r="G59" i="63"/>
  <c r="E87" i="69"/>
  <c r="G87" i="69"/>
  <c r="C88" i="69"/>
  <c r="D86" i="69"/>
  <c r="A92" i="69"/>
  <c r="F92" i="69"/>
  <c r="D58" i="67"/>
  <c r="C59" i="67"/>
  <c r="E59" i="67"/>
  <c r="A91" i="67"/>
  <c r="A91" i="66"/>
  <c r="F90" i="66"/>
  <c r="G90" i="66"/>
  <c r="C91" i="66"/>
  <c r="N90" i="66"/>
  <c r="M90" i="66"/>
  <c r="E90" i="66"/>
  <c r="D89" i="66"/>
  <c r="E51" i="65"/>
  <c r="D50" i="65"/>
  <c r="A90" i="65"/>
  <c r="G59" i="64"/>
  <c r="A93" i="64"/>
  <c r="F93" i="64"/>
  <c r="E60" i="63"/>
  <c r="C60" i="63"/>
  <c r="D59" i="63"/>
  <c r="A95" i="63"/>
  <c r="E88" i="69"/>
  <c r="G88" i="69"/>
  <c r="C89" i="69"/>
  <c r="D87" i="69"/>
  <c r="A93" i="69"/>
  <c r="F93" i="69"/>
  <c r="F59" i="67"/>
  <c r="G59" i="67"/>
  <c r="A92" i="67"/>
  <c r="D90" i="66"/>
  <c r="N91" i="66"/>
  <c r="M91" i="66"/>
  <c r="E91" i="66"/>
  <c r="A92" i="66"/>
  <c r="F91" i="66"/>
  <c r="G91" i="66"/>
  <c r="C92" i="66"/>
  <c r="F51" i="65"/>
  <c r="G51" i="65"/>
  <c r="C52" i="65"/>
  <c r="A91" i="65"/>
  <c r="A94" i="64"/>
  <c r="F94" i="64"/>
  <c r="C60" i="64"/>
  <c r="E60" i="64"/>
  <c r="A96" i="63"/>
  <c r="F60" i="63"/>
  <c r="D60" i="63"/>
  <c r="E89" i="69"/>
  <c r="G89" i="69"/>
  <c r="C90" i="69"/>
  <c r="A94" i="69"/>
  <c r="F94" i="69"/>
  <c r="D88" i="69"/>
  <c r="D59" i="67"/>
  <c r="C60" i="67"/>
  <c r="E60" i="67"/>
  <c r="A93" i="67"/>
  <c r="A93" i="66"/>
  <c r="F92" i="66"/>
  <c r="G92" i="66"/>
  <c r="C93" i="66"/>
  <c r="N92" i="66"/>
  <c r="M92" i="66"/>
  <c r="E92" i="66"/>
  <c r="D91" i="66"/>
  <c r="E52" i="65"/>
  <c r="D51" i="65"/>
  <c r="A92" i="65"/>
  <c r="D60" i="64"/>
  <c r="A95" i="64"/>
  <c r="F95" i="64"/>
  <c r="G60" i="63"/>
  <c r="A97" i="63"/>
  <c r="E90" i="69"/>
  <c r="G90" i="69"/>
  <c r="C91" i="69"/>
  <c r="A95" i="69"/>
  <c r="F95" i="69"/>
  <c r="D89" i="69"/>
  <c r="A94" i="67"/>
  <c r="F60" i="67"/>
  <c r="D60" i="67"/>
  <c r="D92" i="66"/>
  <c r="N93" i="66"/>
  <c r="M93" i="66"/>
  <c r="E93" i="66"/>
  <c r="F93" i="66"/>
  <c r="G93" i="66"/>
  <c r="C94" i="66"/>
  <c r="A94" i="66"/>
  <c r="F52" i="65"/>
  <c r="G52" i="65"/>
  <c r="C53" i="65"/>
  <c r="A93" i="65"/>
  <c r="A96" i="64"/>
  <c r="F96" i="64"/>
  <c r="G60" i="64"/>
  <c r="A98" i="63"/>
  <c r="C61" i="63"/>
  <c r="E61" i="63"/>
  <c r="E91" i="69"/>
  <c r="G91" i="69"/>
  <c r="C92" i="69"/>
  <c r="D90" i="69"/>
  <c r="A96" i="69"/>
  <c r="F96" i="69"/>
  <c r="G60" i="67"/>
  <c r="A95" i="67"/>
  <c r="A95" i="66"/>
  <c r="F94" i="66"/>
  <c r="G94" i="66"/>
  <c r="C95" i="66"/>
  <c r="N94" i="66"/>
  <c r="M94" i="66"/>
  <c r="E94" i="66"/>
  <c r="D93" i="66"/>
  <c r="E53" i="65"/>
  <c r="D52" i="65"/>
  <c r="A94" i="65"/>
  <c r="A97" i="64"/>
  <c r="F97" i="64"/>
  <c r="C61" i="64"/>
  <c r="E61" i="64"/>
  <c r="A99" i="63"/>
  <c r="F61" i="63"/>
  <c r="D61" i="63"/>
  <c r="E92" i="69"/>
  <c r="G92" i="69"/>
  <c r="C93" i="69"/>
  <c r="A97" i="69"/>
  <c r="F97" i="69"/>
  <c r="D91" i="69"/>
  <c r="A96" i="67"/>
  <c r="C61" i="67"/>
  <c r="E61" i="67"/>
  <c r="D94" i="66"/>
  <c r="N95" i="66"/>
  <c r="M95" i="66"/>
  <c r="E95" i="66"/>
  <c r="F95" i="66"/>
  <c r="G95" i="66"/>
  <c r="C96" i="66"/>
  <c r="A96" i="66"/>
  <c r="F53" i="65"/>
  <c r="G53" i="65"/>
  <c r="C54" i="65"/>
  <c r="A95" i="65"/>
  <c r="D61" i="64"/>
  <c r="A98" i="64"/>
  <c r="F98" i="64"/>
  <c r="G61" i="63"/>
  <c r="C62" i="63"/>
  <c r="A100" i="63"/>
  <c r="E93" i="69"/>
  <c r="D93" i="69"/>
  <c r="G93" i="69"/>
  <c r="C94" i="69"/>
  <c r="A98" i="69"/>
  <c r="F98" i="69"/>
  <c r="D92" i="69"/>
  <c r="F61" i="67"/>
  <c r="G61" i="67"/>
  <c r="A97" i="67"/>
  <c r="D95" i="66"/>
  <c r="A97" i="66"/>
  <c r="F96" i="66"/>
  <c r="G96" i="66"/>
  <c r="C97" i="66"/>
  <c r="N96" i="66"/>
  <c r="M96" i="66"/>
  <c r="E96" i="66"/>
  <c r="E54" i="65"/>
  <c r="D53" i="65"/>
  <c r="A96" i="65"/>
  <c r="G61" i="64"/>
  <c r="C62" i="64"/>
  <c r="E62" i="63"/>
  <c r="A99" i="64"/>
  <c r="F99" i="64"/>
  <c r="A101" i="63"/>
  <c r="F62" i="63"/>
  <c r="G62" i="63"/>
  <c r="A99" i="69"/>
  <c r="F99" i="69"/>
  <c r="E94" i="69"/>
  <c r="G94" i="69"/>
  <c r="C95" i="69"/>
  <c r="D61" i="67"/>
  <c r="C62" i="67"/>
  <c r="E62" i="67"/>
  <c r="A98" i="67"/>
  <c r="D96" i="66"/>
  <c r="N97" i="66"/>
  <c r="M97" i="66"/>
  <c r="E97" i="66"/>
  <c r="A98" i="66"/>
  <c r="F97" i="66"/>
  <c r="G97" i="66"/>
  <c r="C98" i="66"/>
  <c r="F54" i="65"/>
  <c r="G54" i="65"/>
  <c r="C55" i="65"/>
  <c r="A97" i="65"/>
  <c r="E62" i="64"/>
  <c r="G62" i="64"/>
  <c r="A100" i="64"/>
  <c r="F100" i="64"/>
  <c r="E63" i="63"/>
  <c r="C63" i="63"/>
  <c r="D62" i="63"/>
  <c r="A102" i="63"/>
  <c r="E95" i="69"/>
  <c r="G95" i="69"/>
  <c r="C96" i="69"/>
  <c r="A100" i="69"/>
  <c r="F100" i="69"/>
  <c r="D94" i="69"/>
  <c r="A99" i="67"/>
  <c r="F62" i="67"/>
  <c r="D62" i="67"/>
  <c r="A99" i="66"/>
  <c r="F98" i="66"/>
  <c r="G98" i="66"/>
  <c r="C99" i="66"/>
  <c r="N98" i="66"/>
  <c r="M98" i="66"/>
  <c r="E98" i="66"/>
  <c r="D97" i="66"/>
  <c r="E55" i="65"/>
  <c r="D54" i="65"/>
  <c r="A98" i="65"/>
  <c r="E63" i="64"/>
  <c r="C63" i="64"/>
  <c r="A101" i="64"/>
  <c r="F101" i="64"/>
  <c r="D62" i="64"/>
  <c r="A103" i="63"/>
  <c r="F63" i="63"/>
  <c r="D63" i="63"/>
  <c r="D95" i="69"/>
  <c r="E96" i="69"/>
  <c r="D96" i="69"/>
  <c r="G96" i="69"/>
  <c r="C97" i="69"/>
  <c r="A101" i="69"/>
  <c r="F101" i="69"/>
  <c r="G62" i="67"/>
  <c r="C63" i="67"/>
  <c r="E63" i="67"/>
  <c r="A100" i="67"/>
  <c r="D98" i="66"/>
  <c r="N99" i="66"/>
  <c r="M99" i="66"/>
  <c r="E99" i="66"/>
  <c r="A100" i="66"/>
  <c r="F99" i="66"/>
  <c r="G99" i="66"/>
  <c r="C100" i="66"/>
  <c r="F55" i="65"/>
  <c r="G55" i="65"/>
  <c r="C56" i="65"/>
  <c r="A99" i="65"/>
  <c r="G63" i="64"/>
  <c r="A102" i="64"/>
  <c r="F102" i="64"/>
  <c r="A104" i="63"/>
  <c r="G63" i="63"/>
  <c r="E97" i="69"/>
  <c r="G97" i="69"/>
  <c r="C98" i="69"/>
  <c r="A102" i="69"/>
  <c r="F102" i="69"/>
  <c r="A101" i="67"/>
  <c r="F63" i="67"/>
  <c r="A101" i="66"/>
  <c r="F100" i="66"/>
  <c r="G100" i="66"/>
  <c r="C101" i="66"/>
  <c r="N100" i="66"/>
  <c r="M100" i="66"/>
  <c r="E100" i="66"/>
  <c r="D99" i="66"/>
  <c r="E56" i="65"/>
  <c r="F56" i="65"/>
  <c r="G56" i="65"/>
  <c r="C57" i="65"/>
  <c r="D55" i="65"/>
  <c r="A100" i="65"/>
  <c r="C64" i="64"/>
  <c r="E64" i="64"/>
  <c r="A103" i="64"/>
  <c r="F103" i="64"/>
  <c r="D63" i="64"/>
  <c r="A105" i="63"/>
  <c r="E64" i="63"/>
  <c r="C64" i="63"/>
  <c r="A103" i="69"/>
  <c r="F103" i="69"/>
  <c r="E98" i="69"/>
  <c r="G98" i="69"/>
  <c r="C99" i="69"/>
  <c r="D97" i="69"/>
  <c r="D63" i="67"/>
  <c r="G63" i="67"/>
  <c r="C64" i="67"/>
  <c r="E64" i="67"/>
  <c r="A102" i="67"/>
  <c r="D100" i="66"/>
  <c r="N101" i="66"/>
  <c r="M101" i="66"/>
  <c r="E101" i="66"/>
  <c r="F101" i="66"/>
  <c r="G101" i="66"/>
  <c r="C102" i="66"/>
  <c r="A102" i="66"/>
  <c r="D56" i="65"/>
  <c r="A101" i="65"/>
  <c r="E57" i="65"/>
  <c r="F57" i="65"/>
  <c r="G57" i="65"/>
  <c r="C58" i="65"/>
  <c r="A104" i="64"/>
  <c r="F104" i="64"/>
  <c r="D64" i="64"/>
  <c r="F64" i="63"/>
  <c r="G64" i="63"/>
  <c r="A106" i="63"/>
  <c r="E99" i="69"/>
  <c r="G99" i="69"/>
  <c r="C100" i="69"/>
  <c r="A104" i="69"/>
  <c r="F104" i="69"/>
  <c r="D98" i="69"/>
  <c r="D64" i="63"/>
  <c r="A103" i="67"/>
  <c r="F64" i="67"/>
  <c r="A103" i="66"/>
  <c r="F102" i="66"/>
  <c r="G102" i="66"/>
  <c r="C103" i="66"/>
  <c r="N102" i="66"/>
  <c r="M102" i="66"/>
  <c r="E102" i="66"/>
  <c r="D102" i="66"/>
  <c r="D101" i="66"/>
  <c r="E58" i="65"/>
  <c r="F58" i="65"/>
  <c r="G58" i="65"/>
  <c r="C59" i="65"/>
  <c r="A102" i="65"/>
  <c r="D57" i="65"/>
  <c r="G64" i="64"/>
  <c r="C65" i="64"/>
  <c r="A105" i="64"/>
  <c r="F105" i="64"/>
  <c r="C65" i="63"/>
  <c r="E65" i="63"/>
  <c r="A107" i="63"/>
  <c r="E100" i="69"/>
  <c r="G100" i="69"/>
  <c r="C101" i="69"/>
  <c r="A105" i="69"/>
  <c r="F105" i="69"/>
  <c r="D99" i="69"/>
  <c r="D64" i="67"/>
  <c r="G64" i="67"/>
  <c r="A104" i="67"/>
  <c r="N103" i="66"/>
  <c r="M103" i="66"/>
  <c r="E103" i="66"/>
  <c r="F103" i="66"/>
  <c r="G103" i="66"/>
  <c r="C104" i="66"/>
  <c r="A104" i="66"/>
  <c r="D58" i="65"/>
  <c r="E59" i="65"/>
  <c r="F59" i="65"/>
  <c r="G59" i="65"/>
  <c r="C60" i="65"/>
  <c r="A103" i="65"/>
  <c r="E65" i="64"/>
  <c r="A106" i="64"/>
  <c r="F106" i="64"/>
  <c r="A108" i="63"/>
  <c r="F65" i="63"/>
  <c r="D65" i="63"/>
  <c r="E101" i="69"/>
  <c r="G101" i="69"/>
  <c r="C102" i="69"/>
  <c r="A106" i="69"/>
  <c r="F106" i="69"/>
  <c r="D100" i="69"/>
  <c r="A105" i="67"/>
  <c r="C65" i="67"/>
  <c r="E65" i="67"/>
  <c r="D103" i="66"/>
  <c r="A105" i="66"/>
  <c r="F104" i="66"/>
  <c r="G104" i="66"/>
  <c r="C105" i="66"/>
  <c r="N104" i="66"/>
  <c r="M104" i="66"/>
  <c r="E104" i="66"/>
  <c r="D59" i="65"/>
  <c r="E60" i="65"/>
  <c r="F60" i="65"/>
  <c r="G60" i="65"/>
  <c r="C61" i="65"/>
  <c r="A104" i="65"/>
  <c r="D65" i="64"/>
  <c r="G65" i="64"/>
  <c r="E66" i="64"/>
  <c r="G65" i="63"/>
  <c r="C66" i="63"/>
  <c r="A107" i="64"/>
  <c r="F107" i="64"/>
  <c r="A109" i="63"/>
  <c r="E102" i="69"/>
  <c r="G102" i="69"/>
  <c r="C103" i="69"/>
  <c r="A107" i="69"/>
  <c r="F107" i="69"/>
  <c r="D101" i="69"/>
  <c r="F65" i="67"/>
  <c r="G65" i="67"/>
  <c r="A106" i="67"/>
  <c r="D104" i="66"/>
  <c r="N105" i="66"/>
  <c r="M105" i="66"/>
  <c r="E105" i="66"/>
  <c r="A106" i="66"/>
  <c r="F105" i="66"/>
  <c r="G105" i="66"/>
  <c r="C106" i="66"/>
  <c r="E66" i="63"/>
  <c r="D60" i="65"/>
  <c r="E61" i="65"/>
  <c r="F61" i="65"/>
  <c r="G61" i="65"/>
  <c r="C62" i="65"/>
  <c r="A105" i="65"/>
  <c r="C66" i="64"/>
  <c r="D66" i="64"/>
  <c r="A108" i="64"/>
  <c r="F108" i="64"/>
  <c r="A110" i="63"/>
  <c r="F66" i="63"/>
  <c r="D66" i="63"/>
  <c r="E103" i="69"/>
  <c r="G103" i="69"/>
  <c r="C104" i="69"/>
  <c r="A108" i="69"/>
  <c r="F108" i="69"/>
  <c r="D102" i="69"/>
  <c r="C66" i="67"/>
  <c r="E66" i="67"/>
  <c r="D65" i="67"/>
  <c r="A107" i="67"/>
  <c r="A107" i="66"/>
  <c r="F106" i="66"/>
  <c r="G106" i="66"/>
  <c r="C107" i="66"/>
  <c r="N106" i="66"/>
  <c r="M106" i="66"/>
  <c r="E106" i="66"/>
  <c r="D105" i="66"/>
  <c r="G66" i="63"/>
  <c r="C67" i="63"/>
  <c r="D61" i="65"/>
  <c r="A106" i="65"/>
  <c r="E62" i="65"/>
  <c r="F62" i="65"/>
  <c r="G62" i="65"/>
  <c r="C63" i="65"/>
  <c r="G66" i="64"/>
  <c r="A109" i="64"/>
  <c r="F109" i="64"/>
  <c r="A111" i="63"/>
  <c r="E67" i="63"/>
  <c r="E104" i="69"/>
  <c r="G104" i="69"/>
  <c r="C105" i="69"/>
  <c r="A109" i="69"/>
  <c r="F109" i="69"/>
  <c r="D103" i="69"/>
  <c r="A108" i="67"/>
  <c r="F66" i="67"/>
  <c r="G66" i="67"/>
  <c r="D106" i="66"/>
  <c r="N107" i="66"/>
  <c r="M107" i="66"/>
  <c r="E107" i="66"/>
  <c r="A108" i="66"/>
  <c r="F107" i="66"/>
  <c r="G107" i="66"/>
  <c r="C108" i="66"/>
  <c r="E63" i="65"/>
  <c r="F63" i="65"/>
  <c r="G63" i="65"/>
  <c r="C64" i="65"/>
  <c r="A107" i="65"/>
  <c r="D62" i="65"/>
  <c r="A110" i="64"/>
  <c r="F110" i="64"/>
  <c r="E67" i="64"/>
  <c r="C67" i="64"/>
  <c r="F67" i="63"/>
  <c r="G67" i="63"/>
  <c r="A112" i="63"/>
  <c r="E105" i="69"/>
  <c r="G105" i="69"/>
  <c r="C106" i="69"/>
  <c r="A110" i="69"/>
  <c r="F110" i="69"/>
  <c r="D104" i="69"/>
  <c r="D66" i="67"/>
  <c r="C67" i="67"/>
  <c r="E67" i="67"/>
  <c r="A109" i="67"/>
  <c r="A109" i="66"/>
  <c r="F108" i="66"/>
  <c r="G108" i="66"/>
  <c r="C109" i="66"/>
  <c r="N108" i="66"/>
  <c r="M108" i="66"/>
  <c r="E108" i="66"/>
  <c r="D107" i="66"/>
  <c r="D63" i="65"/>
  <c r="E64" i="65"/>
  <c r="F64" i="65"/>
  <c r="G64" i="65"/>
  <c r="C65" i="65"/>
  <c r="A108" i="65"/>
  <c r="G67" i="64"/>
  <c r="D67" i="63"/>
  <c r="A111" i="64"/>
  <c r="F111" i="64"/>
  <c r="E68" i="63"/>
  <c r="C68" i="63"/>
  <c r="A113" i="63"/>
  <c r="E106" i="69"/>
  <c r="G106" i="69"/>
  <c r="C107" i="69"/>
  <c r="A111" i="69"/>
  <c r="F111" i="69"/>
  <c r="D105" i="69"/>
  <c r="A110" i="67"/>
  <c r="F67" i="67"/>
  <c r="D67" i="67"/>
  <c r="D108" i="66"/>
  <c r="N109" i="66"/>
  <c r="M109" i="66"/>
  <c r="E109" i="66"/>
  <c r="F109" i="66"/>
  <c r="G109" i="66"/>
  <c r="C110" i="66"/>
  <c r="A110" i="66"/>
  <c r="D64" i="65"/>
  <c r="E65" i="65"/>
  <c r="F65" i="65"/>
  <c r="G65" i="65"/>
  <c r="C66" i="65"/>
  <c r="A109" i="65"/>
  <c r="C68" i="64"/>
  <c r="E68" i="64"/>
  <c r="D67" i="64"/>
  <c r="A112" i="64"/>
  <c r="F112" i="64"/>
  <c r="A114" i="63"/>
  <c r="F68" i="63"/>
  <c r="G68" i="63"/>
  <c r="E107" i="69"/>
  <c r="G107" i="69"/>
  <c r="C108" i="69"/>
  <c r="D106" i="69"/>
  <c r="A112" i="69"/>
  <c r="F112" i="69"/>
  <c r="G67" i="67"/>
  <c r="A111" i="67"/>
  <c r="D109" i="66"/>
  <c r="A111" i="66"/>
  <c r="F110" i="66"/>
  <c r="G110" i="66"/>
  <c r="C111" i="66"/>
  <c r="N110" i="66"/>
  <c r="M110" i="66"/>
  <c r="E110" i="66"/>
  <c r="D65" i="65"/>
  <c r="A110" i="65"/>
  <c r="E66" i="65"/>
  <c r="F66" i="65"/>
  <c r="G66" i="65"/>
  <c r="C67" i="65"/>
  <c r="A113" i="64"/>
  <c r="F113" i="64"/>
  <c r="D68" i="64"/>
  <c r="C69" i="63"/>
  <c r="E69" i="63"/>
  <c r="D68" i="63"/>
  <c r="A115" i="63"/>
  <c r="E108" i="69"/>
  <c r="G108" i="69"/>
  <c r="C109" i="69"/>
  <c r="A113" i="69"/>
  <c r="F113" i="69"/>
  <c r="D107" i="69"/>
  <c r="C68" i="67"/>
  <c r="A112" i="67"/>
  <c r="D110" i="66"/>
  <c r="N111" i="66"/>
  <c r="M111" i="66"/>
  <c r="E111" i="66"/>
  <c r="F111" i="66"/>
  <c r="G111" i="66"/>
  <c r="C112" i="66"/>
  <c r="A112" i="66"/>
  <c r="E67" i="65"/>
  <c r="F67" i="65"/>
  <c r="G67" i="65"/>
  <c r="C68" i="65"/>
  <c r="A111" i="65"/>
  <c r="D66" i="65"/>
  <c r="G68" i="64"/>
  <c r="C69" i="64"/>
  <c r="A114" i="64"/>
  <c r="F114" i="64"/>
  <c r="F69" i="63"/>
  <c r="G69" i="63"/>
  <c r="A116" i="63"/>
  <c r="E109" i="69"/>
  <c r="G109" i="69"/>
  <c r="C110" i="69"/>
  <c r="A114" i="69"/>
  <c r="F114" i="69"/>
  <c r="D108" i="69"/>
  <c r="F68" i="67"/>
  <c r="E68" i="67"/>
  <c r="A113" i="67"/>
  <c r="A113" i="66"/>
  <c r="F112" i="66"/>
  <c r="G112" i="66"/>
  <c r="C113" i="66"/>
  <c r="N112" i="66"/>
  <c r="M112" i="66"/>
  <c r="E112" i="66"/>
  <c r="D111" i="66"/>
  <c r="D67" i="65"/>
  <c r="E68" i="65"/>
  <c r="F68" i="65"/>
  <c r="G68" i="65"/>
  <c r="C69" i="65"/>
  <c r="A112" i="65"/>
  <c r="D69" i="63"/>
  <c r="E69" i="64"/>
  <c r="D69" i="64"/>
  <c r="A115" i="64"/>
  <c r="F115" i="64"/>
  <c r="A117" i="63"/>
  <c r="C70" i="63"/>
  <c r="E70" i="63"/>
  <c r="E110" i="69"/>
  <c r="G110" i="69"/>
  <c r="C111" i="69"/>
  <c r="D109" i="69"/>
  <c r="A115" i="69"/>
  <c r="F115" i="69"/>
  <c r="D68" i="67"/>
  <c r="G68" i="67"/>
  <c r="C69" i="67"/>
  <c r="E69" i="67"/>
  <c r="A114" i="67"/>
  <c r="D112" i="66"/>
  <c r="N113" i="66"/>
  <c r="M113" i="66"/>
  <c r="E113" i="66"/>
  <c r="A114" i="66"/>
  <c r="F113" i="66"/>
  <c r="G113" i="66"/>
  <c r="C114" i="66"/>
  <c r="D68" i="65"/>
  <c r="A113" i="65"/>
  <c r="E69" i="65"/>
  <c r="F69" i="65"/>
  <c r="G69" i="65"/>
  <c r="C70" i="65"/>
  <c r="A116" i="64"/>
  <c r="F116" i="64"/>
  <c r="G69" i="64"/>
  <c r="F70" i="63"/>
  <c r="G70" i="63"/>
  <c r="A118" i="63"/>
  <c r="E111" i="69"/>
  <c r="G111" i="69"/>
  <c r="C112" i="69"/>
  <c r="A116" i="69"/>
  <c r="F116" i="69"/>
  <c r="D110" i="69"/>
  <c r="F69" i="67"/>
  <c r="G69" i="67"/>
  <c r="A115" i="67"/>
  <c r="A115" i="66"/>
  <c r="F114" i="66"/>
  <c r="G114" i="66"/>
  <c r="C115" i="66"/>
  <c r="N114" i="66"/>
  <c r="M114" i="66"/>
  <c r="E114" i="66"/>
  <c r="D113" i="66"/>
  <c r="E70" i="65"/>
  <c r="F70" i="65"/>
  <c r="G70" i="65"/>
  <c r="C71" i="65"/>
  <c r="A114" i="65"/>
  <c r="D69" i="65"/>
  <c r="A117" i="64"/>
  <c r="F117" i="64"/>
  <c r="E70" i="64"/>
  <c r="C70" i="64"/>
  <c r="E71" i="63"/>
  <c r="C71" i="63"/>
  <c r="A119" i="63"/>
  <c r="D70" i="63"/>
  <c r="E112" i="69"/>
  <c r="G112" i="69"/>
  <c r="C113" i="69"/>
  <c r="A117" i="69"/>
  <c r="F117" i="69"/>
  <c r="D111" i="69"/>
  <c r="D69" i="67"/>
  <c r="C70" i="67"/>
  <c r="E70" i="67"/>
  <c r="A116" i="67"/>
  <c r="D114" i="66"/>
  <c r="N115" i="66"/>
  <c r="M115" i="66"/>
  <c r="E115" i="66"/>
  <c r="A116" i="66"/>
  <c r="F115" i="66"/>
  <c r="G115" i="66"/>
  <c r="C116" i="66"/>
  <c r="D70" i="65"/>
  <c r="E71" i="65"/>
  <c r="F71" i="65"/>
  <c r="G71" i="65"/>
  <c r="C72" i="65"/>
  <c r="A115" i="65"/>
  <c r="A118" i="64"/>
  <c r="F118" i="64"/>
  <c r="D70" i="64"/>
  <c r="A120" i="63"/>
  <c r="F71" i="63"/>
  <c r="D71" i="63"/>
  <c r="E113" i="69"/>
  <c r="G113" i="69"/>
  <c r="C114" i="69"/>
  <c r="A118" i="69"/>
  <c r="F118" i="69"/>
  <c r="D112" i="69"/>
  <c r="A117" i="67"/>
  <c r="F70" i="67"/>
  <c r="G70" i="67"/>
  <c r="A117" i="66"/>
  <c r="F116" i="66"/>
  <c r="G116" i="66"/>
  <c r="C117" i="66"/>
  <c r="N116" i="66"/>
  <c r="M116" i="66"/>
  <c r="E116" i="66"/>
  <c r="D115" i="66"/>
  <c r="D71" i="65"/>
  <c r="E72" i="65"/>
  <c r="F72" i="65"/>
  <c r="G72" i="65"/>
  <c r="C73" i="65"/>
  <c r="A116" i="65"/>
  <c r="G70" i="64"/>
  <c r="A119" i="64"/>
  <c r="F119" i="64"/>
  <c r="G71" i="63"/>
  <c r="A121" i="63"/>
  <c r="E114" i="69"/>
  <c r="G114" i="69"/>
  <c r="C115" i="69"/>
  <c r="D113" i="69"/>
  <c r="A119" i="69"/>
  <c r="F119" i="69"/>
  <c r="D70" i="67"/>
  <c r="A118" i="67"/>
  <c r="C71" i="67"/>
  <c r="E71" i="67"/>
  <c r="D116" i="66"/>
  <c r="N117" i="66"/>
  <c r="M117" i="66"/>
  <c r="E117" i="66"/>
  <c r="F117" i="66"/>
  <c r="G117" i="66"/>
  <c r="C118" i="66"/>
  <c r="A118" i="66"/>
  <c r="D72" i="65"/>
  <c r="A117" i="65"/>
  <c r="E73" i="65"/>
  <c r="F73" i="65"/>
  <c r="G73" i="65"/>
  <c r="C74" i="65"/>
  <c r="A120" i="64"/>
  <c r="F120" i="64"/>
  <c r="E71" i="64"/>
  <c r="C71" i="64"/>
  <c r="A122" i="63"/>
  <c r="E72" i="63"/>
  <c r="C72" i="63"/>
  <c r="E115" i="69"/>
  <c r="G115" i="69"/>
  <c r="C116" i="69"/>
  <c r="D114" i="69"/>
  <c r="A120" i="69"/>
  <c r="F120" i="69"/>
  <c r="F71" i="67"/>
  <c r="G71" i="67"/>
  <c r="A119" i="67"/>
  <c r="A119" i="66"/>
  <c r="F118" i="66"/>
  <c r="G118" i="66"/>
  <c r="C119" i="66"/>
  <c r="N118" i="66"/>
  <c r="M118" i="66"/>
  <c r="E118" i="66"/>
  <c r="D117" i="66"/>
  <c r="E74" i="65"/>
  <c r="F74" i="65"/>
  <c r="G74" i="65"/>
  <c r="C75" i="65"/>
  <c r="A118" i="65"/>
  <c r="D73" i="65"/>
  <c r="G71" i="64"/>
  <c r="A121" i="64"/>
  <c r="F121" i="64"/>
  <c r="A123" i="63"/>
  <c r="F72" i="63"/>
  <c r="G72" i="63"/>
  <c r="E116" i="69"/>
  <c r="G116" i="69"/>
  <c r="C117" i="69"/>
  <c r="D115" i="69"/>
  <c r="A121" i="69"/>
  <c r="F121" i="69"/>
  <c r="C72" i="67"/>
  <c r="E72" i="67"/>
  <c r="A120" i="67"/>
  <c r="D71" i="67"/>
  <c r="D118" i="66"/>
  <c r="N119" i="66"/>
  <c r="M119" i="66"/>
  <c r="E119" i="66"/>
  <c r="F119" i="66"/>
  <c r="G119" i="66"/>
  <c r="C120" i="66"/>
  <c r="A120" i="66"/>
  <c r="D74" i="65"/>
  <c r="E75" i="65"/>
  <c r="F75" i="65"/>
  <c r="G75" i="65"/>
  <c r="C76" i="65"/>
  <c r="A119" i="65"/>
  <c r="C72" i="64"/>
  <c r="E72" i="64"/>
  <c r="D71" i="64"/>
  <c r="A122" i="64"/>
  <c r="F122" i="64"/>
  <c r="C73" i="63"/>
  <c r="E73" i="63"/>
  <c r="D72" i="63"/>
  <c r="A124" i="63"/>
  <c r="E117" i="69"/>
  <c r="G117" i="69"/>
  <c r="C118" i="69"/>
  <c r="A122" i="69"/>
  <c r="F122" i="69"/>
  <c r="D116" i="69"/>
  <c r="A121" i="67"/>
  <c r="F72" i="67"/>
  <c r="D72" i="67"/>
  <c r="A121" i="66"/>
  <c r="F120" i="66"/>
  <c r="G120" i="66"/>
  <c r="C121" i="66"/>
  <c r="N120" i="66"/>
  <c r="M120" i="66"/>
  <c r="E120" i="66"/>
  <c r="D119" i="66"/>
  <c r="D75" i="65"/>
  <c r="E76" i="65"/>
  <c r="F76" i="65"/>
  <c r="G76" i="65"/>
  <c r="C77" i="65"/>
  <c r="A120" i="65"/>
  <c r="A123" i="64"/>
  <c r="F123" i="64"/>
  <c r="D72" i="64"/>
  <c r="F73" i="63"/>
  <c r="D73" i="63"/>
  <c r="A125" i="63"/>
  <c r="E118" i="69"/>
  <c r="G118" i="69"/>
  <c r="C119" i="69"/>
  <c r="A123" i="69"/>
  <c r="F123" i="69"/>
  <c r="D117" i="69"/>
  <c r="G72" i="67"/>
  <c r="A122" i="67"/>
  <c r="D120" i="66"/>
  <c r="N121" i="66"/>
  <c r="M121" i="66"/>
  <c r="E121" i="66"/>
  <c r="A122" i="66"/>
  <c r="F121" i="66"/>
  <c r="G121" i="66"/>
  <c r="C122" i="66"/>
  <c r="D76" i="65"/>
  <c r="E77" i="65"/>
  <c r="F77" i="65"/>
  <c r="G77" i="65"/>
  <c r="C78" i="65"/>
  <c r="G73" i="63"/>
  <c r="E74" i="63"/>
  <c r="A121" i="65"/>
  <c r="G72" i="64"/>
  <c r="E73" i="64"/>
  <c r="A124" i="64"/>
  <c r="F124" i="64"/>
  <c r="A126" i="63"/>
  <c r="E119" i="69"/>
  <c r="G119" i="69"/>
  <c r="C120" i="69"/>
  <c r="D118" i="69"/>
  <c r="A124" i="69"/>
  <c r="F124" i="69"/>
  <c r="C73" i="64"/>
  <c r="A123" i="67"/>
  <c r="C73" i="67"/>
  <c r="E73" i="67"/>
  <c r="A123" i="66"/>
  <c r="F122" i="66"/>
  <c r="G122" i="66"/>
  <c r="C123" i="66"/>
  <c r="N122" i="66"/>
  <c r="M122" i="66"/>
  <c r="E122" i="66"/>
  <c r="D121" i="66"/>
  <c r="C74" i="63"/>
  <c r="F74" i="63"/>
  <c r="G74" i="63"/>
  <c r="D77" i="65"/>
  <c r="A122" i="65"/>
  <c r="E78" i="65"/>
  <c r="F78" i="65"/>
  <c r="G78" i="65"/>
  <c r="C79" i="65"/>
  <c r="A125" i="64"/>
  <c r="F125" i="64"/>
  <c r="D73" i="64"/>
  <c r="A127" i="63"/>
  <c r="E120" i="69"/>
  <c r="G120" i="69"/>
  <c r="C121" i="69"/>
  <c r="D119" i="69"/>
  <c r="A125" i="69"/>
  <c r="F125" i="69"/>
  <c r="F73" i="67"/>
  <c r="D73" i="67"/>
  <c r="A124" i="67"/>
  <c r="D122" i="66"/>
  <c r="N123" i="66"/>
  <c r="M123" i="66"/>
  <c r="E123" i="66"/>
  <c r="A124" i="66"/>
  <c r="F123" i="66"/>
  <c r="G123" i="66"/>
  <c r="C124" i="66"/>
  <c r="E79" i="65"/>
  <c r="F79" i="65"/>
  <c r="G79" i="65"/>
  <c r="C80" i="65"/>
  <c r="A123" i="65"/>
  <c r="D78" i="65"/>
  <c r="G73" i="64"/>
  <c r="C74" i="64"/>
  <c r="A126" i="64"/>
  <c r="F126" i="64"/>
  <c r="E75" i="63"/>
  <c r="C75" i="63"/>
  <c r="A128" i="63"/>
  <c r="D74" i="63"/>
  <c r="E121" i="69"/>
  <c r="G121" i="69"/>
  <c r="C122" i="69"/>
  <c r="A126" i="69"/>
  <c r="F126" i="69"/>
  <c r="D120" i="69"/>
  <c r="A125" i="67"/>
  <c r="G73" i="67"/>
  <c r="A125" i="66"/>
  <c r="F124" i="66"/>
  <c r="G124" i="66"/>
  <c r="C125" i="66"/>
  <c r="N124" i="66"/>
  <c r="M124" i="66"/>
  <c r="E124" i="66"/>
  <c r="E74" i="64"/>
  <c r="D74" i="64"/>
  <c r="D123" i="66"/>
  <c r="D79" i="65"/>
  <c r="E80" i="65"/>
  <c r="F80" i="65"/>
  <c r="G80" i="65"/>
  <c r="C81" i="65"/>
  <c r="A124" i="65"/>
  <c r="A127" i="64"/>
  <c r="F127" i="64"/>
  <c r="A129" i="63"/>
  <c r="F75" i="63"/>
  <c r="D75" i="63"/>
  <c r="E122" i="69"/>
  <c r="G122" i="69"/>
  <c r="C123" i="69"/>
  <c r="A127" i="69"/>
  <c r="F127" i="69"/>
  <c r="D121" i="69"/>
  <c r="C74" i="67"/>
  <c r="E74" i="67"/>
  <c r="A126" i="67"/>
  <c r="D124" i="66"/>
  <c r="N125" i="66"/>
  <c r="M125" i="66"/>
  <c r="E125" i="66"/>
  <c r="F125" i="66"/>
  <c r="G125" i="66"/>
  <c r="C126" i="66"/>
  <c r="A126" i="66"/>
  <c r="D80" i="65"/>
  <c r="E81" i="65"/>
  <c r="F81" i="65"/>
  <c r="G81" i="65"/>
  <c r="C82" i="65"/>
  <c r="A125" i="65"/>
  <c r="G74" i="64"/>
  <c r="A128" i="64"/>
  <c r="F128" i="64"/>
  <c r="A130" i="63"/>
  <c r="G75" i="63"/>
  <c r="E123" i="69"/>
  <c r="G123" i="69"/>
  <c r="C124" i="69"/>
  <c r="D122" i="69"/>
  <c r="A128" i="69"/>
  <c r="F128" i="69"/>
  <c r="A127" i="67"/>
  <c r="F74" i="67"/>
  <c r="D74" i="67"/>
  <c r="D125" i="66"/>
  <c r="A127" i="66"/>
  <c r="F126" i="66"/>
  <c r="G126" i="66"/>
  <c r="C127" i="66"/>
  <c r="N126" i="66"/>
  <c r="M126" i="66"/>
  <c r="E126" i="66"/>
  <c r="D81" i="65"/>
  <c r="A126" i="65"/>
  <c r="E82" i="65"/>
  <c r="F82" i="65"/>
  <c r="G82" i="65"/>
  <c r="C83" i="65"/>
  <c r="A129" i="64"/>
  <c r="F129" i="64"/>
  <c r="E75" i="64"/>
  <c r="C75" i="64"/>
  <c r="A131" i="63"/>
  <c r="E76" i="63"/>
  <c r="C76" i="63"/>
  <c r="E124" i="69"/>
  <c r="G124" i="69"/>
  <c r="C125" i="69"/>
  <c r="A129" i="69"/>
  <c r="F129" i="69"/>
  <c r="D123" i="69"/>
  <c r="G74" i="67"/>
  <c r="A128" i="67"/>
  <c r="N127" i="66"/>
  <c r="M127" i="66"/>
  <c r="E127" i="66"/>
  <c r="F127" i="66"/>
  <c r="G127" i="66"/>
  <c r="C128" i="66"/>
  <c r="A128" i="66"/>
  <c r="D126" i="66"/>
  <c r="E83" i="65"/>
  <c r="F83" i="65"/>
  <c r="G83" i="65"/>
  <c r="C84" i="65"/>
  <c r="A127" i="65"/>
  <c r="D82" i="65"/>
  <c r="G75" i="64"/>
  <c r="A130" i="64"/>
  <c r="F130" i="64"/>
  <c r="F76" i="63"/>
  <c r="G76" i="63"/>
  <c r="A132" i="63"/>
  <c r="E125" i="69"/>
  <c r="G125" i="69"/>
  <c r="C126" i="69"/>
  <c r="A130" i="69"/>
  <c r="F130" i="69"/>
  <c r="D124" i="69"/>
  <c r="C75" i="67"/>
  <c r="A129" i="67"/>
  <c r="D127" i="66"/>
  <c r="A129" i="66"/>
  <c r="F128" i="66"/>
  <c r="G128" i="66"/>
  <c r="C129" i="66"/>
  <c r="N128" i="66"/>
  <c r="M128" i="66"/>
  <c r="E128" i="66"/>
  <c r="D83" i="65"/>
  <c r="E84" i="65"/>
  <c r="F84" i="65"/>
  <c r="G84" i="65"/>
  <c r="C85" i="65"/>
  <c r="A128" i="65"/>
  <c r="D75" i="64"/>
  <c r="C76" i="64"/>
  <c r="E76" i="64"/>
  <c r="A131" i="64"/>
  <c r="F131" i="64"/>
  <c r="D76" i="63"/>
  <c r="C77" i="63"/>
  <c r="E77" i="63"/>
  <c r="A133" i="63"/>
  <c r="E126" i="69"/>
  <c r="G126" i="69"/>
  <c r="C127" i="69"/>
  <c r="D125" i="69"/>
  <c r="A131" i="69"/>
  <c r="F131" i="69"/>
  <c r="F75" i="67"/>
  <c r="G75" i="67"/>
  <c r="C76" i="67"/>
  <c r="E76" i="67"/>
  <c r="E75" i="67"/>
  <c r="D75" i="67"/>
  <c r="A130" i="67"/>
  <c r="N129" i="66"/>
  <c r="M129" i="66"/>
  <c r="E129" i="66"/>
  <c r="A130" i="66"/>
  <c r="F129" i="66"/>
  <c r="G129" i="66"/>
  <c r="C130" i="66"/>
  <c r="D128" i="66"/>
  <c r="D84" i="65"/>
  <c r="A129" i="65"/>
  <c r="E85" i="65"/>
  <c r="F85" i="65"/>
  <c r="G85" i="65"/>
  <c r="C86" i="65"/>
  <c r="A132" i="64"/>
  <c r="F132" i="64"/>
  <c r="G76" i="64"/>
  <c r="D76" i="64"/>
  <c r="F77" i="63"/>
  <c r="D77" i="63"/>
  <c r="A134" i="63"/>
  <c r="E127" i="69"/>
  <c r="G127" i="69"/>
  <c r="C128" i="69"/>
  <c r="A132" i="69"/>
  <c r="F132" i="69"/>
  <c r="D126" i="69"/>
  <c r="F76" i="67"/>
  <c r="G76" i="67"/>
  <c r="A131" i="67"/>
  <c r="A131" i="66"/>
  <c r="F130" i="66"/>
  <c r="G130" i="66"/>
  <c r="C131" i="66"/>
  <c r="N130" i="66"/>
  <c r="M130" i="66"/>
  <c r="E130" i="66"/>
  <c r="D129" i="66"/>
  <c r="E86" i="65"/>
  <c r="F86" i="65"/>
  <c r="G86" i="65"/>
  <c r="C87" i="65"/>
  <c r="A130" i="65"/>
  <c r="D85" i="65"/>
  <c r="A133" i="64"/>
  <c r="F133" i="64"/>
  <c r="C77" i="64"/>
  <c r="E77" i="64"/>
  <c r="G77" i="63"/>
  <c r="C78" i="63"/>
  <c r="A135" i="63"/>
  <c r="E128" i="69"/>
  <c r="D128" i="69"/>
  <c r="G128" i="69"/>
  <c r="C129" i="69"/>
  <c r="A133" i="69"/>
  <c r="F133" i="69"/>
  <c r="D127" i="69"/>
  <c r="C77" i="67"/>
  <c r="E77" i="67"/>
  <c r="A132" i="67"/>
  <c r="D76" i="67"/>
  <c r="D130" i="66"/>
  <c r="N131" i="66"/>
  <c r="M131" i="66"/>
  <c r="E131" i="66"/>
  <c r="A132" i="66"/>
  <c r="F131" i="66"/>
  <c r="G131" i="66"/>
  <c r="C132" i="66"/>
  <c r="D86" i="65"/>
  <c r="E87" i="65"/>
  <c r="F87" i="65"/>
  <c r="G87" i="65"/>
  <c r="C88" i="65"/>
  <c r="E78" i="63"/>
  <c r="A131" i="65"/>
  <c r="A134" i="64"/>
  <c r="F134" i="64"/>
  <c r="G77" i="64"/>
  <c r="D77" i="64"/>
  <c r="A136" i="63"/>
  <c r="F78" i="63"/>
  <c r="G78" i="63"/>
  <c r="A134" i="69"/>
  <c r="F134" i="69"/>
  <c r="E129" i="69"/>
  <c r="G129" i="69"/>
  <c r="C130" i="69"/>
  <c r="D78" i="63"/>
  <c r="A133" i="67"/>
  <c r="F77" i="67"/>
  <c r="D77" i="67"/>
  <c r="D131" i="66"/>
  <c r="A133" i="66"/>
  <c r="F132" i="66"/>
  <c r="G132" i="66"/>
  <c r="C133" i="66"/>
  <c r="N132" i="66"/>
  <c r="M132" i="66"/>
  <c r="E132" i="66"/>
  <c r="D87" i="65"/>
  <c r="A132" i="65"/>
  <c r="E88" i="65"/>
  <c r="F88" i="65"/>
  <c r="G88" i="65"/>
  <c r="C89" i="65"/>
  <c r="E78" i="64"/>
  <c r="C78" i="64"/>
  <c r="A135" i="64"/>
  <c r="F135" i="64"/>
  <c r="A137" i="63"/>
  <c r="E79" i="63"/>
  <c r="C79" i="63"/>
  <c r="E130" i="69"/>
  <c r="D130" i="69"/>
  <c r="G130" i="69"/>
  <c r="C131" i="69"/>
  <c r="A135" i="69"/>
  <c r="F135" i="69"/>
  <c r="D129" i="69"/>
  <c r="G77" i="67"/>
  <c r="C78" i="67"/>
  <c r="E78" i="67"/>
  <c r="A134" i="67"/>
  <c r="N133" i="66"/>
  <c r="M133" i="66"/>
  <c r="E133" i="66"/>
  <c r="F133" i="66"/>
  <c r="G133" i="66"/>
  <c r="C134" i="66"/>
  <c r="A134" i="66"/>
  <c r="D132" i="66"/>
  <c r="E89" i="65"/>
  <c r="F89" i="65"/>
  <c r="G89" i="65"/>
  <c r="C90" i="65"/>
  <c r="A133" i="65"/>
  <c r="D88" i="65"/>
  <c r="A136" i="64"/>
  <c r="F136" i="64"/>
  <c r="D78" i="64"/>
  <c r="A138" i="63"/>
  <c r="F79" i="63"/>
  <c r="D79" i="63"/>
  <c r="G131" i="69"/>
  <c r="C132" i="69"/>
  <c r="E131" i="69"/>
  <c r="D131" i="69"/>
  <c r="A136" i="69"/>
  <c r="F136" i="69"/>
  <c r="F78" i="67"/>
  <c r="G78" i="67"/>
  <c r="A135" i="67"/>
  <c r="D133" i="66"/>
  <c r="A135" i="66"/>
  <c r="F134" i="66"/>
  <c r="G134" i="66"/>
  <c r="C135" i="66"/>
  <c r="N134" i="66"/>
  <c r="M134" i="66"/>
  <c r="E134" i="66"/>
  <c r="D89" i="65"/>
  <c r="A134" i="65"/>
  <c r="E90" i="65"/>
  <c r="F90" i="65"/>
  <c r="G90" i="65"/>
  <c r="C91" i="65"/>
  <c r="G78" i="64"/>
  <c r="A137" i="64"/>
  <c r="F137" i="64"/>
  <c r="G79" i="63"/>
  <c r="E80" i="63"/>
  <c r="A139" i="63"/>
  <c r="E132" i="69"/>
  <c r="D132" i="69"/>
  <c r="G132" i="69"/>
  <c r="C133" i="69"/>
  <c r="A137" i="69"/>
  <c r="F137" i="69"/>
  <c r="D78" i="67"/>
  <c r="C79" i="67"/>
  <c r="E79" i="67"/>
  <c r="A136" i="67"/>
  <c r="D134" i="66"/>
  <c r="N135" i="66"/>
  <c r="M135" i="66"/>
  <c r="E135" i="66"/>
  <c r="F135" i="66"/>
  <c r="G135" i="66"/>
  <c r="C136" i="66"/>
  <c r="A136" i="66"/>
  <c r="E91" i="65"/>
  <c r="F91" i="65"/>
  <c r="G91" i="65"/>
  <c r="C92" i="65"/>
  <c r="A135" i="65"/>
  <c r="D90" i="65"/>
  <c r="A138" i="64"/>
  <c r="F138" i="64"/>
  <c r="C80" i="63"/>
  <c r="E79" i="64"/>
  <c r="C79" i="64"/>
  <c r="A140" i="63"/>
  <c r="E133" i="69"/>
  <c r="G133" i="69"/>
  <c r="C134" i="69"/>
  <c r="A138" i="69"/>
  <c r="F138" i="69"/>
  <c r="A137" i="67"/>
  <c r="F79" i="67"/>
  <c r="G79" i="67"/>
  <c r="D135" i="66"/>
  <c r="A137" i="66"/>
  <c r="F136" i="66"/>
  <c r="G136" i="66"/>
  <c r="C137" i="66"/>
  <c r="N136" i="66"/>
  <c r="M136" i="66"/>
  <c r="E136" i="66"/>
  <c r="D91" i="65"/>
  <c r="E92" i="65"/>
  <c r="F92" i="65"/>
  <c r="G92" i="65"/>
  <c r="C93" i="65"/>
  <c r="A136" i="65"/>
  <c r="F80" i="63"/>
  <c r="D80" i="63"/>
  <c r="D79" i="64"/>
  <c r="A139" i="64"/>
  <c r="F139" i="64"/>
  <c r="A141" i="63"/>
  <c r="E134" i="69"/>
  <c r="G134" i="69"/>
  <c r="C135" i="69"/>
  <c r="A139" i="69"/>
  <c r="F139" i="69"/>
  <c r="D133" i="69"/>
  <c r="C80" i="67"/>
  <c r="E80" i="67"/>
  <c r="D79" i="67"/>
  <c r="A138" i="67"/>
  <c r="N137" i="66"/>
  <c r="M137" i="66"/>
  <c r="E137" i="66"/>
  <c r="A138" i="66"/>
  <c r="F137" i="66"/>
  <c r="G137" i="66"/>
  <c r="C138" i="66"/>
  <c r="G80" i="63"/>
  <c r="D136" i="66"/>
  <c r="D92" i="65"/>
  <c r="A137" i="65"/>
  <c r="E93" i="65"/>
  <c r="F93" i="65"/>
  <c r="G93" i="65"/>
  <c r="C94" i="65"/>
  <c r="A140" i="64"/>
  <c r="F140" i="64"/>
  <c r="G79" i="64"/>
  <c r="A142" i="63"/>
  <c r="E135" i="69"/>
  <c r="G135" i="69"/>
  <c r="C136" i="69"/>
  <c r="A140" i="69"/>
  <c r="F140" i="69"/>
  <c r="D134" i="69"/>
  <c r="A139" i="67"/>
  <c r="F80" i="67"/>
  <c r="D80" i="67"/>
  <c r="D137" i="66"/>
  <c r="A139" i="66"/>
  <c r="F138" i="66"/>
  <c r="G138" i="66"/>
  <c r="C139" i="66"/>
  <c r="N138" i="66"/>
  <c r="M138" i="66"/>
  <c r="E138" i="66"/>
  <c r="C81" i="63"/>
  <c r="F81" i="63"/>
  <c r="G81" i="63"/>
  <c r="E81" i="63"/>
  <c r="D81" i="63"/>
  <c r="E94" i="65"/>
  <c r="F94" i="65"/>
  <c r="G94" i="65"/>
  <c r="C95" i="65"/>
  <c r="A138" i="65"/>
  <c r="D93" i="65"/>
  <c r="A141" i="64"/>
  <c r="F141" i="64"/>
  <c r="C80" i="64"/>
  <c r="E80" i="64"/>
  <c r="C82" i="63"/>
  <c r="E82" i="63"/>
  <c r="A143" i="63"/>
  <c r="E136" i="69"/>
  <c r="G136" i="69"/>
  <c r="C137" i="69"/>
  <c r="D135" i="69"/>
  <c r="A141" i="69"/>
  <c r="F141" i="69"/>
  <c r="A140" i="67"/>
  <c r="G80" i="67"/>
  <c r="N139" i="66"/>
  <c r="M139" i="66"/>
  <c r="E139" i="66"/>
  <c r="F139" i="66"/>
  <c r="G139" i="66"/>
  <c r="C140" i="66"/>
  <c r="A140" i="66"/>
  <c r="D138" i="66"/>
  <c r="D94" i="65"/>
  <c r="A139" i="65"/>
  <c r="E95" i="65"/>
  <c r="F95" i="65"/>
  <c r="G95" i="65"/>
  <c r="C96" i="65"/>
  <c r="A142" i="64"/>
  <c r="F142" i="64"/>
  <c r="G80" i="64"/>
  <c r="D80" i="64"/>
  <c r="A144" i="63"/>
  <c r="F82" i="63"/>
  <c r="D82" i="63"/>
  <c r="E137" i="69"/>
  <c r="G137" i="69"/>
  <c r="C138" i="69"/>
  <c r="A142" i="69"/>
  <c r="F142" i="69"/>
  <c r="D136" i="69"/>
  <c r="A141" i="67"/>
  <c r="C81" i="67"/>
  <c r="E81" i="67"/>
  <c r="D139" i="66"/>
  <c r="A141" i="66"/>
  <c r="F140" i="66"/>
  <c r="G140" i="66"/>
  <c r="C141" i="66"/>
  <c r="N140" i="66"/>
  <c r="M140" i="66"/>
  <c r="E140" i="66"/>
  <c r="E96" i="65"/>
  <c r="F96" i="65"/>
  <c r="G96" i="65"/>
  <c r="C97" i="65"/>
  <c r="A140" i="65"/>
  <c r="D95" i="65"/>
  <c r="G82" i="63"/>
  <c r="C83" i="63"/>
  <c r="A143" i="64"/>
  <c r="F143" i="64"/>
  <c r="C81" i="64"/>
  <c r="E81" i="64"/>
  <c r="E83" i="63"/>
  <c r="A145" i="63"/>
  <c r="E138" i="69"/>
  <c r="G138" i="69"/>
  <c r="C139" i="69"/>
  <c r="A143" i="69"/>
  <c r="F143" i="69"/>
  <c r="D137" i="69"/>
  <c r="A142" i="67"/>
  <c r="F81" i="67"/>
  <c r="D81" i="67"/>
  <c r="N141" i="66"/>
  <c r="M141" i="66"/>
  <c r="E141" i="66"/>
  <c r="A142" i="66"/>
  <c r="F141" i="66"/>
  <c r="G141" i="66"/>
  <c r="C142" i="66"/>
  <c r="D140" i="66"/>
  <c r="D96" i="65"/>
  <c r="E97" i="65"/>
  <c r="F97" i="65"/>
  <c r="G97" i="65"/>
  <c r="C98" i="65"/>
  <c r="A141" i="65"/>
  <c r="G81" i="64"/>
  <c r="A144" i="64"/>
  <c r="F144" i="64"/>
  <c r="F83" i="63"/>
  <c r="G83" i="63"/>
  <c r="A146" i="63"/>
  <c r="E139" i="69"/>
  <c r="G139" i="69"/>
  <c r="C140" i="69"/>
  <c r="D138" i="69"/>
  <c r="A144" i="69"/>
  <c r="F144" i="69"/>
  <c r="G81" i="67"/>
  <c r="A143" i="67"/>
  <c r="N142" i="66"/>
  <c r="M142" i="66"/>
  <c r="E142" i="66"/>
  <c r="F142" i="66"/>
  <c r="G142" i="66"/>
  <c r="C143" i="66"/>
  <c r="A143" i="66"/>
  <c r="D141" i="66"/>
  <c r="D97" i="65"/>
  <c r="A142" i="65"/>
  <c r="E98" i="65"/>
  <c r="F98" i="65"/>
  <c r="G98" i="65"/>
  <c r="C99" i="65"/>
  <c r="E82" i="64"/>
  <c r="C82" i="64"/>
  <c r="A145" i="64"/>
  <c r="F145" i="64"/>
  <c r="D81" i="64"/>
  <c r="E84" i="63"/>
  <c r="C84" i="63"/>
  <c r="A147" i="63"/>
  <c r="D83" i="63"/>
  <c r="E140" i="69"/>
  <c r="G140" i="69"/>
  <c r="C141" i="69"/>
  <c r="A145" i="69"/>
  <c r="F145" i="69"/>
  <c r="D139" i="69"/>
  <c r="C82" i="67"/>
  <c r="E82" i="67"/>
  <c r="A144" i="67"/>
  <c r="A144" i="66"/>
  <c r="N143" i="66"/>
  <c r="M143" i="66"/>
  <c r="E143" i="66"/>
  <c r="F143" i="66"/>
  <c r="G143" i="66"/>
  <c r="C144" i="66"/>
  <c r="D142" i="66"/>
  <c r="E99" i="65"/>
  <c r="F99" i="65"/>
  <c r="G99" i="65"/>
  <c r="C100" i="65"/>
  <c r="A143" i="65"/>
  <c r="D98" i="65"/>
  <c r="A146" i="64"/>
  <c r="F146" i="64"/>
  <c r="D82" i="64"/>
  <c r="A148" i="63"/>
  <c r="F84" i="63"/>
  <c r="G84" i="63"/>
  <c r="E141" i="69"/>
  <c r="G141" i="69"/>
  <c r="C142" i="69"/>
  <c r="A146" i="69"/>
  <c r="F146" i="69"/>
  <c r="D140" i="69"/>
  <c r="F82" i="67"/>
  <c r="G82" i="67"/>
  <c r="A145" i="67"/>
  <c r="D143" i="66"/>
  <c r="A145" i="66"/>
  <c r="F144" i="66"/>
  <c r="G144" i="66"/>
  <c r="C145" i="66"/>
  <c r="N144" i="66"/>
  <c r="M144" i="66"/>
  <c r="E144" i="66"/>
  <c r="D99" i="65"/>
  <c r="E100" i="65"/>
  <c r="F100" i="65"/>
  <c r="G100" i="65"/>
  <c r="C101" i="65"/>
  <c r="A144" i="65"/>
  <c r="D84" i="63"/>
  <c r="G82" i="64"/>
  <c r="A147" i="64"/>
  <c r="F147" i="64"/>
  <c r="C85" i="63"/>
  <c r="E85" i="63"/>
  <c r="A149" i="63"/>
  <c r="D141" i="69"/>
  <c r="E142" i="69"/>
  <c r="G142" i="69"/>
  <c r="C143" i="69"/>
  <c r="A147" i="69"/>
  <c r="F147" i="69"/>
  <c r="D82" i="67"/>
  <c r="C83" i="67"/>
  <c r="E83" i="67"/>
  <c r="A146" i="67"/>
  <c r="N145" i="66"/>
  <c r="M145" i="66"/>
  <c r="E145" i="66"/>
  <c r="F145" i="66"/>
  <c r="G145" i="66"/>
  <c r="C146" i="66"/>
  <c r="A146" i="66"/>
  <c r="D144" i="66"/>
  <c r="D100" i="65"/>
  <c r="A145" i="65"/>
  <c r="E101" i="65"/>
  <c r="F101" i="65"/>
  <c r="G101" i="65"/>
  <c r="C102" i="65"/>
  <c r="A148" i="64"/>
  <c r="F148" i="64"/>
  <c r="E83" i="64"/>
  <c r="C83" i="64"/>
  <c r="F85" i="63"/>
  <c r="G85" i="63"/>
  <c r="A150" i="63"/>
  <c r="E143" i="69"/>
  <c r="G143" i="69"/>
  <c r="C144" i="69"/>
  <c r="D142" i="69"/>
  <c r="A148" i="69"/>
  <c r="F148" i="69"/>
  <c r="F83" i="67"/>
  <c r="G83" i="67"/>
  <c r="A147" i="67"/>
  <c r="A147" i="66"/>
  <c r="F146" i="66"/>
  <c r="G146" i="66"/>
  <c r="C147" i="66"/>
  <c r="N146" i="66"/>
  <c r="M146" i="66"/>
  <c r="E146" i="66"/>
  <c r="D145" i="66"/>
  <c r="E102" i="65"/>
  <c r="F102" i="65"/>
  <c r="G102" i="65"/>
  <c r="C103" i="65"/>
  <c r="A146" i="65"/>
  <c r="D101" i="65"/>
  <c r="D85" i="63"/>
  <c r="D83" i="64"/>
  <c r="A149" i="64"/>
  <c r="F149" i="64"/>
  <c r="C86" i="63"/>
  <c r="E86" i="63"/>
  <c r="A151" i="63"/>
  <c r="D143" i="69"/>
  <c r="E144" i="69"/>
  <c r="G144" i="69"/>
  <c r="C145" i="69"/>
  <c r="A149" i="69"/>
  <c r="F149" i="69"/>
  <c r="D83" i="67"/>
  <c r="C84" i="67"/>
  <c r="E84" i="67"/>
  <c r="A148" i="67"/>
  <c r="D146" i="66"/>
  <c r="N147" i="66"/>
  <c r="M147" i="66"/>
  <c r="E147" i="66"/>
  <c r="A148" i="66"/>
  <c r="F147" i="66"/>
  <c r="G147" i="66"/>
  <c r="C148" i="66"/>
  <c r="D102" i="65"/>
  <c r="E103" i="65"/>
  <c r="F103" i="65"/>
  <c r="G103" i="65"/>
  <c r="C104" i="65"/>
  <c r="A147" i="65"/>
  <c r="G83" i="64"/>
  <c r="C84" i="64"/>
  <c r="A150" i="64"/>
  <c r="F150" i="64"/>
  <c r="A152" i="63"/>
  <c r="F86" i="63"/>
  <c r="D86" i="63"/>
  <c r="E145" i="69"/>
  <c r="G145" i="69"/>
  <c r="C146" i="69"/>
  <c r="A150" i="69"/>
  <c r="F150" i="69"/>
  <c r="D144" i="69"/>
  <c r="A149" i="67"/>
  <c r="F84" i="67"/>
  <c r="G84" i="67"/>
  <c r="D147" i="66"/>
  <c r="A149" i="66"/>
  <c r="F148" i="66"/>
  <c r="G148" i="66"/>
  <c r="C149" i="66"/>
  <c r="N148" i="66"/>
  <c r="M148" i="66"/>
  <c r="E148" i="66"/>
  <c r="D103" i="65"/>
  <c r="E104" i="65"/>
  <c r="F104" i="65"/>
  <c r="G104" i="65"/>
  <c r="C105" i="65"/>
  <c r="A148" i="65"/>
  <c r="E84" i="64"/>
  <c r="G84" i="64"/>
  <c r="G86" i="63"/>
  <c r="E87" i="63"/>
  <c r="A151" i="64"/>
  <c r="F151" i="64"/>
  <c r="A153" i="63"/>
  <c r="E146" i="69"/>
  <c r="G146" i="69"/>
  <c r="C147" i="69"/>
  <c r="D145" i="69"/>
  <c r="A151" i="69"/>
  <c r="F151" i="69"/>
  <c r="C85" i="67"/>
  <c r="E85" i="67"/>
  <c r="D84" i="67"/>
  <c r="A150" i="67"/>
  <c r="D148" i="66"/>
  <c r="N149" i="66"/>
  <c r="M149" i="66"/>
  <c r="E149" i="66"/>
  <c r="A150" i="66"/>
  <c r="F149" i="66"/>
  <c r="G149" i="66"/>
  <c r="C150" i="66"/>
  <c r="D104" i="65"/>
  <c r="A149" i="65"/>
  <c r="E105" i="65"/>
  <c r="F105" i="65"/>
  <c r="G105" i="65"/>
  <c r="C106" i="65"/>
  <c r="D84" i="64"/>
  <c r="C85" i="64"/>
  <c r="E85" i="64"/>
  <c r="C87" i="63"/>
  <c r="F87" i="63"/>
  <c r="A152" i="64"/>
  <c r="F152" i="64"/>
  <c r="A154" i="63"/>
  <c r="E147" i="69"/>
  <c r="G147" i="69"/>
  <c r="C148" i="69"/>
  <c r="D146" i="69"/>
  <c r="A152" i="69"/>
  <c r="F152" i="69"/>
  <c r="A151" i="67"/>
  <c r="F85" i="67"/>
  <c r="G85" i="67"/>
  <c r="A151" i="66"/>
  <c r="F150" i="66"/>
  <c r="G150" i="66"/>
  <c r="C151" i="66"/>
  <c r="N150" i="66"/>
  <c r="M150" i="66"/>
  <c r="E150" i="66"/>
  <c r="D149" i="66"/>
  <c r="E106" i="65"/>
  <c r="F106" i="65"/>
  <c r="G106" i="65"/>
  <c r="C107" i="65"/>
  <c r="A150" i="65"/>
  <c r="D105" i="65"/>
  <c r="D87" i="63"/>
  <c r="G87" i="63"/>
  <c r="E88" i="63"/>
  <c r="A153" i="64"/>
  <c r="F153" i="64"/>
  <c r="G85" i="64"/>
  <c r="A155" i="63"/>
  <c r="E148" i="69"/>
  <c r="G148" i="69"/>
  <c r="C149" i="69"/>
  <c r="D147" i="69"/>
  <c r="A153" i="69"/>
  <c r="F153" i="69"/>
  <c r="D85" i="67"/>
  <c r="A152" i="67"/>
  <c r="C86" i="67"/>
  <c r="E86" i="67"/>
  <c r="D150" i="66"/>
  <c r="N151" i="66"/>
  <c r="M151" i="66"/>
  <c r="E151" i="66"/>
  <c r="F151" i="66"/>
  <c r="G151" i="66"/>
  <c r="C152" i="66"/>
  <c r="A152" i="66"/>
  <c r="D106" i="65"/>
  <c r="E107" i="65"/>
  <c r="F107" i="65"/>
  <c r="G107" i="65"/>
  <c r="C108" i="65"/>
  <c r="A151" i="65"/>
  <c r="E86" i="64"/>
  <c r="C86" i="64"/>
  <c r="D85" i="64"/>
  <c r="C88" i="63"/>
  <c r="F88" i="63"/>
  <c r="G88" i="63"/>
  <c r="A154" i="64"/>
  <c r="F154" i="64"/>
  <c r="A156" i="63"/>
  <c r="E149" i="69"/>
  <c r="G149" i="69"/>
  <c r="C150" i="69"/>
  <c r="A154" i="69"/>
  <c r="F154" i="69"/>
  <c r="D148" i="69"/>
  <c r="F86" i="67"/>
  <c r="D86" i="67"/>
  <c r="A153" i="67"/>
  <c r="D151" i="66"/>
  <c r="A153" i="66"/>
  <c r="F152" i="66"/>
  <c r="G152" i="66"/>
  <c r="C153" i="66"/>
  <c r="N152" i="66"/>
  <c r="M152" i="66"/>
  <c r="E152" i="66"/>
  <c r="D107" i="65"/>
  <c r="E108" i="65"/>
  <c r="F108" i="65"/>
  <c r="G108" i="65"/>
  <c r="C109" i="65"/>
  <c r="A152" i="65"/>
  <c r="G86" i="64"/>
  <c r="A155" i="64"/>
  <c r="F155" i="64"/>
  <c r="C89" i="63"/>
  <c r="E89" i="63"/>
  <c r="D88" i="63"/>
  <c r="A157" i="63"/>
  <c r="E150" i="69"/>
  <c r="G150" i="69"/>
  <c r="C151" i="69"/>
  <c r="A155" i="69"/>
  <c r="F155" i="69"/>
  <c r="D149" i="69"/>
  <c r="G86" i="67"/>
  <c r="A154" i="67"/>
  <c r="D152" i="66"/>
  <c r="N153" i="66"/>
  <c r="M153" i="66"/>
  <c r="E153" i="66"/>
  <c r="F153" i="66"/>
  <c r="G153" i="66"/>
  <c r="C154" i="66"/>
  <c r="A154" i="66"/>
  <c r="D108" i="65"/>
  <c r="E109" i="65"/>
  <c r="F109" i="65"/>
  <c r="G109" i="65"/>
  <c r="C110" i="65"/>
  <c r="A153" i="65"/>
  <c r="E87" i="64"/>
  <c r="C87" i="64"/>
  <c r="A156" i="64"/>
  <c r="F156" i="64"/>
  <c r="D86" i="64"/>
  <c r="A158" i="63"/>
  <c r="F89" i="63"/>
  <c r="D89" i="63"/>
  <c r="E151" i="69"/>
  <c r="G151" i="69"/>
  <c r="C152" i="69"/>
  <c r="D150" i="69"/>
  <c r="A156" i="69"/>
  <c r="F156" i="69"/>
  <c r="A155" i="67"/>
  <c r="C87" i="67"/>
  <c r="E87" i="67"/>
  <c r="D153" i="66"/>
  <c r="A155" i="66"/>
  <c r="F154" i="66"/>
  <c r="G154" i="66"/>
  <c r="C155" i="66"/>
  <c r="N154" i="66"/>
  <c r="M154" i="66"/>
  <c r="E154" i="66"/>
  <c r="D109" i="65"/>
  <c r="A154" i="65"/>
  <c r="E110" i="65"/>
  <c r="F110" i="65"/>
  <c r="G110" i="65"/>
  <c r="C111" i="65"/>
  <c r="G87" i="64"/>
  <c r="D87" i="64"/>
  <c r="A157" i="64"/>
  <c r="F157" i="64"/>
  <c r="G89" i="63"/>
  <c r="A159" i="63"/>
  <c r="D151" i="69"/>
  <c r="E152" i="69"/>
  <c r="G152" i="69"/>
  <c r="C153" i="69"/>
  <c r="A157" i="69"/>
  <c r="F157" i="69"/>
  <c r="F87" i="67"/>
  <c r="G87" i="67"/>
  <c r="A156" i="67"/>
  <c r="N155" i="66"/>
  <c r="M155" i="66"/>
  <c r="E155" i="66"/>
  <c r="A156" i="66"/>
  <c r="F155" i="66"/>
  <c r="G155" i="66"/>
  <c r="C156" i="66"/>
  <c r="D154" i="66"/>
  <c r="E111" i="65"/>
  <c r="F111" i="65"/>
  <c r="G111" i="65"/>
  <c r="C112" i="65"/>
  <c r="A155" i="65"/>
  <c r="D110" i="65"/>
  <c r="C88" i="64"/>
  <c r="E88" i="64"/>
  <c r="A158" i="64"/>
  <c r="F158" i="64"/>
  <c r="A160" i="63"/>
  <c r="C90" i="63"/>
  <c r="E90" i="63"/>
  <c r="E153" i="69"/>
  <c r="G153" i="69"/>
  <c r="C154" i="69"/>
  <c r="A158" i="69"/>
  <c r="F158" i="69"/>
  <c r="D152" i="69"/>
  <c r="D87" i="67"/>
  <c r="C88" i="67"/>
  <c r="E88" i="67"/>
  <c r="A157" i="67"/>
  <c r="A157" i="66"/>
  <c r="F156" i="66"/>
  <c r="G156" i="66"/>
  <c r="C157" i="66"/>
  <c r="N156" i="66"/>
  <c r="M156" i="66"/>
  <c r="E156" i="66"/>
  <c r="D155" i="66"/>
  <c r="D111" i="65"/>
  <c r="E112" i="65"/>
  <c r="F112" i="65"/>
  <c r="G112" i="65"/>
  <c r="C113" i="65"/>
  <c r="A156" i="65"/>
  <c r="A159" i="64"/>
  <c r="F159" i="64"/>
  <c r="D88" i="64"/>
  <c r="G88" i="64"/>
  <c r="A161" i="63"/>
  <c r="F90" i="63"/>
  <c r="D90" i="63"/>
  <c r="E154" i="69"/>
  <c r="G154" i="69"/>
  <c r="C155" i="69"/>
  <c r="A159" i="69"/>
  <c r="F159" i="69"/>
  <c r="D153" i="69"/>
  <c r="A158" i="67"/>
  <c r="F88" i="67"/>
  <c r="D88" i="67"/>
  <c r="G90" i="63"/>
  <c r="C91" i="63"/>
  <c r="N157" i="66"/>
  <c r="M157" i="66"/>
  <c r="E157" i="66"/>
  <c r="A158" i="66"/>
  <c r="F157" i="66"/>
  <c r="G157" i="66"/>
  <c r="C158" i="66"/>
  <c r="D156" i="66"/>
  <c r="D112" i="65"/>
  <c r="E113" i="65"/>
  <c r="F113" i="65"/>
  <c r="G113" i="65"/>
  <c r="C114" i="65"/>
  <c r="A157" i="65"/>
  <c r="C89" i="64"/>
  <c r="E89" i="64"/>
  <c r="A160" i="64"/>
  <c r="F160" i="64"/>
  <c r="A162" i="63"/>
  <c r="E155" i="69"/>
  <c r="G155" i="69"/>
  <c r="C156" i="69"/>
  <c r="D154" i="69"/>
  <c r="A160" i="69"/>
  <c r="F160" i="69"/>
  <c r="E91" i="63"/>
  <c r="G88" i="67"/>
  <c r="A159" i="67"/>
  <c r="D157" i="66"/>
  <c r="A159" i="66"/>
  <c r="F158" i="66"/>
  <c r="G158" i="66"/>
  <c r="C159" i="66"/>
  <c r="N158" i="66"/>
  <c r="M158" i="66"/>
  <c r="E158" i="66"/>
  <c r="D113" i="65"/>
  <c r="A158" i="65"/>
  <c r="E114" i="65"/>
  <c r="F114" i="65"/>
  <c r="G114" i="65"/>
  <c r="C115" i="65"/>
  <c r="D89" i="64"/>
  <c r="A161" i="64"/>
  <c r="F161" i="64"/>
  <c r="A163" i="63"/>
  <c r="F91" i="63"/>
  <c r="G91" i="63"/>
  <c r="E156" i="69"/>
  <c r="G156" i="69"/>
  <c r="C157" i="69"/>
  <c r="A161" i="69"/>
  <c r="F161" i="69"/>
  <c r="D155" i="69"/>
  <c r="A160" i="67"/>
  <c r="C89" i="67"/>
  <c r="E89" i="67"/>
  <c r="D158" i="66"/>
  <c r="N159" i="66"/>
  <c r="M159" i="66"/>
  <c r="E159" i="66"/>
  <c r="A160" i="66"/>
  <c r="F159" i="66"/>
  <c r="G159" i="66"/>
  <c r="C160" i="66"/>
  <c r="E115" i="65"/>
  <c r="F115" i="65"/>
  <c r="G115" i="65"/>
  <c r="C116" i="65"/>
  <c r="A159" i="65"/>
  <c r="D114" i="65"/>
  <c r="G89" i="64"/>
  <c r="A162" i="64"/>
  <c r="F162" i="64"/>
  <c r="D91" i="63"/>
  <c r="E92" i="63"/>
  <c r="C92" i="63"/>
  <c r="A164" i="63"/>
  <c r="E157" i="69"/>
  <c r="G157" i="69"/>
  <c r="C158" i="69"/>
  <c r="A162" i="69"/>
  <c r="F162" i="69"/>
  <c r="D156" i="69"/>
  <c r="F89" i="67"/>
  <c r="G89" i="67"/>
  <c r="A161" i="67"/>
  <c r="D159" i="66"/>
  <c r="A161" i="66"/>
  <c r="F160" i="66"/>
  <c r="G160" i="66"/>
  <c r="C161" i="66"/>
  <c r="N160" i="66"/>
  <c r="M160" i="66"/>
  <c r="E160" i="66"/>
  <c r="D115" i="65"/>
  <c r="E116" i="65"/>
  <c r="F116" i="65"/>
  <c r="G116" i="65"/>
  <c r="C117" i="65"/>
  <c r="A160" i="65"/>
  <c r="A163" i="64"/>
  <c r="F163" i="64"/>
  <c r="E90" i="64"/>
  <c r="C90" i="64"/>
  <c r="A165" i="63"/>
  <c r="F92" i="63"/>
  <c r="D92" i="63"/>
  <c r="E158" i="69"/>
  <c r="G158" i="69"/>
  <c r="C159" i="69"/>
  <c r="D157" i="69"/>
  <c r="A163" i="69"/>
  <c r="F163" i="69"/>
  <c r="D89" i="67"/>
  <c r="C90" i="67"/>
  <c r="E90" i="67"/>
  <c r="A162" i="67"/>
  <c r="D160" i="66"/>
  <c r="N161" i="66"/>
  <c r="M161" i="66"/>
  <c r="E161" i="66"/>
  <c r="F161" i="66"/>
  <c r="G161" i="66"/>
  <c r="C162" i="66"/>
  <c r="A162" i="66"/>
  <c r="D116" i="65"/>
  <c r="A161" i="65"/>
  <c r="E117" i="65"/>
  <c r="F117" i="65"/>
  <c r="G117" i="65"/>
  <c r="C118" i="65"/>
  <c r="A164" i="64"/>
  <c r="F164" i="64"/>
  <c r="G90" i="64"/>
  <c r="G92" i="63"/>
  <c r="A166" i="63"/>
  <c r="E159" i="69"/>
  <c r="G159" i="69"/>
  <c r="C160" i="69"/>
  <c r="A164" i="69"/>
  <c r="F164" i="69"/>
  <c r="D158" i="69"/>
  <c r="A163" i="67"/>
  <c r="F90" i="67"/>
  <c r="G90" i="67"/>
  <c r="D161" i="66"/>
  <c r="A163" i="66"/>
  <c r="F162" i="66"/>
  <c r="G162" i="66"/>
  <c r="C163" i="66"/>
  <c r="N162" i="66"/>
  <c r="M162" i="66"/>
  <c r="E162" i="66"/>
  <c r="E118" i="65"/>
  <c r="F118" i="65"/>
  <c r="G118" i="65"/>
  <c r="C119" i="65"/>
  <c r="A162" i="65"/>
  <c r="D117" i="65"/>
  <c r="E91" i="64"/>
  <c r="C91" i="64"/>
  <c r="A165" i="64"/>
  <c r="F165" i="64"/>
  <c r="D90" i="64"/>
  <c r="A167" i="63"/>
  <c r="C93" i="63"/>
  <c r="E93" i="63"/>
  <c r="E160" i="69"/>
  <c r="G160" i="69"/>
  <c r="C161" i="69"/>
  <c r="A165" i="69"/>
  <c r="F165" i="69"/>
  <c r="D159" i="69"/>
  <c r="D90" i="67"/>
  <c r="C91" i="67"/>
  <c r="E91" i="67"/>
  <c r="A164" i="67"/>
  <c r="D162" i="66"/>
  <c r="N163" i="66"/>
  <c r="M163" i="66"/>
  <c r="E163" i="66"/>
  <c r="A164" i="66"/>
  <c r="F163" i="66"/>
  <c r="G163" i="66"/>
  <c r="C164" i="66"/>
  <c r="D118" i="65"/>
  <c r="E119" i="65"/>
  <c r="F119" i="65"/>
  <c r="G119" i="65"/>
  <c r="C120" i="65"/>
  <c r="A163" i="65"/>
  <c r="G91" i="64"/>
  <c r="D91" i="64"/>
  <c r="A166" i="64"/>
  <c r="F166" i="64"/>
  <c r="F93" i="63"/>
  <c r="D93" i="63"/>
  <c r="A168" i="63"/>
  <c r="E161" i="69"/>
  <c r="G161" i="69"/>
  <c r="C162" i="69"/>
  <c r="A166" i="69"/>
  <c r="F166" i="69"/>
  <c r="D160" i="69"/>
  <c r="A165" i="67"/>
  <c r="F91" i="67"/>
  <c r="D91" i="67"/>
  <c r="A165" i="66"/>
  <c r="F164" i="66"/>
  <c r="G164" i="66"/>
  <c r="C165" i="66"/>
  <c r="N164" i="66"/>
  <c r="M164" i="66"/>
  <c r="E164" i="66"/>
  <c r="D163" i="66"/>
  <c r="D119" i="65"/>
  <c r="A164" i="65"/>
  <c r="E120" i="65"/>
  <c r="F120" i="65"/>
  <c r="G120" i="65"/>
  <c r="C121" i="65"/>
  <c r="C92" i="64"/>
  <c r="E92" i="64"/>
  <c r="G93" i="63"/>
  <c r="C94" i="63"/>
  <c r="A167" i="64"/>
  <c r="F167" i="64"/>
  <c r="A169" i="63"/>
  <c r="E162" i="69"/>
  <c r="G162" i="69"/>
  <c r="C163" i="69"/>
  <c r="D161" i="69"/>
  <c r="A167" i="69"/>
  <c r="F167" i="69"/>
  <c r="G91" i="67"/>
  <c r="C92" i="67"/>
  <c r="E92" i="67"/>
  <c r="A166" i="67"/>
  <c r="D164" i="66"/>
  <c r="N165" i="66"/>
  <c r="M165" i="66"/>
  <c r="E165" i="66"/>
  <c r="A166" i="66"/>
  <c r="F165" i="66"/>
  <c r="G165" i="66"/>
  <c r="C166" i="66"/>
  <c r="D120" i="65"/>
  <c r="E121" i="65"/>
  <c r="F121" i="65"/>
  <c r="G121" i="65"/>
  <c r="C122" i="65"/>
  <c r="E94" i="63"/>
  <c r="A165" i="65"/>
  <c r="D92" i="64"/>
  <c r="A168" i="64"/>
  <c r="F168" i="64"/>
  <c r="F94" i="63"/>
  <c r="D94" i="63"/>
  <c r="A170" i="63"/>
  <c r="D162" i="69"/>
  <c r="E163" i="69"/>
  <c r="G163" i="69"/>
  <c r="C164" i="69"/>
  <c r="A168" i="69"/>
  <c r="F168" i="69"/>
  <c r="A167" i="67"/>
  <c r="F92" i="67"/>
  <c r="D92" i="67"/>
  <c r="A167" i="66"/>
  <c r="F166" i="66"/>
  <c r="G166" i="66"/>
  <c r="C167" i="66"/>
  <c r="N166" i="66"/>
  <c r="M166" i="66"/>
  <c r="E166" i="66"/>
  <c r="D165" i="66"/>
  <c r="A166" i="65"/>
  <c r="E122" i="65"/>
  <c r="F122" i="65"/>
  <c r="G122" i="65"/>
  <c r="C123" i="65"/>
  <c r="D121" i="65"/>
  <c r="G94" i="63"/>
  <c r="E95" i="63"/>
  <c r="G92" i="64"/>
  <c r="A169" i="64"/>
  <c r="F169" i="64"/>
  <c r="A171" i="63"/>
  <c r="E164" i="69"/>
  <c r="G164" i="69"/>
  <c r="C165" i="69"/>
  <c r="A169" i="69"/>
  <c r="F169" i="69"/>
  <c r="D163" i="69"/>
  <c r="G92" i="67"/>
  <c r="A168" i="67"/>
  <c r="D166" i="66"/>
  <c r="N167" i="66"/>
  <c r="M167" i="66"/>
  <c r="E167" i="66"/>
  <c r="F167" i="66"/>
  <c r="G167" i="66"/>
  <c r="C168" i="66"/>
  <c r="A168" i="66"/>
  <c r="C95" i="63"/>
  <c r="F95" i="63"/>
  <c r="D95" i="63"/>
  <c r="E123" i="65"/>
  <c r="F123" i="65"/>
  <c r="G123" i="65"/>
  <c r="C124" i="65"/>
  <c r="A167" i="65"/>
  <c r="D122" i="65"/>
  <c r="C93" i="64"/>
  <c r="E93" i="64"/>
  <c r="A170" i="64"/>
  <c r="F170" i="64"/>
  <c r="A172" i="63"/>
  <c r="E165" i="69"/>
  <c r="G165" i="69"/>
  <c r="C166" i="69"/>
  <c r="A170" i="69"/>
  <c r="F170" i="69"/>
  <c r="D164" i="69"/>
  <c r="A169" i="67"/>
  <c r="C93" i="67"/>
  <c r="E93" i="67"/>
  <c r="D167" i="66"/>
  <c r="A169" i="66"/>
  <c r="F168" i="66"/>
  <c r="G168" i="66"/>
  <c r="C169" i="66"/>
  <c r="N168" i="66"/>
  <c r="M168" i="66"/>
  <c r="E168" i="66"/>
  <c r="E124" i="65"/>
  <c r="F124" i="65"/>
  <c r="G124" i="65"/>
  <c r="C125" i="65"/>
  <c r="A168" i="65"/>
  <c r="D123" i="65"/>
  <c r="A171" i="64"/>
  <c r="F171" i="64"/>
  <c r="G95" i="63"/>
  <c r="C96" i="63"/>
  <c r="D93" i="64"/>
  <c r="A173" i="63"/>
  <c r="E166" i="69"/>
  <c r="G166" i="69"/>
  <c r="C167" i="69"/>
  <c r="A171" i="69"/>
  <c r="F171" i="69"/>
  <c r="D165" i="69"/>
  <c r="F93" i="67"/>
  <c r="G93" i="67"/>
  <c r="A170" i="67"/>
  <c r="D168" i="66"/>
  <c r="N169" i="66"/>
  <c r="M169" i="66"/>
  <c r="E169" i="66"/>
  <c r="F169" i="66"/>
  <c r="G169" i="66"/>
  <c r="C170" i="66"/>
  <c r="A170" i="66"/>
  <c r="A169" i="65"/>
  <c r="E125" i="65"/>
  <c r="F125" i="65"/>
  <c r="G125" i="65"/>
  <c r="C126" i="65"/>
  <c r="E96" i="63"/>
  <c r="D124" i="65"/>
  <c r="G93" i="64"/>
  <c r="A172" i="64"/>
  <c r="F172" i="64"/>
  <c r="F96" i="63"/>
  <c r="G96" i="63"/>
  <c r="A174" i="63"/>
  <c r="E167" i="69"/>
  <c r="G167" i="69"/>
  <c r="C168" i="69"/>
  <c r="D166" i="69"/>
  <c r="A172" i="69"/>
  <c r="F172" i="69"/>
  <c r="C94" i="67"/>
  <c r="E94" i="67"/>
  <c r="A171" i="67"/>
  <c r="D93" i="67"/>
  <c r="A171" i="66"/>
  <c r="F170" i="66"/>
  <c r="G170" i="66"/>
  <c r="C171" i="66"/>
  <c r="N170" i="66"/>
  <c r="M170" i="66"/>
  <c r="E170" i="66"/>
  <c r="D169" i="66"/>
  <c r="E126" i="65"/>
  <c r="F126" i="65"/>
  <c r="G126" i="65"/>
  <c r="C127" i="65"/>
  <c r="D125" i="65"/>
  <c r="A170" i="65"/>
  <c r="A173" i="64"/>
  <c r="F173" i="64"/>
  <c r="E94" i="64"/>
  <c r="C94" i="64"/>
  <c r="C97" i="63"/>
  <c r="E97" i="63"/>
  <c r="A175" i="63"/>
  <c r="D96" i="63"/>
  <c r="E168" i="69"/>
  <c r="G168" i="69"/>
  <c r="C169" i="69"/>
  <c r="D167" i="69"/>
  <c r="A173" i="69"/>
  <c r="F173" i="69"/>
  <c r="A172" i="67"/>
  <c r="F94" i="67"/>
  <c r="D94" i="67"/>
  <c r="D170" i="66"/>
  <c r="N171" i="66"/>
  <c r="M171" i="66"/>
  <c r="E171" i="66"/>
  <c r="A172" i="66"/>
  <c r="F171" i="66"/>
  <c r="G171" i="66"/>
  <c r="C172" i="66"/>
  <c r="A171" i="65"/>
  <c r="E127" i="65"/>
  <c r="F127" i="65"/>
  <c r="G127" i="65"/>
  <c r="C128" i="65"/>
  <c r="D126" i="65"/>
  <c r="A174" i="64"/>
  <c r="F174" i="64"/>
  <c r="G94" i="64"/>
  <c r="A176" i="63"/>
  <c r="F97" i="63"/>
  <c r="D97" i="63"/>
  <c r="E169" i="69"/>
  <c r="G169" i="69"/>
  <c r="C170" i="69"/>
  <c r="A174" i="69"/>
  <c r="F174" i="69"/>
  <c r="D168" i="69"/>
  <c r="G94" i="67"/>
  <c r="C95" i="67"/>
  <c r="E95" i="67"/>
  <c r="A173" i="67"/>
  <c r="D171" i="66"/>
  <c r="A173" i="66"/>
  <c r="F172" i="66"/>
  <c r="G172" i="66"/>
  <c r="C173" i="66"/>
  <c r="N172" i="66"/>
  <c r="M172" i="66"/>
  <c r="E172" i="66"/>
  <c r="E128" i="65"/>
  <c r="F128" i="65"/>
  <c r="G128" i="65"/>
  <c r="C129" i="65"/>
  <c r="A172" i="65"/>
  <c r="D127" i="65"/>
  <c r="E95" i="64"/>
  <c r="C95" i="64"/>
  <c r="D94" i="64"/>
  <c r="G97" i="63"/>
  <c r="E98" i="63"/>
  <c r="A175" i="64"/>
  <c r="F175" i="64"/>
  <c r="A177" i="63"/>
  <c r="E170" i="69"/>
  <c r="G170" i="69"/>
  <c r="C171" i="69"/>
  <c r="A175" i="69"/>
  <c r="F175" i="69"/>
  <c r="D169" i="69"/>
  <c r="A174" i="67"/>
  <c r="C98" i="63"/>
  <c r="F95" i="67"/>
  <c r="G95" i="67"/>
  <c r="D172" i="66"/>
  <c r="N173" i="66"/>
  <c r="M173" i="66"/>
  <c r="E173" i="66"/>
  <c r="A174" i="66"/>
  <c r="F173" i="66"/>
  <c r="G173" i="66"/>
  <c r="C174" i="66"/>
  <c r="A173" i="65"/>
  <c r="E129" i="65"/>
  <c r="F129" i="65"/>
  <c r="G129" i="65"/>
  <c r="C130" i="65"/>
  <c r="D128" i="65"/>
  <c r="G95" i="64"/>
  <c r="A176" i="64"/>
  <c r="F176" i="64"/>
  <c r="F98" i="63"/>
  <c r="D98" i="63"/>
  <c r="A178" i="63"/>
  <c r="E171" i="69"/>
  <c r="G171" i="69"/>
  <c r="C172" i="69"/>
  <c r="D170" i="69"/>
  <c r="A176" i="69"/>
  <c r="F176" i="69"/>
  <c r="D95" i="67"/>
  <c r="C96" i="67"/>
  <c r="E96" i="67"/>
  <c r="A175" i="67"/>
  <c r="A175" i="66"/>
  <c r="F174" i="66"/>
  <c r="G174" i="66"/>
  <c r="C175" i="66"/>
  <c r="N174" i="66"/>
  <c r="M174" i="66"/>
  <c r="E174" i="66"/>
  <c r="D173" i="66"/>
  <c r="E130" i="65"/>
  <c r="F130" i="65"/>
  <c r="G130" i="65"/>
  <c r="C131" i="65"/>
  <c r="A174" i="65"/>
  <c r="D129" i="65"/>
  <c r="C96" i="64"/>
  <c r="E96" i="64"/>
  <c r="A177" i="64"/>
  <c r="F177" i="64"/>
  <c r="G98" i="63"/>
  <c r="E99" i="63"/>
  <c r="D95" i="64"/>
  <c r="A179" i="63"/>
  <c r="E172" i="69"/>
  <c r="G172" i="69"/>
  <c r="C173" i="69"/>
  <c r="A177" i="69"/>
  <c r="F177" i="69"/>
  <c r="D171" i="69"/>
  <c r="A176" i="67"/>
  <c r="C99" i="63"/>
  <c r="F99" i="63"/>
  <c r="G99" i="63"/>
  <c r="F96" i="67"/>
  <c r="G96" i="67"/>
  <c r="D174" i="66"/>
  <c r="N175" i="66"/>
  <c r="M175" i="66"/>
  <c r="E175" i="66"/>
  <c r="A176" i="66"/>
  <c r="F175" i="66"/>
  <c r="G175" i="66"/>
  <c r="C176" i="66"/>
  <c r="E131" i="65"/>
  <c r="F131" i="65"/>
  <c r="G131" i="65"/>
  <c r="C132" i="65"/>
  <c r="A175" i="65"/>
  <c r="D130" i="65"/>
  <c r="A178" i="64"/>
  <c r="F178" i="64"/>
  <c r="D96" i="64"/>
  <c r="G96" i="64"/>
  <c r="A180" i="63"/>
  <c r="E173" i="69"/>
  <c r="G173" i="69"/>
  <c r="C174" i="69"/>
  <c r="A178" i="69"/>
  <c r="F178" i="69"/>
  <c r="D172" i="69"/>
  <c r="D96" i="67"/>
  <c r="C97" i="67"/>
  <c r="E97" i="67"/>
  <c r="A177" i="67"/>
  <c r="A177" i="66"/>
  <c r="F176" i="66"/>
  <c r="G176" i="66"/>
  <c r="C177" i="66"/>
  <c r="N176" i="66"/>
  <c r="M176" i="66"/>
  <c r="E176" i="66"/>
  <c r="D175" i="66"/>
  <c r="E132" i="65"/>
  <c r="F132" i="65"/>
  <c r="G132" i="65"/>
  <c r="C133" i="65"/>
  <c r="A176" i="65"/>
  <c r="D131" i="65"/>
  <c r="C97" i="64"/>
  <c r="E97" i="64"/>
  <c r="A179" i="64"/>
  <c r="F179" i="64"/>
  <c r="E100" i="63"/>
  <c r="C100" i="63"/>
  <c r="D99" i="63"/>
  <c r="A181" i="63"/>
  <c r="E174" i="69"/>
  <c r="G174" i="69"/>
  <c r="C175" i="69"/>
  <c r="D173" i="69"/>
  <c r="A179" i="69"/>
  <c r="F179" i="69"/>
  <c r="A178" i="67"/>
  <c r="F97" i="67"/>
  <c r="G97" i="67"/>
  <c r="D176" i="66"/>
  <c r="N177" i="66"/>
  <c r="M177" i="66"/>
  <c r="E177" i="66"/>
  <c r="F177" i="66"/>
  <c r="G177" i="66"/>
  <c r="C178" i="66"/>
  <c r="A178" i="66"/>
  <c r="A177" i="65"/>
  <c r="E133" i="65"/>
  <c r="F133" i="65"/>
  <c r="G133" i="65"/>
  <c r="C134" i="65"/>
  <c r="D132" i="65"/>
  <c r="A180" i="64"/>
  <c r="F180" i="64"/>
  <c r="D97" i="64"/>
  <c r="A182" i="63"/>
  <c r="F100" i="63"/>
  <c r="D100" i="63"/>
  <c r="D174" i="69"/>
  <c r="E175" i="69"/>
  <c r="G175" i="69"/>
  <c r="C176" i="69"/>
  <c r="A180" i="69"/>
  <c r="F180" i="69"/>
  <c r="D97" i="67"/>
  <c r="C98" i="67"/>
  <c r="E98" i="67"/>
  <c r="A179" i="67"/>
  <c r="D177" i="66"/>
  <c r="A179" i="66"/>
  <c r="F178" i="66"/>
  <c r="G178" i="66"/>
  <c r="C179" i="66"/>
  <c r="N178" i="66"/>
  <c r="M178" i="66"/>
  <c r="E178" i="66"/>
  <c r="E134" i="65"/>
  <c r="F134" i="65"/>
  <c r="G134" i="65"/>
  <c r="C135" i="65"/>
  <c r="A178" i="65"/>
  <c r="D133" i="65"/>
  <c r="G97" i="64"/>
  <c r="C98" i="64"/>
  <c r="A181" i="64"/>
  <c r="F181" i="64"/>
  <c r="A183" i="63"/>
  <c r="G100" i="63"/>
  <c r="A181" i="69"/>
  <c r="F181" i="69"/>
  <c r="E176" i="69"/>
  <c r="D176" i="69"/>
  <c r="G176" i="69"/>
  <c r="C177" i="69"/>
  <c r="D175" i="69"/>
  <c r="A180" i="67"/>
  <c r="F98" i="67"/>
  <c r="G98" i="67"/>
  <c r="D178" i="66"/>
  <c r="E98" i="64"/>
  <c r="N179" i="66"/>
  <c r="M179" i="66"/>
  <c r="E179" i="66"/>
  <c r="A180" i="66"/>
  <c r="F179" i="66"/>
  <c r="G179" i="66"/>
  <c r="C180" i="66"/>
  <c r="E135" i="65"/>
  <c r="F135" i="65"/>
  <c r="G135" i="65"/>
  <c r="C136" i="65"/>
  <c r="A179" i="65"/>
  <c r="D134" i="65"/>
  <c r="A182" i="64"/>
  <c r="F182" i="64"/>
  <c r="G98" i="64"/>
  <c r="A184" i="63"/>
  <c r="C101" i="63"/>
  <c r="E101" i="63"/>
  <c r="E177" i="69"/>
  <c r="G177" i="69"/>
  <c r="C178" i="69"/>
  <c r="A182" i="69"/>
  <c r="F182" i="69"/>
  <c r="D98" i="67"/>
  <c r="A181" i="67"/>
  <c r="C99" i="67"/>
  <c r="E99" i="67"/>
  <c r="D179" i="66"/>
  <c r="A181" i="66"/>
  <c r="F180" i="66"/>
  <c r="G180" i="66"/>
  <c r="C181" i="66"/>
  <c r="N180" i="66"/>
  <c r="M180" i="66"/>
  <c r="E180" i="66"/>
  <c r="A180" i="65"/>
  <c r="E136" i="65"/>
  <c r="F136" i="65"/>
  <c r="G136" i="65"/>
  <c r="C137" i="65"/>
  <c r="D135" i="65"/>
  <c r="D98" i="64"/>
  <c r="E99" i="64"/>
  <c r="C99" i="64"/>
  <c r="A183" i="64"/>
  <c r="F183" i="64"/>
  <c r="F101" i="63"/>
  <c r="G101" i="63"/>
  <c r="A185" i="63"/>
  <c r="E178" i="69"/>
  <c r="G178" i="69"/>
  <c r="C179" i="69"/>
  <c r="D177" i="69"/>
  <c r="A183" i="69"/>
  <c r="F183" i="69"/>
  <c r="A182" i="67"/>
  <c r="F99" i="67"/>
  <c r="G99" i="67"/>
  <c r="D180" i="66"/>
  <c r="N181" i="66"/>
  <c r="M181" i="66"/>
  <c r="E181" i="66"/>
  <c r="A182" i="66"/>
  <c r="F181" i="66"/>
  <c r="G181" i="66"/>
  <c r="C182" i="66"/>
  <c r="E137" i="65"/>
  <c r="F137" i="65"/>
  <c r="G137" i="65"/>
  <c r="C138" i="65"/>
  <c r="D136" i="65"/>
  <c r="A181" i="65"/>
  <c r="A184" i="64"/>
  <c r="F184" i="64"/>
  <c r="D99" i="64"/>
  <c r="D101" i="63"/>
  <c r="C102" i="63"/>
  <c r="E102" i="63"/>
  <c r="A186" i="63"/>
  <c r="D178" i="69"/>
  <c r="E179" i="69"/>
  <c r="G179" i="69"/>
  <c r="C180" i="69"/>
  <c r="A184" i="69"/>
  <c r="F184" i="69"/>
  <c r="D99" i="67"/>
  <c r="C100" i="67"/>
  <c r="E100" i="67"/>
  <c r="A183" i="67"/>
  <c r="A183" i="66"/>
  <c r="F182" i="66"/>
  <c r="G182" i="66"/>
  <c r="C183" i="66"/>
  <c r="N182" i="66"/>
  <c r="M182" i="66"/>
  <c r="E182" i="66"/>
  <c r="D181" i="66"/>
  <c r="D137" i="65"/>
  <c r="A182" i="65"/>
  <c r="E138" i="65"/>
  <c r="F138" i="65"/>
  <c r="G138" i="65"/>
  <c r="C139" i="65"/>
  <c r="G99" i="64"/>
  <c r="A185" i="64"/>
  <c r="F185" i="64"/>
  <c r="F102" i="63"/>
  <c r="G102" i="63"/>
  <c r="A187" i="63"/>
  <c r="E180" i="69"/>
  <c r="G180" i="69"/>
  <c r="C181" i="69"/>
  <c r="A185" i="69"/>
  <c r="F185" i="69"/>
  <c r="D179" i="69"/>
  <c r="A184" i="67"/>
  <c r="F100" i="67"/>
  <c r="G100" i="67"/>
  <c r="D182" i="66"/>
  <c r="N183" i="66"/>
  <c r="M183" i="66"/>
  <c r="E183" i="66"/>
  <c r="F183" i="66"/>
  <c r="G183" i="66"/>
  <c r="C184" i="66"/>
  <c r="A184" i="66"/>
  <c r="E139" i="65"/>
  <c r="F139" i="65"/>
  <c r="G139" i="65"/>
  <c r="C140" i="65"/>
  <c r="A183" i="65"/>
  <c r="D138" i="65"/>
  <c r="A186" i="64"/>
  <c r="F186" i="64"/>
  <c r="C100" i="64"/>
  <c r="E100" i="64"/>
  <c r="E103" i="63"/>
  <c r="C103" i="63"/>
  <c r="A188" i="63"/>
  <c r="D102" i="63"/>
  <c r="E181" i="69"/>
  <c r="G181" i="69"/>
  <c r="C182" i="69"/>
  <c r="A186" i="69"/>
  <c r="F186" i="69"/>
  <c r="D180" i="69"/>
  <c r="C101" i="67"/>
  <c r="E101" i="67"/>
  <c r="D100" i="67"/>
  <c r="A185" i="67"/>
  <c r="D183" i="66"/>
  <c r="A185" i="66"/>
  <c r="F184" i="66"/>
  <c r="G184" i="66"/>
  <c r="C185" i="66"/>
  <c r="N184" i="66"/>
  <c r="M184" i="66"/>
  <c r="E184" i="66"/>
  <c r="E140" i="65"/>
  <c r="F140" i="65"/>
  <c r="G140" i="65"/>
  <c r="C141" i="65"/>
  <c r="D139" i="65"/>
  <c r="A184" i="65"/>
  <c r="G100" i="64"/>
  <c r="D100" i="64"/>
  <c r="A187" i="64"/>
  <c r="F187" i="64"/>
  <c r="A189" i="63"/>
  <c r="F103" i="63"/>
  <c r="G103" i="63"/>
  <c r="E182" i="69"/>
  <c r="G182" i="69"/>
  <c r="C183" i="69"/>
  <c r="A187" i="69"/>
  <c r="F187" i="69"/>
  <c r="D181" i="69"/>
  <c r="F101" i="67"/>
  <c r="D101" i="67"/>
  <c r="A186" i="67"/>
  <c r="D184" i="66"/>
  <c r="N185" i="66"/>
  <c r="M185" i="66"/>
  <c r="E185" i="66"/>
  <c r="F185" i="66"/>
  <c r="G185" i="66"/>
  <c r="C186" i="66"/>
  <c r="A186" i="66"/>
  <c r="E141" i="65"/>
  <c r="F141" i="65"/>
  <c r="G141" i="65"/>
  <c r="C142" i="65"/>
  <c r="A185" i="65"/>
  <c r="D140" i="65"/>
  <c r="C101" i="64"/>
  <c r="E101" i="64"/>
  <c r="A188" i="64"/>
  <c r="F188" i="64"/>
  <c r="E104" i="63"/>
  <c r="C104" i="63"/>
  <c r="D103" i="63"/>
  <c r="A190" i="63"/>
  <c r="E183" i="69"/>
  <c r="G183" i="69"/>
  <c r="C184" i="69"/>
  <c r="A188" i="69"/>
  <c r="F188" i="69"/>
  <c r="D182" i="69"/>
  <c r="G101" i="67"/>
  <c r="C102" i="67"/>
  <c r="E102" i="67"/>
  <c r="A187" i="67"/>
  <c r="D185" i="66"/>
  <c r="A187" i="66"/>
  <c r="F186" i="66"/>
  <c r="G186" i="66"/>
  <c r="C187" i="66"/>
  <c r="N186" i="66"/>
  <c r="M186" i="66"/>
  <c r="E186" i="66"/>
  <c r="E142" i="65"/>
  <c r="F142" i="65"/>
  <c r="G142" i="65"/>
  <c r="C143" i="65"/>
  <c r="D141" i="65"/>
  <c r="A186" i="65"/>
  <c r="A189" i="64"/>
  <c r="F189" i="64"/>
  <c r="D101" i="64"/>
  <c r="G101" i="64"/>
  <c r="A191" i="63"/>
  <c r="F104" i="63"/>
  <c r="D104" i="63"/>
  <c r="D183" i="69"/>
  <c r="E184" i="69"/>
  <c r="G184" i="69"/>
  <c r="C185" i="69"/>
  <c r="A189" i="69"/>
  <c r="F189" i="69"/>
  <c r="F102" i="67"/>
  <c r="D102" i="67"/>
  <c r="A188" i="67"/>
  <c r="N187" i="66"/>
  <c r="M187" i="66"/>
  <c r="E187" i="66"/>
  <c r="A188" i="66"/>
  <c r="F187" i="66"/>
  <c r="G187" i="66"/>
  <c r="C188" i="66"/>
  <c r="D186" i="66"/>
  <c r="E143" i="65"/>
  <c r="F143" i="65"/>
  <c r="G143" i="65"/>
  <c r="C144" i="65"/>
  <c r="D142" i="65"/>
  <c r="A187" i="65"/>
  <c r="A190" i="64"/>
  <c r="F190" i="64"/>
  <c r="E102" i="64"/>
  <c r="C102" i="64"/>
  <c r="A192" i="63"/>
  <c r="G104" i="63"/>
  <c r="A190" i="69"/>
  <c r="F190" i="69"/>
  <c r="E185" i="69"/>
  <c r="D185" i="69"/>
  <c r="G185" i="69"/>
  <c r="C186" i="69"/>
  <c r="D184" i="69"/>
  <c r="G102" i="67"/>
  <c r="C103" i="67"/>
  <c r="E103" i="67"/>
  <c r="A189" i="67"/>
  <c r="A189" i="66"/>
  <c r="F188" i="66"/>
  <c r="G188" i="66"/>
  <c r="C189" i="66"/>
  <c r="N188" i="66"/>
  <c r="M188" i="66"/>
  <c r="E188" i="66"/>
  <c r="D187" i="66"/>
  <c r="E144" i="65"/>
  <c r="F144" i="65"/>
  <c r="G144" i="65"/>
  <c r="C145" i="65"/>
  <c r="D143" i="65"/>
  <c r="A188" i="65"/>
  <c r="G102" i="64"/>
  <c r="D102" i="64"/>
  <c r="A191" i="64"/>
  <c r="F191" i="64"/>
  <c r="C105" i="63"/>
  <c r="E105" i="63"/>
  <c r="A193" i="63"/>
  <c r="E186" i="69"/>
  <c r="G186" i="69"/>
  <c r="C187" i="69"/>
  <c r="A191" i="69"/>
  <c r="F191" i="69"/>
  <c r="A190" i="67"/>
  <c r="F103" i="67"/>
  <c r="G103" i="67"/>
  <c r="D188" i="66"/>
  <c r="N189" i="66"/>
  <c r="M189" i="66"/>
  <c r="E189" i="66"/>
  <c r="A190" i="66"/>
  <c r="F189" i="66"/>
  <c r="G189" i="66"/>
  <c r="C190" i="66"/>
  <c r="E145" i="65"/>
  <c r="F145" i="65"/>
  <c r="G145" i="65"/>
  <c r="C146" i="65"/>
  <c r="A189" i="65"/>
  <c r="D144" i="65"/>
  <c r="E103" i="64"/>
  <c r="C103" i="64"/>
  <c r="A192" i="64"/>
  <c r="F192" i="64"/>
  <c r="F105" i="63"/>
  <c r="G105" i="63"/>
  <c r="A194" i="63"/>
  <c r="E187" i="69"/>
  <c r="G187" i="69"/>
  <c r="C188" i="69"/>
  <c r="D186" i="69"/>
  <c r="A192" i="69"/>
  <c r="F192" i="69"/>
  <c r="C104" i="67"/>
  <c r="E104" i="67"/>
  <c r="D103" i="67"/>
  <c r="A191" i="67"/>
  <c r="A191" i="66"/>
  <c r="F190" i="66"/>
  <c r="G190" i="66"/>
  <c r="C191" i="66"/>
  <c r="N190" i="66"/>
  <c r="M190" i="66"/>
  <c r="E190" i="66"/>
  <c r="D105" i="63"/>
  <c r="D189" i="66"/>
  <c r="E146" i="65"/>
  <c r="F146" i="65"/>
  <c r="G146" i="65"/>
  <c r="C147" i="65"/>
  <c r="A190" i="65"/>
  <c r="D145" i="65"/>
  <c r="A193" i="64"/>
  <c r="F193" i="64"/>
  <c r="G103" i="64"/>
  <c r="C106" i="63"/>
  <c r="E106" i="63"/>
  <c r="A195" i="63"/>
  <c r="E188" i="69"/>
  <c r="G188" i="69"/>
  <c r="C189" i="69"/>
  <c r="A193" i="69"/>
  <c r="F193" i="69"/>
  <c r="D187" i="69"/>
  <c r="A192" i="67"/>
  <c r="F104" i="67"/>
  <c r="D104" i="67"/>
  <c r="D190" i="66"/>
  <c r="N191" i="66"/>
  <c r="M191" i="66"/>
  <c r="E191" i="66"/>
  <c r="A192" i="66"/>
  <c r="F191" i="66"/>
  <c r="G191" i="66"/>
  <c r="C192" i="66"/>
  <c r="E147" i="65"/>
  <c r="F147" i="65"/>
  <c r="G147" i="65"/>
  <c r="C148" i="65"/>
  <c r="D146" i="65"/>
  <c r="A191" i="65"/>
  <c r="D103" i="64"/>
  <c r="C104" i="64"/>
  <c r="E104" i="64"/>
  <c r="A194" i="64"/>
  <c r="F194" i="64"/>
  <c r="F106" i="63"/>
  <c r="D106" i="63"/>
  <c r="A196" i="63"/>
  <c r="E189" i="69"/>
  <c r="G189" i="69"/>
  <c r="C190" i="69"/>
  <c r="A194" i="69"/>
  <c r="F194" i="69"/>
  <c r="D188" i="69"/>
  <c r="A193" i="67"/>
  <c r="G104" i="67"/>
  <c r="A193" i="66"/>
  <c r="F192" i="66"/>
  <c r="G192" i="66"/>
  <c r="C193" i="66"/>
  <c r="N192" i="66"/>
  <c r="M192" i="66"/>
  <c r="E192" i="66"/>
  <c r="D191" i="66"/>
  <c r="E148" i="65"/>
  <c r="F148" i="65"/>
  <c r="G148" i="65"/>
  <c r="C149" i="65"/>
  <c r="G106" i="63"/>
  <c r="E107" i="63"/>
  <c r="D147" i="65"/>
  <c r="A192" i="65"/>
  <c r="A195" i="64"/>
  <c r="F195" i="64"/>
  <c r="G104" i="64"/>
  <c r="A197" i="63"/>
  <c r="E190" i="69"/>
  <c r="G190" i="69"/>
  <c r="C191" i="69"/>
  <c r="D189" i="69"/>
  <c r="A195" i="69"/>
  <c r="F195" i="69"/>
  <c r="A194" i="67"/>
  <c r="C105" i="67"/>
  <c r="E105" i="67"/>
  <c r="D192" i="66"/>
  <c r="C107" i="63"/>
  <c r="N193" i="66"/>
  <c r="M193" i="66"/>
  <c r="E193" i="66"/>
  <c r="F193" i="66"/>
  <c r="G193" i="66"/>
  <c r="C194" i="66"/>
  <c r="A194" i="66"/>
  <c r="E149" i="65"/>
  <c r="F149" i="65"/>
  <c r="G149" i="65"/>
  <c r="C150" i="65"/>
  <c r="A193" i="65"/>
  <c r="D148" i="65"/>
  <c r="D104" i="64"/>
  <c r="C105" i="64"/>
  <c r="E105" i="64"/>
  <c r="A196" i="64"/>
  <c r="F196" i="64"/>
  <c r="F107" i="63"/>
  <c r="G107" i="63"/>
  <c r="A198" i="63"/>
  <c r="E191" i="69"/>
  <c r="G191" i="69"/>
  <c r="C192" i="69"/>
  <c r="A196" i="69"/>
  <c r="F196" i="69"/>
  <c r="D190" i="69"/>
  <c r="A195" i="67"/>
  <c r="F105" i="67"/>
  <c r="G105" i="67"/>
  <c r="D193" i="66"/>
  <c r="A195" i="66"/>
  <c r="F194" i="66"/>
  <c r="G194" i="66"/>
  <c r="C195" i="66"/>
  <c r="N194" i="66"/>
  <c r="M194" i="66"/>
  <c r="E194" i="66"/>
  <c r="E150" i="65"/>
  <c r="F150" i="65"/>
  <c r="G150" i="65"/>
  <c r="C151" i="65"/>
  <c r="A194" i="65"/>
  <c r="D149" i="65"/>
  <c r="A197" i="64"/>
  <c r="F197" i="64"/>
  <c r="D107" i="63"/>
  <c r="D105" i="64"/>
  <c r="E108" i="63"/>
  <c r="C108" i="63"/>
  <c r="A199" i="63"/>
  <c r="A197" i="69"/>
  <c r="F197" i="69"/>
  <c r="E192" i="69"/>
  <c r="G192" i="69"/>
  <c r="C193" i="69"/>
  <c r="D191" i="69"/>
  <c r="D105" i="67"/>
  <c r="C106" i="67"/>
  <c r="E106" i="67"/>
  <c r="A196" i="67"/>
  <c r="N195" i="66"/>
  <c r="M195" i="66"/>
  <c r="E195" i="66"/>
  <c r="A196" i="66"/>
  <c r="F195" i="66"/>
  <c r="G195" i="66"/>
  <c r="C196" i="66"/>
  <c r="D194" i="66"/>
  <c r="E151" i="65"/>
  <c r="F151" i="65"/>
  <c r="G151" i="65"/>
  <c r="C152" i="65"/>
  <c r="A195" i="65"/>
  <c r="D150" i="65"/>
  <c r="A198" i="64"/>
  <c r="F198" i="64"/>
  <c r="G105" i="64"/>
  <c r="F108" i="63"/>
  <c r="G108" i="63"/>
  <c r="A200" i="63"/>
  <c r="E193" i="69"/>
  <c r="G193" i="69"/>
  <c r="C194" i="69"/>
  <c r="D192" i="69"/>
  <c r="A198" i="69"/>
  <c r="F198" i="69"/>
  <c r="A197" i="67"/>
  <c r="F106" i="67"/>
  <c r="D106" i="67"/>
  <c r="A197" i="66"/>
  <c r="F196" i="66"/>
  <c r="G196" i="66"/>
  <c r="C197" i="66"/>
  <c r="N196" i="66"/>
  <c r="M196" i="66"/>
  <c r="E196" i="66"/>
  <c r="D195" i="66"/>
  <c r="E152" i="65"/>
  <c r="F152" i="65"/>
  <c r="G152" i="65"/>
  <c r="C153" i="65"/>
  <c r="D151" i="65"/>
  <c r="A196" i="65"/>
  <c r="E106" i="64"/>
  <c r="C106" i="64"/>
  <c r="A199" i="64"/>
  <c r="F199" i="64"/>
  <c r="C109" i="63"/>
  <c r="E109" i="63"/>
  <c r="A201" i="63"/>
  <c r="D108" i="63"/>
  <c r="D193" i="69"/>
  <c r="E194" i="69"/>
  <c r="G194" i="69"/>
  <c r="C195" i="69"/>
  <c r="A199" i="69"/>
  <c r="F199" i="69"/>
  <c r="G106" i="67"/>
  <c r="A198" i="67"/>
  <c r="D196" i="66"/>
  <c r="N197" i="66"/>
  <c r="M197" i="66"/>
  <c r="E197" i="66"/>
  <c r="A198" i="66"/>
  <c r="F197" i="66"/>
  <c r="G197" i="66"/>
  <c r="C198" i="66"/>
  <c r="E153" i="65"/>
  <c r="F153" i="65"/>
  <c r="G153" i="65"/>
  <c r="C154" i="65"/>
  <c r="A197" i="65"/>
  <c r="D152" i="65"/>
  <c r="A200" i="64"/>
  <c r="F200" i="64"/>
  <c r="G106" i="64"/>
  <c r="F109" i="63"/>
  <c r="G109" i="63"/>
  <c r="A202" i="63"/>
  <c r="E195" i="69"/>
  <c r="G195" i="69"/>
  <c r="C196" i="69"/>
  <c r="A200" i="69"/>
  <c r="F200" i="69"/>
  <c r="D194" i="69"/>
  <c r="C107" i="67"/>
  <c r="E107" i="67"/>
  <c r="A199" i="67"/>
  <c r="F107" i="67"/>
  <c r="G107" i="67"/>
  <c r="A199" i="66"/>
  <c r="F198" i="66"/>
  <c r="G198" i="66"/>
  <c r="C199" i="66"/>
  <c r="N198" i="66"/>
  <c r="M198" i="66"/>
  <c r="E198" i="66"/>
  <c r="D197" i="66"/>
  <c r="D109" i="63"/>
  <c r="E154" i="65"/>
  <c r="F154" i="65"/>
  <c r="G154" i="65"/>
  <c r="C155" i="65"/>
  <c r="A198" i="65"/>
  <c r="D153" i="65"/>
  <c r="D106" i="64"/>
  <c r="E107" i="64"/>
  <c r="C107" i="64"/>
  <c r="A201" i="64"/>
  <c r="F201" i="64"/>
  <c r="C110" i="63"/>
  <c r="E110" i="63"/>
  <c r="A203" i="63"/>
  <c r="D195" i="69"/>
  <c r="E196" i="69"/>
  <c r="G196" i="69"/>
  <c r="C197" i="69"/>
  <c r="A201" i="69"/>
  <c r="F201" i="69"/>
  <c r="D107" i="67"/>
  <c r="C108" i="67"/>
  <c r="E108" i="67"/>
  <c r="A200" i="67"/>
  <c r="D198" i="66"/>
  <c r="N199" i="66"/>
  <c r="M199" i="66"/>
  <c r="E199" i="66"/>
  <c r="F199" i="66"/>
  <c r="G199" i="66"/>
  <c r="C200" i="66"/>
  <c r="A200" i="66"/>
  <c r="E155" i="65"/>
  <c r="F155" i="65"/>
  <c r="G155" i="65"/>
  <c r="C156" i="65"/>
  <c r="D154" i="65"/>
  <c r="A199" i="65"/>
  <c r="A202" i="64"/>
  <c r="F202" i="64"/>
  <c r="D107" i="64"/>
  <c r="F110" i="63"/>
  <c r="G110" i="63"/>
  <c r="A204" i="63"/>
  <c r="E197" i="69"/>
  <c r="G197" i="69"/>
  <c r="C198" i="69"/>
  <c r="A202" i="69"/>
  <c r="F202" i="69"/>
  <c r="D196" i="69"/>
  <c r="F108" i="67"/>
  <c r="G108" i="67"/>
  <c r="A201" i="67"/>
  <c r="A201" i="66"/>
  <c r="F200" i="66"/>
  <c r="G200" i="66"/>
  <c r="C201" i="66"/>
  <c r="N200" i="66"/>
  <c r="M200" i="66"/>
  <c r="E200" i="66"/>
  <c r="D199" i="66"/>
  <c r="E156" i="65"/>
  <c r="F156" i="65"/>
  <c r="G156" i="65"/>
  <c r="C157" i="65"/>
  <c r="A200" i="65"/>
  <c r="D155" i="65"/>
  <c r="G107" i="64"/>
  <c r="A203" i="64"/>
  <c r="F203" i="64"/>
  <c r="E111" i="63"/>
  <c r="C111" i="63"/>
  <c r="A205" i="63"/>
  <c r="D110" i="63"/>
  <c r="E198" i="69"/>
  <c r="G198" i="69"/>
  <c r="C199" i="69"/>
  <c r="A203" i="69"/>
  <c r="F203" i="69"/>
  <c r="D197" i="69"/>
  <c r="C109" i="67"/>
  <c r="E109" i="67"/>
  <c r="A202" i="67"/>
  <c r="D108" i="67"/>
  <c r="D200" i="66"/>
  <c r="N201" i="66"/>
  <c r="M201" i="66"/>
  <c r="E201" i="66"/>
  <c r="F201" i="66"/>
  <c r="G201" i="66"/>
  <c r="C202" i="66"/>
  <c r="A202" i="66"/>
  <c r="E157" i="65"/>
  <c r="F157" i="65"/>
  <c r="G157" i="65"/>
  <c r="C158" i="65"/>
  <c r="D156" i="65"/>
  <c r="A201" i="65"/>
  <c r="A204" i="64"/>
  <c r="F204" i="64"/>
  <c r="C108" i="64"/>
  <c r="E108" i="64"/>
  <c r="A206" i="63"/>
  <c r="F111" i="63"/>
  <c r="D111" i="63"/>
  <c r="D198" i="69"/>
  <c r="E199" i="69"/>
  <c r="D199" i="69"/>
  <c r="G199" i="69"/>
  <c r="C200" i="69"/>
  <c r="A204" i="69"/>
  <c r="F204" i="69"/>
  <c r="A203" i="67"/>
  <c r="F109" i="67"/>
  <c r="D109" i="67"/>
  <c r="A203" i="66"/>
  <c r="F202" i="66"/>
  <c r="G202" i="66"/>
  <c r="C203" i="66"/>
  <c r="N202" i="66"/>
  <c r="M202" i="66"/>
  <c r="E202" i="66"/>
  <c r="D201" i="66"/>
  <c r="E158" i="65"/>
  <c r="F158" i="65"/>
  <c r="G158" i="65"/>
  <c r="C159" i="65"/>
  <c r="A202" i="65"/>
  <c r="D157" i="65"/>
  <c r="D108" i="64"/>
  <c r="A205" i="64"/>
  <c r="F205" i="64"/>
  <c r="A207" i="63"/>
  <c r="G111" i="63"/>
  <c r="E200" i="69"/>
  <c r="G200" i="69"/>
  <c r="C201" i="69"/>
  <c r="A205" i="69"/>
  <c r="F205" i="69"/>
  <c r="G109" i="67"/>
  <c r="A204" i="67"/>
  <c r="D202" i="66"/>
  <c r="N203" i="66"/>
  <c r="M203" i="66"/>
  <c r="E203" i="66"/>
  <c r="A204" i="66"/>
  <c r="F203" i="66"/>
  <c r="G203" i="66"/>
  <c r="C204" i="66"/>
  <c r="E159" i="65"/>
  <c r="F159" i="65"/>
  <c r="G159" i="65"/>
  <c r="C160" i="65"/>
  <c r="D158" i="65"/>
  <c r="A203" i="65"/>
  <c r="G108" i="64"/>
  <c r="E109" i="64"/>
  <c r="A206" i="64"/>
  <c r="F206" i="64"/>
  <c r="E112" i="63"/>
  <c r="C112" i="63"/>
  <c r="A208" i="63"/>
  <c r="A206" i="69"/>
  <c r="F206" i="69"/>
  <c r="E201" i="69"/>
  <c r="G201" i="69"/>
  <c r="C202" i="69"/>
  <c r="D200" i="69"/>
  <c r="A205" i="67"/>
  <c r="C110" i="67"/>
  <c r="E110" i="67"/>
  <c r="A205" i="66"/>
  <c r="F204" i="66"/>
  <c r="G204" i="66"/>
  <c r="C205" i="66"/>
  <c r="N204" i="66"/>
  <c r="M204" i="66"/>
  <c r="E204" i="66"/>
  <c r="D203" i="66"/>
  <c r="E160" i="65"/>
  <c r="F160" i="65"/>
  <c r="G160" i="65"/>
  <c r="C161" i="65"/>
  <c r="D159" i="65"/>
  <c r="A204" i="65"/>
  <c r="C109" i="64"/>
  <c r="A207" i="64"/>
  <c r="F207" i="64"/>
  <c r="D109" i="64"/>
  <c r="A209" i="63"/>
  <c r="F112" i="63"/>
  <c r="G112" i="63"/>
  <c r="E202" i="69"/>
  <c r="G202" i="69"/>
  <c r="C203" i="69"/>
  <c r="D201" i="69"/>
  <c r="A207" i="69"/>
  <c r="F207" i="69"/>
  <c r="F110" i="67"/>
  <c r="D110" i="67"/>
  <c r="A206" i="67"/>
  <c r="D204" i="66"/>
  <c r="N205" i="66"/>
  <c r="M205" i="66"/>
  <c r="E205" i="66"/>
  <c r="A206" i="66"/>
  <c r="F205" i="66"/>
  <c r="G205" i="66"/>
  <c r="C206" i="66"/>
  <c r="E161" i="65"/>
  <c r="F161" i="65"/>
  <c r="G161" i="65"/>
  <c r="C162" i="65"/>
  <c r="D160" i="65"/>
  <c r="A205" i="65"/>
  <c r="G109" i="64"/>
  <c r="E110" i="64"/>
  <c r="D112" i="63"/>
  <c r="A208" i="64"/>
  <c r="F208" i="64"/>
  <c r="C113" i="63"/>
  <c r="E113" i="63"/>
  <c r="A210" i="63"/>
  <c r="E203" i="69"/>
  <c r="G203" i="69"/>
  <c r="C204" i="69"/>
  <c r="A208" i="69"/>
  <c r="F208" i="69"/>
  <c r="D202" i="69"/>
  <c r="G110" i="67"/>
  <c r="A207" i="67"/>
  <c r="A207" i="66"/>
  <c r="F206" i="66"/>
  <c r="G206" i="66"/>
  <c r="C207" i="66"/>
  <c r="N206" i="66"/>
  <c r="M206" i="66"/>
  <c r="E206" i="66"/>
  <c r="D205" i="66"/>
  <c r="E162" i="65"/>
  <c r="F162" i="65"/>
  <c r="G162" i="65"/>
  <c r="C163" i="65"/>
  <c r="A206" i="65"/>
  <c r="D161" i="65"/>
  <c r="C110" i="64"/>
  <c r="D110" i="64"/>
  <c r="A209" i="64"/>
  <c r="F209" i="64"/>
  <c r="F113" i="63"/>
  <c r="D113" i="63"/>
  <c r="A211" i="63"/>
  <c r="E204" i="69"/>
  <c r="G204" i="69"/>
  <c r="C205" i="69"/>
  <c r="A209" i="69"/>
  <c r="F209" i="69"/>
  <c r="D203" i="69"/>
  <c r="A208" i="67"/>
  <c r="C111" i="67"/>
  <c r="E111" i="67"/>
  <c r="D206" i="66"/>
  <c r="N207" i="66"/>
  <c r="M207" i="66"/>
  <c r="E207" i="66"/>
  <c r="A208" i="66"/>
  <c r="F207" i="66"/>
  <c r="G207" i="66"/>
  <c r="C208" i="66"/>
  <c r="E163" i="65"/>
  <c r="F163" i="65"/>
  <c r="G163" i="65"/>
  <c r="C164" i="65"/>
  <c r="D162" i="65"/>
  <c r="A207" i="65"/>
  <c r="G113" i="63"/>
  <c r="C114" i="63"/>
  <c r="G110" i="64"/>
  <c r="A210" i="64"/>
  <c r="F210" i="64"/>
  <c r="E114" i="63"/>
  <c r="A212" i="63"/>
  <c r="E205" i="69"/>
  <c r="G205" i="69"/>
  <c r="C206" i="69"/>
  <c r="A210" i="69"/>
  <c r="F210" i="69"/>
  <c r="D204" i="69"/>
  <c r="F111" i="67"/>
  <c r="D111" i="67"/>
  <c r="A209" i="67"/>
  <c r="A209" i="66"/>
  <c r="F208" i="66"/>
  <c r="G208" i="66"/>
  <c r="C209" i="66"/>
  <c r="N208" i="66"/>
  <c r="M208" i="66"/>
  <c r="E208" i="66"/>
  <c r="D207" i="66"/>
  <c r="E164" i="65"/>
  <c r="F164" i="65"/>
  <c r="G164" i="65"/>
  <c r="C165" i="65"/>
  <c r="A208" i="65"/>
  <c r="D163" i="65"/>
  <c r="E111" i="64"/>
  <c r="C111" i="64"/>
  <c r="A211" i="64"/>
  <c r="F211" i="64"/>
  <c r="F114" i="63"/>
  <c r="D114" i="63"/>
  <c r="A213" i="63"/>
  <c r="E206" i="69"/>
  <c r="G206" i="69"/>
  <c r="C207" i="69"/>
  <c r="D205" i="69"/>
  <c r="A211" i="69"/>
  <c r="F211" i="69"/>
  <c r="G111" i="67"/>
  <c r="A210" i="67"/>
  <c r="D208" i="66"/>
  <c r="N209" i="66"/>
  <c r="M209" i="66"/>
  <c r="E209" i="66"/>
  <c r="F209" i="66"/>
  <c r="G209" i="66"/>
  <c r="C210" i="66"/>
  <c r="A210" i="66"/>
  <c r="E165" i="65"/>
  <c r="F165" i="65"/>
  <c r="G165" i="65"/>
  <c r="C166" i="65"/>
  <c r="G114" i="63"/>
  <c r="E115" i="63"/>
  <c r="D164" i="65"/>
  <c r="A209" i="65"/>
  <c r="A212" i="64"/>
  <c r="F212" i="64"/>
  <c r="D111" i="64"/>
  <c r="A214" i="63"/>
  <c r="E207" i="69"/>
  <c r="G207" i="69"/>
  <c r="C208" i="69"/>
  <c r="A212" i="69"/>
  <c r="F212" i="69"/>
  <c r="D206" i="69"/>
  <c r="A211" i="67"/>
  <c r="C112" i="67"/>
  <c r="E112" i="67"/>
  <c r="A211" i="66"/>
  <c r="F210" i="66"/>
  <c r="G210" i="66"/>
  <c r="C211" i="66"/>
  <c r="N210" i="66"/>
  <c r="M210" i="66"/>
  <c r="E210" i="66"/>
  <c r="D209" i="66"/>
  <c r="E166" i="65"/>
  <c r="F166" i="65"/>
  <c r="G166" i="65"/>
  <c r="C167" i="65"/>
  <c r="A210" i="65"/>
  <c r="C115" i="63"/>
  <c r="F115" i="63"/>
  <c r="D115" i="63"/>
  <c r="D165" i="65"/>
  <c r="G111" i="64"/>
  <c r="A213" i="64"/>
  <c r="F213" i="64"/>
  <c r="A215" i="63"/>
  <c r="E208" i="69"/>
  <c r="G208" i="69"/>
  <c r="C209" i="69"/>
  <c r="A213" i="69"/>
  <c r="F213" i="69"/>
  <c r="D207" i="69"/>
  <c r="A212" i="67"/>
  <c r="F112" i="67"/>
  <c r="D112" i="67"/>
  <c r="D210" i="66"/>
  <c r="N211" i="66"/>
  <c r="M211" i="66"/>
  <c r="E211" i="66"/>
  <c r="A212" i="66"/>
  <c r="F211" i="66"/>
  <c r="G211" i="66"/>
  <c r="C212" i="66"/>
  <c r="E167" i="65"/>
  <c r="F167" i="65"/>
  <c r="G167" i="65"/>
  <c r="C168" i="65"/>
  <c r="A211" i="65"/>
  <c r="D166" i="65"/>
  <c r="A214" i="64"/>
  <c r="F214" i="64"/>
  <c r="C112" i="64"/>
  <c r="E112" i="64"/>
  <c r="G115" i="63"/>
  <c r="A216" i="63"/>
  <c r="E209" i="69"/>
  <c r="G209" i="69"/>
  <c r="C210" i="69"/>
  <c r="A214" i="69"/>
  <c r="F214" i="69"/>
  <c r="D208" i="69"/>
  <c r="G112" i="67"/>
  <c r="A213" i="67"/>
  <c r="A213" i="66"/>
  <c r="F212" i="66"/>
  <c r="G212" i="66"/>
  <c r="C213" i="66"/>
  <c r="N212" i="66"/>
  <c r="M212" i="66"/>
  <c r="E212" i="66"/>
  <c r="D211" i="66"/>
  <c r="E168" i="65"/>
  <c r="F168" i="65"/>
  <c r="G168" i="65"/>
  <c r="C169" i="65"/>
  <c r="D167" i="65"/>
  <c r="A212" i="65"/>
  <c r="D112" i="64"/>
  <c r="A215" i="64"/>
  <c r="F215" i="64"/>
  <c r="A217" i="63"/>
  <c r="E116" i="63"/>
  <c r="C116" i="63"/>
  <c r="E210" i="69"/>
  <c r="G210" i="69"/>
  <c r="C211" i="69"/>
  <c r="D209" i="69"/>
  <c r="A215" i="69"/>
  <c r="F215" i="69"/>
  <c r="C113" i="67"/>
  <c r="A214" i="67"/>
  <c r="D212" i="66"/>
  <c r="N213" i="66"/>
  <c r="M213" i="66"/>
  <c r="E213" i="66"/>
  <c r="A214" i="66"/>
  <c r="F213" i="66"/>
  <c r="G213" i="66"/>
  <c r="C214" i="66"/>
  <c r="E169" i="65"/>
  <c r="F169" i="65"/>
  <c r="G169" i="65"/>
  <c r="C170" i="65"/>
  <c r="A213" i="65"/>
  <c r="D168" i="65"/>
  <c r="A216" i="64"/>
  <c r="F216" i="64"/>
  <c r="G112" i="64"/>
  <c r="F116" i="63"/>
  <c r="D116" i="63"/>
  <c r="A218" i="63"/>
  <c r="E211" i="69"/>
  <c r="G211" i="69"/>
  <c r="C212" i="69"/>
  <c r="D210" i="69"/>
  <c r="A216" i="69"/>
  <c r="F216" i="69"/>
  <c r="F113" i="67"/>
  <c r="G113" i="67"/>
  <c r="C114" i="67"/>
  <c r="E114" i="67"/>
  <c r="E113" i="67"/>
  <c r="A215" i="67"/>
  <c r="A215" i="66"/>
  <c r="F214" i="66"/>
  <c r="G214" i="66"/>
  <c r="C215" i="66"/>
  <c r="N214" i="66"/>
  <c r="M214" i="66"/>
  <c r="E214" i="66"/>
  <c r="D213" i="66"/>
  <c r="E170" i="65"/>
  <c r="F170" i="65"/>
  <c r="G170" i="65"/>
  <c r="C171" i="65"/>
  <c r="A214" i="65"/>
  <c r="D169" i="65"/>
  <c r="C113" i="64"/>
  <c r="E113" i="64"/>
  <c r="A217" i="64"/>
  <c r="F217" i="64"/>
  <c r="G116" i="63"/>
  <c r="A219" i="63"/>
  <c r="E212" i="69"/>
  <c r="G212" i="69"/>
  <c r="C213" i="69"/>
  <c r="D211" i="69"/>
  <c r="A217" i="69"/>
  <c r="F217" i="69"/>
  <c r="D113" i="67"/>
  <c r="A216" i="67"/>
  <c r="F114" i="67"/>
  <c r="D114" i="67"/>
  <c r="D214" i="66"/>
  <c r="N215" i="66"/>
  <c r="M215" i="66"/>
  <c r="E215" i="66"/>
  <c r="F215" i="66"/>
  <c r="G215" i="66"/>
  <c r="C216" i="66"/>
  <c r="A216" i="66"/>
  <c r="E171" i="65"/>
  <c r="F171" i="65"/>
  <c r="G171" i="65"/>
  <c r="C172" i="65"/>
  <c r="D170" i="65"/>
  <c r="A215" i="65"/>
  <c r="A218" i="64"/>
  <c r="F218" i="64"/>
  <c r="G113" i="64"/>
  <c r="D113" i="64"/>
  <c r="A220" i="63"/>
  <c r="C117" i="63"/>
  <c r="E117" i="63"/>
  <c r="E213" i="69"/>
  <c r="G213" i="69"/>
  <c r="C214" i="69"/>
  <c r="A218" i="69"/>
  <c r="F218" i="69"/>
  <c r="D212" i="69"/>
  <c r="G114" i="67"/>
  <c r="A217" i="67"/>
  <c r="A217" i="66"/>
  <c r="F216" i="66"/>
  <c r="G216" i="66"/>
  <c r="C217" i="66"/>
  <c r="N216" i="66"/>
  <c r="M216" i="66"/>
  <c r="E216" i="66"/>
  <c r="D215" i="66"/>
  <c r="E172" i="65"/>
  <c r="F172" i="65"/>
  <c r="G172" i="65"/>
  <c r="C173" i="65"/>
  <c r="A216" i="65"/>
  <c r="D171" i="65"/>
  <c r="E114" i="64"/>
  <c r="C114" i="64"/>
  <c r="A219" i="64"/>
  <c r="F219" i="64"/>
  <c r="F117" i="63"/>
  <c r="G117" i="63"/>
  <c r="A221" i="63"/>
  <c r="E214" i="69"/>
  <c r="G214" i="69"/>
  <c r="C215" i="69"/>
  <c r="A219" i="69"/>
  <c r="F219" i="69"/>
  <c r="D213" i="69"/>
  <c r="C115" i="67"/>
  <c r="A218" i="67"/>
  <c r="D216" i="66"/>
  <c r="N217" i="66"/>
  <c r="M217" i="66"/>
  <c r="E217" i="66"/>
  <c r="F217" i="66"/>
  <c r="G217" i="66"/>
  <c r="C218" i="66"/>
  <c r="A218" i="66"/>
  <c r="E173" i="65"/>
  <c r="F173" i="65"/>
  <c r="G173" i="65"/>
  <c r="C174" i="65"/>
  <c r="D172" i="65"/>
  <c r="A217" i="65"/>
  <c r="A220" i="64"/>
  <c r="F220" i="64"/>
  <c r="D114" i="64"/>
  <c r="D117" i="63"/>
  <c r="C118" i="63"/>
  <c r="E118" i="63"/>
  <c r="A222" i="63"/>
  <c r="D214" i="69"/>
  <c r="E215" i="69"/>
  <c r="D215" i="69"/>
  <c r="G215" i="69"/>
  <c r="C216" i="69"/>
  <c r="A220" i="69"/>
  <c r="F220" i="69"/>
  <c r="F115" i="67"/>
  <c r="E115" i="67"/>
  <c r="A219" i="67"/>
  <c r="D217" i="66"/>
  <c r="A219" i="66"/>
  <c r="F218" i="66"/>
  <c r="G218" i="66"/>
  <c r="C219" i="66"/>
  <c r="N218" i="66"/>
  <c r="M218" i="66"/>
  <c r="E218" i="66"/>
  <c r="E174" i="65"/>
  <c r="F174" i="65"/>
  <c r="G174" i="65"/>
  <c r="C175" i="65"/>
  <c r="A218" i="65"/>
  <c r="D173" i="65"/>
  <c r="G114" i="64"/>
  <c r="A221" i="64"/>
  <c r="F221" i="64"/>
  <c r="F118" i="63"/>
  <c r="G118" i="63"/>
  <c r="A223" i="63"/>
  <c r="E216" i="69"/>
  <c r="G216" i="69"/>
  <c r="C217" i="69"/>
  <c r="A221" i="69"/>
  <c r="F221" i="69"/>
  <c r="D115" i="67"/>
  <c r="G115" i="67"/>
  <c r="C116" i="67"/>
  <c r="E116" i="67"/>
  <c r="A220" i="67"/>
  <c r="D218" i="66"/>
  <c r="N219" i="66"/>
  <c r="M219" i="66"/>
  <c r="E219" i="66"/>
  <c r="A220" i="66"/>
  <c r="F219" i="66"/>
  <c r="G219" i="66"/>
  <c r="C220" i="66"/>
  <c r="D118" i="63"/>
  <c r="E175" i="65"/>
  <c r="F175" i="65"/>
  <c r="G175" i="65"/>
  <c r="C176" i="65"/>
  <c r="D174" i="65"/>
  <c r="A219" i="65"/>
  <c r="A222" i="64"/>
  <c r="F222" i="64"/>
  <c r="E115" i="64"/>
  <c r="C115" i="64"/>
  <c r="E119" i="63"/>
  <c r="C119" i="63"/>
  <c r="A224" i="63"/>
  <c r="E217" i="69"/>
  <c r="G217" i="69"/>
  <c r="C218" i="69"/>
  <c r="A222" i="69"/>
  <c r="F222" i="69"/>
  <c r="D216" i="69"/>
  <c r="F116" i="67"/>
  <c r="D116" i="67"/>
  <c r="A221" i="67"/>
  <c r="A221" i="66"/>
  <c r="F220" i="66"/>
  <c r="G220" i="66"/>
  <c r="C221" i="66"/>
  <c r="N220" i="66"/>
  <c r="M220" i="66"/>
  <c r="E220" i="66"/>
  <c r="D219" i="66"/>
  <c r="E176" i="65"/>
  <c r="F176" i="65"/>
  <c r="G176" i="65"/>
  <c r="C177" i="65"/>
  <c r="D175" i="65"/>
  <c r="A220" i="65"/>
  <c r="D115" i="64"/>
  <c r="A223" i="64"/>
  <c r="F223" i="64"/>
  <c r="F119" i="63"/>
  <c r="D119" i="63"/>
  <c r="A225" i="63"/>
  <c r="E218" i="69"/>
  <c r="G218" i="69"/>
  <c r="C219" i="69"/>
  <c r="A223" i="69"/>
  <c r="F223" i="69"/>
  <c r="D217" i="69"/>
  <c r="G116" i="67"/>
  <c r="A222" i="67"/>
  <c r="D220" i="66"/>
  <c r="N221" i="66"/>
  <c r="M221" i="66"/>
  <c r="E221" i="66"/>
  <c r="A222" i="66"/>
  <c r="F221" i="66"/>
  <c r="G221" i="66"/>
  <c r="C222" i="66"/>
  <c r="E177" i="65"/>
  <c r="F177" i="65"/>
  <c r="G177" i="65"/>
  <c r="C178" i="65"/>
  <c r="A221" i="65"/>
  <c r="D176" i="65"/>
  <c r="A224" i="64"/>
  <c r="F224" i="64"/>
  <c r="G119" i="63"/>
  <c r="C120" i="63"/>
  <c r="G115" i="64"/>
  <c r="A226" i="63"/>
  <c r="D218" i="69"/>
  <c r="E219" i="69"/>
  <c r="G219" i="69"/>
  <c r="C220" i="69"/>
  <c r="A224" i="69"/>
  <c r="F224" i="69"/>
  <c r="A223" i="67"/>
  <c r="C117" i="67"/>
  <c r="E117" i="67"/>
  <c r="A223" i="66"/>
  <c r="F222" i="66"/>
  <c r="G222" i="66"/>
  <c r="C223" i="66"/>
  <c r="N222" i="66"/>
  <c r="M222" i="66"/>
  <c r="E222" i="66"/>
  <c r="D221" i="66"/>
  <c r="E178" i="65"/>
  <c r="F178" i="65"/>
  <c r="G178" i="65"/>
  <c r="C179" i="65"/>
  <c r="A222" i="65"/>
  <c r="D177" i="65"/>
  <c r="C116" i="64"/>
  <c r="E116" i="64"/>
  <c r="E120" i="63"/>
  <c r="A225" i="64"/>
  <c r="F225" i="64"/>
  <c r="F120" i="63"/>
  <c r="A227" i="63"/>
  <c r="A225" i="69"/>
  <c r="F225" i="69"/>
  <c r="E220" i="69"/>
  <c r="G220" i="69"/>
  <c r="C221" i="69"/>
  <c r="D219" i="69"/>
  <c r="F117" i="67"/>
  <c r="G117" i="67"/>
  <c r="A224" i="67"/>
  <c r="D222" i="66"/>
  <c r="N223" i="66"/>
  <c r="M223" i="66"/>
  <c r="E223" i="66"/>
  <c r="A224" i="66"/>
  <c r="F223" i="66"/>
  <c r="G223" i="66"/>
  <c r="C224" i="66"/>
  <c r="E179" i="65"/>
  <c r="F179" i="65"/>
  <c r="G179" i="65"/>
  <c r="C180" i="65"/>
  <c r="A223" i="65"/>
  <c r="D178" i="65"/>
  <c r="D120" i="63"/>
  <c r="A226" i="64"/>
  <c r="F226" i="64"/>
  <c r="G116" i="64"/>
  <c r="G120" i="63"/>
  <c r="A228" i="63"/>
  <c r="E221" i="69"/>
  <c r="D221" i="69"/>
  <c r="G221" i="69"/>
  <c r="C222" i="69"/>
  <c r="D220" i="69"/>
  <c r="A226" i="69"/>
  <c r="F226" i="69"/>
  <c r="D117" i="67"/>
  <c r="C118" i="67"/>
  <c r="E118" i="67"/>
  <c r="A225" i="67"/>
  <c r="A225" i="66"/>
  <c r="F224" i="66"/>
  <c r="G224" i="66"/>
  <c r="C225" i="66"/>
  <c r="N224" i="66"/>
  <c r="M224" i="66"/>
  <c r="E224" i="66"/>
  <c r="D223" i="66"/>
  <c r="E180" i="65"/>
  <c r="F180" i="65"/>
  <c r="G180" i="65"/>
  <c r="C181" i="65"/>
  <c r="D179" i="65"/>
  <c r="A224" i="65"/>
  <c r="C117" i="64"/>
  <c r="E117" i="64"/>
  <c r="A227" i="64"/>
  <c r="F227" i="64"/>
  <c r="D116" i="64"/>
  <c r="A229" i="63"/>
  <c r="C121" i="63"/>
  <c r="E121" i="63"/>
  <c r="A227" i="69"/>
  <c r="F227" i="69"/>
  <c r="E222" i="69"/>
  <c r="D222" i="69"/>
  <c r="G222" i="69"/>
  <c r="C223" i="69"/>
  <c r="A226" i="67"/>
  <c r="F118" i="67"/>
  <c r="G118" i="67"/>
  <c r="D224" i="66"/>
  <c r="N225" i="66"/>
  <c r="M225" i="66"/>
  <c r="E225" i="66"/>
  <c r="F225" i="66"/>
  <c r="G225" i="66"/>
  <c r="C226" i="66"/>
  <c r="A226" i="66"/>
  <c r="E181" i="65"/>
  <c r="F181" i="65"/>
  <c r="G181" i="65"/>
  <c r="C182" i="65"/>
  <c r="A225" i="65"/>
  <c r="D180" i="65"/>
  <c r="A228" i="64"/>
  <c r="F228" i="64"/>
  <c r="G117" i="64"/>
  <c r="D117" i="64"/>
  <c r="F121" i="63"/>
  <c r="D121" i="63"/>
  <c r="A230" i="63"/>
  <c r="E223" i="69"/>
  <c r="D223" i="69"/>
  <c r="G223" i="69"/>
  <c r="C224" i="69"/>
  <c r="A228" i="69"/>
  <c r="F228" i="69"/>
  <c r="D118" i="67"/>
  <c r="C119" i="67"/>
  <c r="E119" i="67"/>
  <c r="A227" i="67"/>
  <c r="D225" i="66"/>
  <c r="A227" i="66"/>
  <c r="F226" i="66"/>
  <c r="G226" i="66"/>
  <c r="C227" i="66"/>
  <c r="N226" i="66"/>
  <c r="M226" i="66"/>
  <c r="E226" i="66"/>
  <c r="E182" i="65"/>
  <c r="F182" i="65"/>
  <c r="G182" i="65"/>
  <c r="C183" i="65"/>
  <c r="D181" i="65"/>
  <c r="A226" i="65"/>
  <c r="E118" i="64"/>
  <c r="C118" i="64"/>
  <c r="A229" i="64"/>
  <c r="F229" i="64"/>
  <c r="G121" i="63"/>
  <c r="A231" i="63"/>
  <c r="A229" i="69"/>
  <c r="F229" i="69"/>
  <c r="E224" i="69"/>
  <c r="G224" i="69"/>
  <c r="C225" i="69"/>
  <c r="D226" i="66"/>
  <c r="A228" i="67"/>
  <c r="F119" i="67"/>
  <c r="D119" i="67"/>
  <c r="N227" i="66"/>
  <c r="M227" i="66"/>
  <c r="E227" i="66"/>
  <c r="A228" i="66"/>
  <c r="F227" i="66"/>
  <c r="G227" i="66"/>
  <c r="C228" i="66"/>
  <c r="E183" i="65"/>
  <c r="F183" i="65"/>
  <c r="G183" i="65"/>
  <c r="C184" i="65"/>
  <c r="D182" i="65"/>
  <c r="A227" i="65"/>
  <c r="A230" i="64"/>
  <c r="F230" i="64"/>
  <c r="G118" i="64"/>
  <c r="A232" i="63"/>
  <c r="C122" i="63"/>
  <c r="E122" i="63"/>
  <c r="E225" i="69"/>
  <c r="G225" i="69"/>
  <c r="C226" i="69"/>
  <c r="D224" i="69"/>
  <c r="A230" i="69"/>
  <c r="F230" i="69"/>
  <c r="G119" i="67"/>
  <c r="C120" i="67"/>
  <c r="E120" i="67"/>
  <c r="A229" i="67"/>
  <c r="D227" i="66"/>
  <c r="A229" i="66"/>
  <c r="F228" i="66"/>
  <c r="G228" i="66"/>
  <c r="C229" i="66"/>
  <c r="N228" i="66"/>
  <c r="M228" i="66"/>
  <c r="E228" i="66"/>
  <c r="E184" i="65"/>
  <c r="F184" i="65"/>
  <c r="G184" i="65"/>
  <c r="C185" i="65"/>
  <c r="A228" i="65"/>
  <c r="D183" i="65"/>
  <c r="D118" i="64"/>
  <c r="E119" i="64"/>
  <c r="C119" i="64"/>
  <c r="A231" i="64"/>
  <c r="F231" i="64"/>
  <c r="F122" i="63"/>
  <c r="D122" i="63"/>
  <c r="A233" i="63"/>
  <c r="D225" i="69"/>
  <c r="E226" i="69"/>
  <c r="D226" i="69"/>
  <c r="G226" i="69"/>
  <c r="C227" i="69"/>
  <c r="A231" i="69"/>
  <c r="F231" i="69"/>
  <c r="F120" i="67"/>
  <c r="D120" i="67"/>
  <c r="A230" i="67"/>
  <c r="D228" i="66"/>
  <c r="N229" i="66"/>
  <c r="M229" i="66"/>
  <c r="E229" i="66"/>
  <c r="A230" i="66"/>
  <c r="F229" i="66"/>
  <c r="G229" i="66"/>
  <c r="C230" i="66"/>
  <c r="E185" i="65"/>
  <c r="F185" i="65"/>
  <c r="G185" i="65"/>
  <c r="C186" i="65"/>
  <c r="D184" i="65"/>
  <c r="A229" i="65"/>
  <c r="A232" i="64"/>
  <c r="F232" i="64"/>
  <c r="D119" i="64"/>
  <c r="A234" i="63"/>
  <c r="G122" i="63"/>
  <c r="E227" i="69"/>
  <c r="G227" i="69"/>
  <c r="C228" i="69"/>
  <c r="A232" i="69"/>
  <c r="F232" i="69"/>
  <c r="G120" i="67"/>
  <c r="A231" i="67"/>
  <c r="D229" i="66"/>
  <c r="A231" i="66"/>
  <c r="F230" i="66"/>
  <c r="G230" i="66"/>
  <c r="C231" i="66"/>
  <c r="N230" i="66"/>
  <c r="M230" i="66"/>
  <c r="E230" i="66"/>
  <c r="E186" i="65"/>
  <c r="F186" i="65"/>
  <c r="G186" i="65"/>
  <c r="C187" i="65"/>
  <c r="D185" i="65"/>
  <c r="A230" i="65"/>
  <c r="G119" i="64"/>
  <c r="A233" i="64"/>
  <c r="F233" i="64"/>
  <c r="E123" i="63"/>
  <c r="C123" i="63"/>
  <c r="A235" i="63"/>
  <c r="E228" i="69"/>
  <c r="G228" i="69"/>
  <c r="C229" i="69"/>
  <c r="A233" i="69"/>
  <c r="F233" i="69"/>
  <c r="D227" i="69"/>
  <c r="A232" i="67"/>
  <c r="C121" i="67"/>
  <c r="E121" i="67"/>
  <c r="D230" i="66"/>
  <c r="N231" i="66"/>
  <c r="M231" i="66"/>
  <c r="E231" i="66"/>
  <c r="F231" i="66"/>
  <c r="G231" i="66"/>
  <c r="C232" i="66"/>
  <c r="A232" i="66"/>
  <c r="E187" i="65"/>
  <c r="F187" i="65"/>
  <c r="G187" i="65"/>
  <c r="C188" i="65"/>
  <c r="D186" i="65"/>
  <c r="A231" i="65"/>
  <c r="A234" i="64"/>
  <c r="F234" i="64"/>
  <c r="C120" i="64"/>
  <c r="E120" i="64"/>
  <c r="A236" i="63"/>
  <c r="F123" i="63"/>
  <c r="G123" i="63"/>
  <c r="E229" i="69"/>
  <c r="G229" i="69"/>
  <c r="C230" i="69"/>
  <c r="A234" i="69"/>
  <c r="F234" i="69"/>
  <c r="D228" i="69"/>
  <c r="F121" i="67"/>
  <c r="G121" i="67"/>
  <c r="A233" i="67"/>
  <c r="A233" i="66"/>
  <c r="F232" i="66"/>
  <c r="G232" i="66"/>
  <c r="C233" i="66"/>
  <c r="N232" i="66"/>
  <c r="M232" i="66"/>
  <c r="E232" i="66"/>
  <c r="D231" i="66"/>
  <c r="E188" i="65"/>
  <c r="F188" i="65"/>
  <c r="G188" i="65"/>
  <c r="C189" i="65"/>
  <c r="D187" i="65"/>
  <c r="A232" i="65"/>
  <c r="D123" i="63"/>
  <c r="D120" i="64"/>
  <c r="A235" i="64"/>
  <c r="F235" i="64"/>
  <c r="E124" i="63"/>
  <c r="C124" i="63"/>
  <c r="A237" i="63"/>
  <c r="E230" i="69"/>
  <c r="G230" i="69"/>
  <c r="C231" i="69"/>
  <c r="A235" i="69"/>
  <c r="F235" i="69"/>
  <c r="D229" i="69"/>
  <c r="D121" i="67"/>
  <c r="C122" i="67"/>
  <c r="E122" i="67"/>
  <c r="A234" i="67"/>
  <c r="D232" i="66"/>
  <c r="N233" i="66"/>
  <c r="M233" i="66"/>
  <c r="E233" i="66"/>
  <c r="F233" i="66"/>
  <c r="G233" i="66"/>
  <c r="C234" i="66"/>
  <c r="A234" i="66"/>
  <c r="E189" i="65"/>
  <c r="F189" i="65"/>
  <c r="G189" i="65"/>
  <c r="C190" i="65"/>
  <c r="A233" i="65"/>
  <c r="D188" i="65"/>
  <c r="G120" i="64"/>
  <c r="A236" i="64"/>
  <c r="F236" i="64"/>
  <c r="A238" i="63"/>
  <c r="F124" i="63"/>
  <c r="D124" i="63"/>
  <c r="E231" i="69"/>
  <c r="G231" i="69"/>
  <c r="C232" i="69"/>
  <c r="A236" i="69"/>
  <c r="F236" i="69"/>
  <c r="D230" i="69"/>
  <c r="A235" i="67"/>
  <c r="F122" i="67"/>
  <c r="D122" i="67"/>
  <c r="D233" i="66"/>
  <c r="A235" i="66"/>
  <c r="F234" i="66"/>
  <c r="G234" i="66"/>
  <c r="C235" i="66"/>
  <c r="N234" i="66"/>
  <c r="M234" i="66"/>
  <c r="E234" i="66"/>
  <c r="E190" i="65"/>
  <c r="F190" i="65"/>
  <c r="G190" i="65"/>
  <c r="C191" i="65"/>
  <c r="D189" i="65"/>
  <c r="A234" i="65"/>
  <c r="A237" i="64"/>
  <c r="F237" i="64"/>
  <c r="C121" i="64"/>
  <c r="E121" i="64"/>
  <c r="G124" i="63"/>
  <c r="A239" i="63"/>
  <c r="E232" i="69"/>
  <c r="G232" i="69"/>
  <c r="C233" i="69"/>
  <c r="D231" i="69"/>
  <c r="A237" i="69"/>
  <c r="F237" i="69"/>
  <c r="G122" i="67"/>
  <c r="C123" i="67"/>
  <c r="E123" i="67"/>
  <c r="A236" i="67"/>
  <c r="D234" i="66"/>
  <c r="N235" i="66"/>
  <c r="M235" i="66"/>
  <c r="E235" i="66"/>
  <c r="A236" i="66"/>
  <c r="F235" i="66"/>
  <c r="G235" i="66"/>
  <c r="C236" i="66"/>
  <c r="E191" i="65"/>
  <c r="F191" i="65"/>
  <c r="G191" i="65"/>
  <c r="C192" i="65"/>
  <c r="D190" i="65"/>
  <c r="A235" i="65"/>
  <c r="A238" i="64"/>
  <c r="F238" i="64"/>
  <c r="G121" i="64"/>
  <c r="D121" i="64"/>
  <c r="A240" i="63"/>
  <c r="C125" i="63"/>
  <c r="E125" i="63"/>
  <c r="E233" i="69"/>
  <c r="G233" i="69"/>
  <c r="C234" i="69"/>
  <c r="A238" i="69"/>
  <c r="F238" i="69"/>
  <c r="D232" i="69"/>
  <c r="A237" i="67"/>
  <c r="F123" i="67"/>
  <c r="D123" i="67"/>
  <c r="A237" i="66"/>
  <c r="F236" i="66"/>
  <c r="G236" i="66"/>
  <c r="C237" i="66"/>
  <c r="N236" i="66"/>
  <c r="M236" i="66"/>
  <c r="E236" i="66"/>
  <c r="D235" i="66"/>
  <c r="E192" i="65"/>
  <c r="F192" i="65"/>
  <c r="G192" i="65"/>
  <c r="C193" i="65"/>
  <c r="D191" i="65"/>
  <c r="A236" i="65"/>
  <c r="E122" i="64"/>
  <c r="C122" i="64"/>
  <c r="A239" i="64"/>
  <c r="F239" i="64"/>
  <c r="F125" i="63"/>
  <c r="D125" i="63"/>
  <c r="A241" i="63"/>
  <c r="E234" i="69"/>
  <c r="G234" i="69"/>
  <c r="C235" i="69"/>
  <c r="A239" i="69"/>
  <c r="F239" i="69"/>
  <c r="D233" i="69"/>
  <c r="G123" i="67"/>
  <c r="C124" i="67"/>
  <c r="E124" i="67"/>
  <c r="A238" i="67"/>
  <c r="D236" i="66"/>
  <c r="N237" i="66"/>
  <c r="M237" i="66"/>
  <c r="E237" i="66"/>
  <c r="A238" i="66"/>
  <c r="F237" i="66"/>
  <c r="G237" i="66"/>
  <c r="C238" i="66"/>
  <c r="E193" i="65"/>
  <c r="F193" i="65"/>
  <c r="G193" i="65"/>
  <c r="C194" i="65"/>
  <c r="A237" i="65"/>
  <c r="D192" i="65"/>
  <c r="A240" i="64"/>
  <c r="F240" i="64"/>
  <c r="G122" i="64"/>
  <c r="A242" i="63"/>
  <c r="G125" i="63"/>
  <c r="E235" i="69"/>
  <c r="G235" i="69"/>
  <c r="C236" i="69"/>
  <c r="D234" i="69"/>
  <c r="A240" i="69"/>
  <c r="F240" i="69"/>
  <c r="A239" i="67"/>
  <c r="F124" i="67"/>
  <c r="D124" i="67"/>
  <c r="A239" i="66"/>
  <c r="F238" i="66"/>
  <c r="G238" i="66"/>
  <c r="C239" i="66"/>
  <c r="N238" i="66"/>
  <c r="M238" i="66"/>
  <c r="E238" i="66"/>
  <c r="D237" i="66"/>
  <c r="E194" i="65"/>
  <c r="F194" i="65"/>
  <c r="G194" i="65"/>
  <c r="C195" i="65"/>
  <c r="D193" i="65"/>
  <c r="A238" i="65"/>
  <c r="D122" i="64"/>
  <c r="E123" i="64"/>
  <c r="C123" i="64"/>
  <c r="A241" i="64"/>
  <c r="F241" i="64"/>
  <c r="C126" i="63"/>
  <c r="E126" i="63"/>
  <c r="A243" i="63"/>
  <c r="E236" i="69"/>
  <c r="G236" i="69"/>
  <c r="C237" i="69"/>
  <c r="A241" i="69"/>
  <c r="F241" i="69"/>
  <c r="D235" i="69"/>
  <c r="G124" i="67"/>
  <c r="A240" i="67"/>
  <c r="D238" i="66"/>
  <c r="N239" i="66"/>
  <c r="M239" i="66"/>
  <c r="E239" i="66"/>
  <c r="A240" i="66"/>
  <c r="F239" i="66"/>
  <c r="G239" i="66"/>
  <c r="C240" i="66"/>
  <c r="E195" i="65"/>
  <c r="F195" i="65"/>
  <c r="G195" i="65"/>
  <c r="C196" i="65"/>
  <c r="D194" i="65"/>
  <c r="A239" i="65"/>
  <c r="A242" i="64"/>
  <c r="F242" i="64"/>
  <c r="G123" i="64"/>
  <c r="A244" i="63"/>
  <c r="F126" i="63"/>
  <c r="D126" i="63"/>
  <c r="E237" i="69"/>
  <c r="G237" i="69"/>
  <c r="C238" i="69"/>
  <c r="A242" i="69"/>
  <c r="F242" i="69"/>
  <c r="D236" i="69"/>
  <c r="A241" i="67"/>
  <c r="C125" i="67"/>
  <c r="E125" i="67"/>
  <c r="A241" i="66"/>
  <c r="F240" i="66"/>
  <c r="G240" i="66"/>
  <c r="C241" i="66"/>
  <c r="N240" i="66"/>
  <c r="M240" i="66"/>
  <c r="E240" i="66"/>
  <c r="D239" i="66"/>
  <c r="E196" i="65"/>
  <c r="F196" i="65"/>
  <c r="G196" i="65"/>
  <c r="C197" i="65"/>
  <c r="D195" i="65"/>
  <c r="A240" i="65"/>
  <c r="D123" i="64"/>
  <c r="C124" i="64"/>
  <c r="E124" i="64"/>
  <c r="G126" i="63"/>
  <c r="C127" i="63"/>
  <c r="A243" i="64"/>
  <c r="F243" i="64"/>
  <c r="A245" i="63"/>
  <c r="E238" i="69"/>
  <c r="G238" i="69"/>
  <c r="C239" i="69"/>
  <c r="A243" i="69"/>
  <c r="F243" i="69"/>
  <c r="D237" i="69"/>
  <c r="F125" i="67"/>
  <c r="G125" i="67"/>
  <c r="E127" i="63"/>
  <c r="A242" i="67"/>
  <c r="D240" i="66"/>
  <c r="N241" i="66"/>
  <c r="M241" i="66"/>
  <c r="E241" i="66"/>
  <c r="F241" i="66"/>
  <c r="G241" i="66"/>
  <c r="C242" i="66"/>
  <c r="A242" i="66"/>
  <c r="E197" i="65"/>
  <c r="F197" i="65"/>
  <c r="G197" i="65"/>
  <c r="C198" i="65"/>
  <c r="A241" i="65"/>
  <c r="D196" i="65"/>
  <c r="A244" i="64"/>
  <c r="F244" i="64"/>
  <c r="G124" i="64"/>
  <c r="D124" i="64"/>
  <c r="A246" i="63"/>
  <c r="F127" i="63"/>
  <c r="E239" i="69"/>
  <c r="G239" i="69"/>
  <c r="C240" i="69"/>
  <c r="D127" i="63"/>
  <c r="D238" i="69"/>
  <c r="A244" i="69"/>
  <c r="F244" i="69"/>
  <c r="D125" i="67"/>
  <c r="C126" i="67"/>
  <c r="E126" i="67"/>
  <c r="A243" i="67"/>
  <c r="D241" i="66"/>
  <c r="A243" i="66"/>
  <c r="F242" i="66"/>
  <c r="G242" i="66"/>
  <c r="C243" i="66"/>
  <c r="N242" i="66"/>
  <c r="M242" i="66"/>
  <c r="E242" i="66"/>
  <c r="E198" i="65"/>
  <c r="F198" i="65"/>
  <c r="G198" i="65"/>
  <c r="C199" i="65"/>
  <c r="A242" i="65"/>
  <c r="D197" i="65"/>
  <c r="C125" i="64"/>
  <c r="E125" i="64"/>
  <c r="G127" i="63"/>
  <c r="E128" i="63"/>
  <c r="A245" i="64"/>
  <c r="F245" i="64"/>
  <c r="A247" i="63"/>
  <c r="E240" i="69"/>
  <c r="G240" i="69"/>
  <c r="C241" i="69"/>
  <c r="A245" i="69"/>
  <c r="F245" i="69"/>
  <c r="D239" i="69"/>
  <c r="D242" i="66"/>
  <c r="A244" i="67"/>
  <c r="C128" i="63"/>
  <c r="F126" i="67"/>
  <c r="G126" i="67"/>
  <c r="N243" i="66"/>
  <c r="M243" i="66"/>
  <c r="E243" i="66"/>
  <c r="A244" i="66"/>
  <c r="F243" i="66"/>
  <c r="G243" i="66"/>
  <c r="C244" i="66"/>
  <c r="E199" i="65"/>
  <c r="F199" i="65"/>
  <c r="G199" i="65"/>
  <c r="C200" i="65"/>
  <c r="D198" i="65"/>
  <c r="A243" i="65"/>
  <c r="A246" i="64"/>
  <c r="F246" i="64"/>
  <c r="G125" i="64"/>
  <c r="D125" i="64"/>
  <c r="A248" i="63"/>
  <c r="F128" i="63"/>
  <c r="D128" i="63"/>
  <c r="E241" i="69"/>
  <c r="G241" i="69"/>
  <c r="C242" i="69"/>
  <c r="A246" i="69"/>
  <c r="F246" i="69"/>
  <c r="D240" i="69"/>
  <c r="C127" i="67"/>
  <c r="E127" i="67"/>
  <c r="D126" i="67"/>
  <c r="A245" i="67"/>
  <c r="D243" i="66"/>
  <c r="A245" i="66"/>
  <c r="F244" i="66"/>
  <c r="G244" i="66"/>
  <c r="C245" i="66"/>
  <c r="N244" i="66"/>
  <c r="M244" i="66"/>
  <c r="E244" i="66"/>
  <c r="E200" i="65"/>
  <c r="F200" i="65"/>
  <c r="G200" i="65"/>
  <c r="C201" i="65"/>
  <c r="A244" i="65"/>
  <c r="D199" i="65"/>
  <c r="E126" i="64"/>
  <c r="C126" i="64"/>
  <c r="A247" i="64"/>
  <c r="F247" i="64"/>
  <c r="G128" i="63"/>
  <c r="A249" i="63"/>
  <c r="E242" i="69"/>
  <c r="G242" i="69"/>
  <c r="C243" i="69"/>
  <c r="D241" i="69"/>
  <c r="A247" i="69"/>
  <c r="F247" i="69"/>
  <c r="F127" i="67"/>
  <c r="G127" i="67"/>
  <c r="A246" i="67"/>
  <c r="D244" i="66"/>
  <c r="N245" i="66"/>
  <c r="M245" i="66"/>
  <c r="E245" i="66"/>
  <c r="A246" i="66"/>
  <c r="F245" i="66"/>
  <c r="G245" i="66"/>
  <c r="C246" i="66"/>
  <c r="E201" i="65"/>
  <c r="F201" i="65"/>
  <c r="G201" i="65"/>
  <c r="C202" i="65"/>
  <c r="D200" i="65"/>
  <c r="A245" i="65"/>
  <c r="A248" i="64"/>
  <c r="F248" i="64"/>
  <c r="D126" i="64"/>
  <c r="A250" i="63"/>
  <c r="E129" i="63"/>
  <c r="C129" i="63"/>
  <c r="E243" i="69"/>
  <c r="G243" i="69"/>
  <c r="C244" i="69"/>
  <c r="A248" i="69"/>
  <c r="F248" i="69"/>
  <c r="D242" i="69"/>
  <c r="C128" i="67"/>
  <c r="E128" i="67"/>
  <c r="A247" i="67"/>
  <c r="D127" i="67"/>
  <c r="A247" i="66"/>
  <c r="F246" i="66"/>
  <c r="G246" i="66"/>
  <c r="C247" i="66"/>
  <c r="N246" i="66"/>
  <c r="M246" i="66"/>
  <c r="E246" i="66"/>
  <c r="D245" i="66"/>
  <c r="E202" i="65"/>
  <c r="F202" i="65"/>
  <c r="G202" i="65"/>
  <c r="C203" i="65"/>
  <c r="D201" i="65"/>
  <c r="A246" i="65"/>
  <c r="G126" i="64"/>
  <c r="A249" i="64"/>
  <c r="F249" i="64"/>
  <c r="F129" i="63"/>
  <c r="G129" i="63"/>
  <c r="A251" i="63"/>
  <c r="E244" i="69"/>
  <c r="G244" i="69"/>
  <c r="C245" i="69"/>
  <c r="A249" i="69"/>
  <c r="F249" i="69"/>
  <c r="D243" i="69"/>
  <c r="F128" i="67"/>
  <c r="G128" i="67"/>
  <c r="A248" i="67"/>
  <c r="D246" i="66"/>
  <c r="N247" i="66"/>
  <c r="M247" i="66"/>
  <c r="E247" i="66"/>
  <c r="A248" i="66"/>
  <c r="F247" i="66"/>
  <c r="G247" i="66"/>
  <c r="C248" i="66"/>
  <c r="E203" i="65"/>
  <c r="F203" i="65"/>
  <c r="G203" i="65"/>
  <c r="C204" i="65"/>
  <c r="D202" i="65"/>
  <c r="A247" i="65"/>
  <c r="A250" i="64"/>
  <c r="F250" i="64"/>
  <c r="E127" i="64"/>
  <c r="C127" i="64"/>
  <c r="E130" i="63"/>
  <c r="C130" i="63"/>
  <c r="D129" i="63"/>
  <c r="A252" i="63"/>
  <c r="E245" i="69"/>
  <c r="G245" i="69"/>
  <c r="C246" i="69"/>
  <c r="A250" i="69"/>
  <c r="F250" i="69"/>
  <c r="D244" i="69"/>
  <c r="C129" i="67"/>
  <c r="E129" i="67"/>
  <c r="A249" i="67"/>
  <c r="D128" i="67"/>
  <c r="N248" i="66"/>
  <c r="M248" i="66"/>
  <c r="E248" i="66"/>
  <c r="F248" i="66"/>
  <c r="G248" i="66"/>
  <c r="C249" i="66"/>
  <c r="A249" i="66"/>
  <c r="D247" i="66"/>
  <c r="E204" i="65"/>
  <c r="F204" i="65"/>
  <c r="G204" i="65"/>
  <c r="C205" i="65"/>
  <c r="D203" i="65"/>
  <c r="A248" i="65"/>
  <c r="A251" i="64"/>
  <c r="F251" i="64"/>
  <c r="G127" i="64"/>
  <c r="D127" i="64"/>
  <c r="F130" i="63"/>
  <c r="G130" i="63"/>
  <c r="A253" i="63"/>
  <c r="E246" i="69"/>
  <c r="G246" i="69"/>
  <c r="C247" i="69"/>
  <c r="A251" i="69"/>
  <c r="F251" i="69"/>
  <c r="D245" i="69"/>
  <c r="A250" i="67"/>
  <c r="F129" i="67"/>
  <c r="D129" i="67"/>
  <c r="D248" i="66"/>
  <c r="A250" i="66"/>
  <c r="N249" i="66"/>
  <c r="M249" i="66"/>
  <c r="E249" i="66"/>
  <c r="F249" i="66"/>
  <c r="G249" i="66"/>
  <c r="C250" i="66"/>
  <c r="E205" i="65"/>
  <c r="F205" i="65"/>
  <c r="G205" i="65"/>
  <c r="C206" i="65"/>
  <c r="A249" i="65"/>
  <c r="D204" i="65"/>
  <c r="C128" i="64"/>
  <c r="E128" i="64"/>
  <c r="A252" i="64"/>
  <c r="F252" i="64"/>
  <c r="E131" i="63"/>
  <c r="C131" i="63"/>
  <c r="A254" i="63"/>
  <c r="D130" i="63"/>
  <c r="E247" i="69"/>
  <c r="G247" i="69"/>
  <c r="C248" i="69"/>
  <c r="A252" i="69"/>
  <c r="F252" i="69"/>
  <c r="D246" i="69"/>
  <c r="G129" i="67"/>
  <c r="A251" i="67"/>
  <c r="D249" i="66"/>
  <c r="A251" i="66"/>
  <c r="F250" i="66"/>
  <c r="G250" i="66"/>
  <c r="C251" i="66"/>
  <c r="N250" i="66"/>
  <c r="M250" i="66"/>
  <c r="E250" i="66"/>
  <c r="E206" i="65"/>
  <c r="F206" i="65"/>
  <c r="G206" i="65"/>
  <c r="C207" i="65"/>
  <c r="D205" i="65"/>
  <c r="A250" i="65"/>
  <c r="A253" i="64"/>
  <c r="F253" i="64"/>
  <c r="D128" i="64"/>
  <c r="A255" i="63"/>
  <c r="F131" i="63"/>
  <c r="D131" i="63"/>
  <c r="D247" i="69"/>
  <c r="E248" i="69"/>
  <c r="G248" i="69"/>
  <c r="C249" i="69"/>
  <c r="A253" i="69"/>
  <c r="F253" i="69"/>
  <c r="D250" i="66"/>
  <c r="A252" i="67"/>
  <c r="C130" i="67"/>
  <c r="E130" i="67"/>
  <c r="N251" i="66"/>
  <c r="M251" i="66"/>
  <c r="E251" i="66"/>
  <c r="F251" i="66"/>
  <c r="G251" i="66"/>
  <c r="C252" i="66"/>
  <c r="A252" i="66"/>
  <c r="E207" i="65"/>
  <c r="F207" i="65"/>
  <c r="G207" i="65"/>
  <c r="C208" i="65"/>
  <c r="D206" i="65"/>
  <c r="A251" i="65"/>
  <c r="G128" i="64"/>
  <c r="A254" i="64"/>
  <c r="F254" i="64"/>
  <c r="G131" i="63"/>
  <c r="A256" i="63"/>
  <c r="E249" i="69"/>
  <c r="G249" i="69"/>
  <c r="C250" i="69"/>
  <c r="A254" i="69"/>
  <c r="F254" i="69"/>
  <c r="D248" i="69"/>
  <c r="F130" i="67"/>
  <c r="D130" i="67"/>
  <c r="A253" i="67"/>
  <c r="D251" i="66"/>
  <c r="A253" i="66"/>
  <c r="N252" i="66"/>
  <c r="M252" i="66"/>
  <c r="E252" i="66"/>
  <c r="F252" i="66"/>
  <c r="G252" i="66"/>
  <c r="C253" i="66"/>
  <c r="E208" i="65"/>
  <c r="F208" i="65"/>
  <c r="G208" i="65"/>
  <c r="C209" i="65"/>
  <c r="D207" i="65"/>
  <c r="A252" i="65"/>
  <c r="A255" i="64"/>
  <c r="F255" i="64"/>
  <c r="C129" i="64"/>
  <c r="E129" i="64"/>
  <c r="A257" i="63"/>
  <c r="C132" i="63"/>
  <c r="E132" i="63"/>
  <c r="E250" i="69"/>
  <c r="G250" i="69"/>
  <c r="C251" i="69"/>
  <c r="A255" i="69"/>
  <c r="F255" i="69"/>
  <c r="D249" i="69"/>
  <c r="A254" i="67"/>
  <c r="G130" i="67"/>
  <c r="D252" i="66"/>
  <c r="F253" i="66"/>
  <c r="G253" i="66"/>
  <c r="C254" i="66"/>
  <c r="N253" i="66"/>
  <c r="M253" i="66"/>
  <c r="E253" i="66"/>
  <c r="A254" i="66"/>
  <c r="E209" i="65"/>
  <c r="F209" i="65"/>
  <c r="G209" i="65"/>
  <c r="C210" i="65"/>
  <c r="A253" i="65"/>
  <c r="D208" i="65"/>
  <c r="D129" i="64"/>
  <c r="A256" i="64"/>
  <c r="F256" i="64"/>
  <c r="F132" i="63"/>
  <c r="D132" i="63"/>
  <c r="A258" i="63"/>
  <c r="E251" i="69"/>
  <c r="G251" i="69"/>
  <c r="C252" i="69"/>
  <c r="D250" i="69"/>
  <c r="A256" i="69"/>
  <c r="F256" i="69"/>
  <c r="C131" i="67"/>
  <c r="E131" i="67"/>
  <c r="A255" i="67"/>
  <c r="D253" i="66"/>
  <c r="A255" i="66"/>
  <c r="F254" i="66"/>
  <c r="G254" i="66"/>
  <c r="C255" i="66"/>
  <c r="N254" i="66"/>
  <c r="M254" i="66"/>
  <c r="E254" i="66"/>
  <c r="E210" i="65"/>
  <c r="F210" i="65"/>
  <c r="G210" i="65"/>
  <c r="C211" i="65"/>
  <c r="D209" i="65"/>
  <c r="A254" i="65"/>
  <c r="A257" i="64"/>
  <c r="F257" i="64"/>
  <c r="G129" i="64"/>
  <c r="G132" i="63"/>
  <c r="A259" i="63"/>
  <c r="E252" i="69"/>
  <c r="G252" i="69"/>
  <c r="C253" i="69"/>
  <c r="D251" i="69"/>
  <c r="A257" i="69"/>
  <c r="F257" i="69"/>
  <c r="A256" i="67"/>
  <c r="F131" i="67"/>
  <c r="D131" i="67"/>
  <c r="D254" i="66"/>
  <c r="N255" i="66"/>
  <c r="M255" i="66"/>
  <c r="E255" i="66"/>
  <c r="F255" i="66"/>
  <c r="G255" i="66"/>
  <c r="C256" i="66"/>
  <c r="A256" i="66"/>
  <c r="E211" i="65"/>
  <c r="F211" i="65"/>
  <c r="G211" i="65"/>
  <c r="C212" i="65"/>
  <c r="D210" i="65"/>
  <c r="A255" i="65"/>
  <c r="A258" i="64"/>
  <c r="F258" i="64"/>
  <c r="E130" i="64"/>
  <c r="C130" i="64"/>
  <c r="A260" i="63"/>
  <c r="C133" i="63"/>
  <c r="E133" i="63"/>
  <c r="E253" i="69"/>
  <c r="G253" i="69"/>
  <c r="C254" i="69"/>
  <c r="A258" i="69"/>
  <c r="F258" i="69"/>
  <c r="D252" i="69"/>
  <c r="G131" i="67"/>
  <c r="C132" i="67"/>
  <c r="E132" i="67"/>
  <c r="A257" i="67"/>
  <c r="D255" i="66"/>
  <c r="A257" i="66"/>
  <c r="F256" i="66"/>
  <c r="G256" i="66"/>
  <c r="C257" i="66"/>
  <c r="N256" i="66"/>
  <c r="M256" i="66"/>
  <c r="E256" i="66"/>
  <c r="E212" i="65"/>
  <c r="F212" i="65"/>
  <c r="G212" i="65"/>
  <c r="C213" i="65"/>
  <c r="D211" i="65"/>
  <c r="A256" i="65"/>
  <c r="A259" i="64"/>
  <c r="F259" i="64"/>
  <c r="G130" i="64"/>
  <c r="D130" i="64"/>
  <c r="F133" i="63"/>
  <c r="G133" i="63"/>
  <c r="A261" i="63"/>
  <c r="E254" i="69"/>
  <c r="G254" i="69"/>
  <c r="C255" i="69"/>
  <c r="A259" i="69"/>
  <c r="F259" i="69"/>
  <c r="D253" i="69"/>
  <c r="A258" i="67"/>
  <c r="F132" i="67"/>
  <c r="D132" i="67"/>
  <c r="D256" i="66"/>
  <c r="N257" i="66"/>
  <c r="M257" i="66"/>
  <c r="E257" i="66"/>
  <c r="A258" i="66"/>
  <c r="F257" i="66"/>
  <c r="G257" i="66"/>
  <c r="C258" i="66"/>
  <c r="D133" i="63"/>
  <c r="E213" i="65"/>
  <c r="F213" i="65"/>
  <c r="G213" i="65"/>
  <c r="C214" i="65"/>
  <c r="A257" i="65"/>
  <c r="D212" i="65"/>
  <c r="A260" i="64"/>
  <c r="F260" i="64"/>
  <c r="E131" i="64"/>
  <c r="C131" i="64"/>
  <c r="E134" i="63"/>
  <c r="C134" i="63"/>
  <c r="A262" i="63"/>
  <c r="E255" i="69"/>
  <c r="G255" i="69"/>
  <c r="C256" i="69"/>
  <c r="D254" i="69"/>
  <c r="A260" i="69"/>
  <c r="F260" i="69"/>
  <c r="G132" i="67"/>
  <c r="A259" i="67"/>
  <c r="A259" i="66"/>
  <c r="F258" i="66"/>
  <c r="G258" i="66"/>
  <c r="C259" i="66"/>
  <c r="N258" i="66"/>
  <c r="M258" i="66"/>
  <c r="E258" i="66"/>
  <c r="D257" i="66"/>
  <c r="E214" i="65"/>
  <c r="F214" i="65"/>
  <c r="G214" i="65"/>
  <c r="C215" i="65"/>
  <c r="A258" i="65"/>
  <c r="D213" i="65"/>
  <c r="G131" i="64"/>
  <c r="A261" i="64"/>
  <c r="F261" i="64"/>
  <c r="A263" i="63"/>
  <c r="F134" i="63"/>
  <c r="D134" i="63"/>
  <c r="E256" i="69"/>
  <c r="G256" i="69"/>
  <c r="C257" i="69"/>
  <c r="D255" i="69"/>
  <c r="A261" i="69"/>
  <c r="F261" i="69"/>
  <c r="A260" i="67"/>
  <c r="C133" i="67"/>
  <c r="E133" i="67"/>
  <c r="D258" i="66"/>
  <c r="N259" i="66"/>
  <c r="M259" i="66"/>
  <c r="E259" i="66"/>
  <c r="A260" i="66"/>
  <c r="F259" i="66"/>
  <c r="G259" i="66"/>
  <c r="C260" i="66"/>
  <c r="E215" i="65"/>
  <c r="F215" i="65"/>
  <c r="G215" i="65"/>
  <c r="C216" i="65"/>
  <c r="A259" i="65"/>
  <c r="D214" i="65"/>
  <c r="C132" i="64"/>
  <c r="E132" i="64"/>
  <c r="G134" i="63"/>
  <c r="E135" i="63"/>
  <c r="D131" i="64"/>
  <c r="A262" i="64"/>
  <c r="F262" i="64"/>
  <c r="A264" i="63"/>
  <c r="E257" i="69"/>
  <c r="G257" i="69"/>
  <c r="C258" i="69"/>
  <c r="C135" i="63"/>
  <c r="A262" i="69"/>
  <c r="F262" i="69"/>
  <c r="D256" i="69"/>
  <c r="F133" i="67"/>
  <c r="D133" i="67"/>
  <c r="A261" i="67"/>
  <c r="D259" i="66"/>
  <c r="A261" i="66"/>
  <c r="F260" i="66"/>
  <c r="G260" i="66"/>
  <c r="C261" i="66"/>
  <c r="N260" i="66"/>
  <c r="M260" i="66"/>
  <c r="E260" i="66"/>
  <c r="E216" i="65"/>
  <c r="F216" i="65"/>
  <c r="G216" i="65"/>
  <c r="C217" i="65"/>
  <c r="D215" i="65"/>
  <c r="A260" i="65"/>
  <c r="A263" i="64"/>
  <c r="F263" i="64"/>
  <c r="D132" i="64"/>
  <c r="A265" i="63"/>
  <c r="F135" i="63"/>
  <c r="D135" i="63"/>
  <c r="A263" i="69"/>
  <c r="F263" i="69"/>
  <c r="G258" i="69"/>
  <c r="C259" i="69"/>
  <c r="E258" i="69"/>
  <c r="D257" i="69"/>
  <c r="G133" i="67"/>
  <c r="A262" i="67"/>
  <c r="D260" i="66"/>
  <c r="N261" i="66"/>
  <c r="M261" i="66"/>
  <c r="E261" i="66"/>
  <c r="F261" i="66"/>
  <c r="G261" i="66"/>
  <c r="C262" i="66"/>
  <c r="A262" i="66"/>
  <c r="E217" i="65"/>
  <c r="F217" i="65"/>
  <c r="G217" i="65"/>
  <c r="C218" i="65"/>
  <c r="A261" i="65"/>
  <c r="D216" i="65"/>
  <c r="G132" i="64"/>
  <c r="A264" i="64"/>
  <c r="F264" i="64"/>
  <c r="G135" i="63"/>
  <c r="A266" i="63"/>
  <c r="D258" i="69"/>
  <c r="E259" i="69"/>
  <c r="G259" i="69"/>
  <c r="C260" i="69"/>
  <c r="A264" i="69"/>
  <c r="F264" i="69"/>
  <c r="A263" i="67"/>
  <c r="C134" i="67"/>
  <c r="E134" i="67"/>
  <c r="D261" i="66"/>
  <c r="A263" i="66"/>
  <c r="F262" i="66"/>
  <c r="G262" i="66"/>
  <c r="C263" i="66"/>
  <c r="N262" i="66"/>
  <c r="M262" i="66"/>
  <c r="E262" i="66"/>
  <c r="D217" i="65"/>
  <c r="E218" i="65"/>
  <c r="F218" i="65"/>
  <c r="G218" i="65"/>
  <c r="C219" i="65"/>
  <c r="A262" i="65"/>
  <c r="A265" i="64"/>
  <c r="F265" i="64"/>
  <c r="C133" i="64"/>
  <c r="E133" i="64"/>
  <c r="A267" i="63"/>
  <c r="C136" i="63"/>
  <c r="E136" i="63"/>
  <c r="E260" i="69"/>
  <c r="G260" i="69"/>
  <c r="C261" i="69"/>
  <c r="D259" i="69"/>
  <c r="A265" i="69"/>
  <c r="F265" i="69"/>
  <c r="F134" i="67"/>
  <c r="G134" i="67"/>
  <c r="A264" i="67"/>
  <c r="D262" i="66"/>
  <c r="N263" i="66"/>
  <c r="M263" i="66"/>
  <c r="E263" i="66"/>
  <c r="F263" i="66"/>
  <c r="G263" i="66"/>
  <c r="C264" i="66"/>
  <c r="A264" i="66"/>
  <c r="D218" i="65"/>
  <c r="E219" i="65"/>
  <c r="F219" i="65"/>
  <c r="G219" i="65"/>
  <c r="C220" i="65"/>
  <c r="A263" i="65"/>
  <c r="G133" i="64"/>
  <c r="A266" i="64"/>
  <c r="F266" i="64"/>
  <c r="F136" i="63"/>
  <c r="D136" i="63"/>
  <c r="A268" i="63"/>
  <c r="E261" i="69"/>
  <c r="D261" i="69"/>
  <c r="G261" i="69"/>
  <c r="C262" i="69"/>
  <c r="A266" i="69"/>
  <c r="F266" i="69"/>
  <c r="D260" i="69"/>
  <c r="C135" i="67"/>
  <c r="E135" i="67"/>
  <c r="A265" i="67"/>
  <c r="D134" i="67"/>
  <c r="A265" i="66"/>
  <c r="F264" i="66"/>
  <c r="G264" i="66"/>
  <c r="C265" i="66"/>
  <c r="N264" i="66"/>
  <c r="M264" i="66"/>
  <c r="E264" i="66"/>
  <c r="D263" i="66"/>
  <c r="E220" i="65"/>
  <c r="F220" i="65"/>
  <c r="G220" i="65"/>
  <c r="C221" i="65"/>
  <c r="D219" i="65"/>
  <c r="A264" i="65"/>
  <c r="E134" i="64"/>
  <c r="C134" i="64"/>
  <c r="A267" i="64"/>
  <c r="F267" i="64"/>
  <c r="G136" i="63"/>
  <c r="C137" i="63"/>
  <c r="D133" i="64"/>
  <c r="A269" i="63"/>
  <c r="A267" i="69"/>
  <c r="F267" i="69"/>
  <c r="E137" i="63"/>
  <c r="E262" i="69"/>
  <c r="G262" i="69"/>
  <c r="C263" i="69"/>
  <c r="A266" i="67"/>
  <c r="F135" i="67"/>
  <c r="D135" i="67"/>
  <c r="D264" i="66"/>
  <c r="N265" i="66"/>
  <c r="M265" i="66"/>
  <c r="E265" i="66"/>
  <c r="A266" i="66"/>
  <c r="F265" i="66"/>
  <c r="G265" i="66"/>
  <c r="C266" i="66"/>
  <c r="E221" i="65"/>
  <c r="F221" i="65"/>
  <c r="G221" i="65"/>
  <c r="C222" i="65"/>
  <c r="A265" i="65"/>
  <c r="D220" i="65"/>
  <c r="A268" i="64"/>
  <c r="F268" i="64"/>
  <c r="D134" i="64"/>
  <c r="F137" i="63"/>
  <c r="G137" i="63"/>
  <c r="A270" i="63"/>
  <c r="E263" i="69"/>
  <c r="G263" i="69"/>
  <c r="C264" i="69"/>
  <c r="A268" i="69"/>
  <c r="F268" i="69"/>
  <c r="D262" i="69"/>
  <c r="A267" i="67"/>
  <c r="G135" i="67"/>
  <c r="D137" i="63"/>
  <c r="A267" i="66"/>
  <c r="F266" i="66"/>
  <c r="G266" i="66"/>
  <c r="C267" i="66"/>
  <c r="N266" i="66"/>
  <c r="M266" i="66"/>
  <c r="E266" i="66"/>
  <c r="D265" i="66"/>
  <c r="D221" i="65"/>
  <c r="E222" i="65"/>
  <c r="F222" i="65"/>
  <c r="G222" i="65"/>
  <c r="C223" i="65"/>
  <c r="A266" i="65"/>
  <c r="G134" i="64"/>
  <c r="A269" i="64"/>
  <c r="F269" i="64"/>
  <c r="A271" i="63"/>
  <c r="E138" i="63"/>
  <c r="C138" i="63"/>
  <c r="E264" i="69"/>
  <c r="G264" i="69"/>
  <c r="C265" i="69"/>
  <c r="A269" i="69"/>
  <c r="F269" i="69"/>
  <c r="D263" i="69"/>
  <c r="A268" i="67"/>
  <c r="C136" i="67"/>
  <c r="E136" i="67"/>
  <c r="D266" i="66"/>
  <c r="N267" i="66"/>
  <c r="M267" i="66"/>
  <c r="E267" i="66"/>
  <c r="A268" i="66"/>
  <c r="F267" i="66"/>
  <c r="G267" i="66"/>
  <c r="C268" i="66"/>
  <c r="D222" i="65"/>
  <c r="E223" i="65"/>
  <c r="F223" i="65"/>
  <c r="G223" i="65"/>
  <c r="C224" i="65"/>
  <c r="A267" i="65"/>
  <c r="A270" i="64"/>
  <c r="F270" i="64"/>
  <c r="E135" i="64"/>
  <c r="C135" i="64"/>
  <c r="F138" i="63"/>
  <c r="D138" i="63"/>
  <c r="A272" i="63"/>
  <c r="E265" i="69"/>
  <c r="G265" i="69"/>
  <c r="C266" i="69"/>
  <c r="A270" i="69"/>
  <c r="F270" i="69"/>
  <c r="D264" i="69"/>
  <c r="F136" i="67"/>
  <c r="D136" i="67"/>
  <c r="A269" i="67"/>
  <c r="A269" i="66"/>
  <c r="F268" i="66"/>
  <c r="G268" i="66"/>
  <c r="C269" i="66"/>
  <c r="N268" i="66"/>
  <c r="M268" i="66"/>
  <c r="E268" i="66"/>
  <c r="D267" i="66"/>
  <c r="E224" i="65"/>
  <c r="F224" i="65"/>
  <c r="G224" i="65"/>
  <c r="C225" i="65"/>
  <c r="A268" i="65"/>
  <c r="D223" i="65"/>
  <c r="A271" i="64"/>
  <c r="F271" i="64"/>
  <c r="D135" i="64"/>
  <c r="G138" i="63"/>
  <c r="E139" i="63"/>
  <c r="A273" i="63"/>
  <c r="E266" i="69"/>
  <c r="G266" i="69"/>
  <c r="C267" i="69"/>
  <c r="A271" i="69"/>
  <c r="F271" i="69"/>
  <c r="D265" i="69"/>
  <c r="A270" i="67"/>
  <c r="G136" i="67"/>
  <c r="D268" i="66"/>
  <c r="N269" i="66"/>
  <c r="M269" i="66"/>
  <c r="E269" i="66"/>
  <c r="F269" i="66"/>
  <c r="G269" i="66"/>
  <c r="C270" i="66"/>
  <c r="A270" i="66"/>
  <c r="C139" i="63"/>
  <c r="E225" i="65"/>
  <c r="F225" i="65"/>
  <c r="G225" i="65"/>
  <c r="C226" i="65"/>
  <c r="D224" i="65"/>
  <c r="A269" i="65"/>
  <c r="G135" i="64"/>
  <c r="C136" i="64"/>
  <c r="A272" i="64"/>
  <c r="F272" i="64"/>
  <c r="A274" i="63"/>
  <c r="F139" i="63"/>
  <c r="G139" i="63"/>
  <c r="E267" i="69"/>
  <c r="G267" i="69"/>
  <c r="C268" i="69"/>
  <c r="D266" i="69"/>
  <c r="A272" i="69"/>
  <c r="F272" i="69"/>
  <c r="C137" i="67"/>
  <c r="E137" i="67"/>
  <c r="A271" i="67"/>
  <c r="A271" i="66"/>
  <c r="F270" i="66"/>
  <c r="G270" i="66"/>
  <c r="C271" i="66"/>
  <c r="N270" i="66"/>
  <c r="M270" i="66"/>
  <c r="E270" i="66"/>
  <c r="D269" i="66"/>
  <c r="D225" i="65"/>
  <c r="E226" i="65"/>
  <c r="F226" i="65"/>
  <c r="G226" i="65"/>
  <c r="C227" i="65"/>
  <c r="A270" i="65"/>
  <c r="E136" i="64"/>
  <c r="D136" i="64"/>
  <c r="A273" i="64"/>
  <c r="F273" i="64"/>
  <c r="C140" i="63"/>
  <c r="E140" i="63"/>
  <c r="D139" i="63"/>
  <c r="A275" i="63"/>
  <c r="E268" i="69"/>
  <c r="G268" i="69"/>
  <c r="C269" i="69"/>
  <c r="A273" i="69"/>
  <c r="F273" i="69"/>
  <c r="D267" i="69"/>
  <c r="A272" i="67"/>
  <c r="F137" i="67"/>
  <c r="D137" i="67"/>
  <c r="D270" i="66"/>
  <c r="N271" i="66"/>
  <c r="M271" i="66"/>
  <c r="E271" i="66"/>
  <c r="F271" i="66"/>
  <c r="G271" i="66"/>
  <c r="C272" i="66"/>
  <c r="A272" i="66"/>
  <c r="D226" i="65"/>
  <c r="E227" i="65"/>
  <c r="F227" i="65"/>
  <c r="G227" i="65"/>
  <c r="C228" i="65"/>
  <c r="A271" i="65"/>
  <c r="G136" i="64"/>
  <c r="A274" i="64"/>
  <c r="F274" i="64"/>
  <c r="A276" i="63"/>
  <c r="F140" i="63"/>
  <c r="G140" i="63"/>
  <c r="E269" i="69"/>
  <c r="G269" i="69"/>
  <c r="C270" i="69"/>
  <c r="A274" i="69"/>
  <c r="F274" i="69"/>
  <c r="D268" i="69"/>
  <c r="A273" i="67"/>
  <c r="G137" i="67"/>
  <c r="D271" i="66"/>
  <c r="A273" i="66"/>
  <c r="F272" i="66"/>
  <c r="G272" i="66"/>
  <c r="C273" i="66"/>
  <c r="N272" i="66"/>
  <c r="M272" i="66"/>
  <c r="E272" i="66"/>
  <c r="D227" i="65"/>
  <c r="E228" i="65"/>
  <c r="F228" i="65"/>
  <c r="G228" i="65"/>
  <c r="C229" i="65"/>
  <c r="A272" i="65"/>
  <c r="A275" i="64"/>
  <c r="F275" i="64"/>
  <c r="C137" i="64"/>
  <c r="E137" i="64"/>
  <c r="C141" i="63"/>
  <c r="E141" i="63"/>
  <c r="A277" i="63"/>
  <c r="D140" i="63"/>
  <c r="E270" i="69"/>
  <c r="G270" i="69"/>
  <c r="C271" i="69"/>
  <c r="A275" i="69"/>
  <c r="F275" i="69"/>
  <c r="D269" i="69"/>
  <c r="C138" i="67"/>
  <c r="E138" i="67"/>
  <c r="A274" i="67"/>
  <c r="N273" i="66"/>
  <c r="M273" i="66"/>
  <c r="E273" i="66"/>
  <c r="A274" i="66"/>
  <c r="F273" i="66"/>
  <c r="G273" i="66"/>
  <c r="C274" i="66"/>
  <c r="D272" i="66"/>
  <c r="D228" i="65"/>
  <c r="E229" i="65"/>
  <c r="F229" i="65"/>
  <c r="G229" i="65"/>
  <c r="C230" i="65"/>
  <c r="A273" i="65"/>
  <c r="D137" i="64"/>
  <c r="A276" i="64"/>
  <c r="F276" i="64"/>
  <c r="F141" i="63"/>
  <c r="D141" i="63"/>
  <c r="A278" i="63"/>
  <c r="E271" i="69"/>
  <c r="G271" i="69"/>
  <c r="C272" i="69"/>
  <c r="D270" i="69"/>
  <c r="A276" i="69"/>
  <c r="F276" i="69"/>
  <c r="F138" i="67"/>
  <c r="D138" i="67"/>
  <c r="A275" i="67"/>
  <c r="A275" i="66"/>
  <c r="F274" i="66"/>
  <c r="G274" i="66"/>
  <c r="C275" i="66"/>
  <c r="N274" i="66"/>
  <c r="M274" i="66"/>
  <c r="E274" i="66"/>
  <c r="D273" i="66"/>
  <c r="D229" i="65"/>
  <c r="E230" i="65"/>
  <c r="F230" i="65"/>
  <c r="G230" i="65"/>
  <c r="C231" i="65"/>
  <c r="A274" i="65"/>
  <c r="G137" i="64"/>
  <c r="E138" i="64"/>
  <c r="A277" i="64"/>
  <c r="F277" i="64"/>
  <c r="G141" i="63"/>
  <c r="E142" i="63"/>
  <c r="A279" i="63"/>
  <c r="E272" i="69"/>
  <c r="G272" i="69"/>
  <c r="C273" i="69"/>
  <c r="A277" i="69"/>
  <c r="F277" i="69"/>
  <c r="D271" i="69"/>
  <c r="G138" i="67"/>
  <c r="C139" i="67"/>
  <c r="E139" i="67"/>
  <c r="A276" i="67"/>
  <c r="D274" i="66"/>
  <c r="N275" i="66"/>
  <c r="M275" i="66"/>
  <c r="E275" i="66"/>
  <c r="A276" i="66"/>
  <c r="F275" i="66"/>
  <c r="G275" i="66"/>
  <c r="C276" i="66"/>
  <c r="D230" i="65"/>
  <c r="E231" i="65"/>
  <c r="F231" i="65"/>
  <c r="G231" i="65"/>
  <c r="C232" i="65"/>
  <c r="A275" i="65"/>
  <c r="C142" i="63"/>
  <c r="F142" i="63"/>
  <c r="D142" i="63"/>
  <c r="C138" i="64"/>
  <c r="G138" i="64"/>
  <c r="A278" i="64"/>
  <c r="F278" i="64"/>
  <c r="A280" i="63"/>
  <c r="E273" i="69"/>
  <c r="G273" i="69"/>
  <c r="C274" i="69"/>
  <c r="D272" i="69"/>
  <c r="A278" i="69"/>
  <c r="F278" i="69"/>
  <c r="A277" i="67"/>
  <c r="F139" i="67"/>
  <c r="G139" i="67"/>
  <c r="A277" i="66"/>
  <c r="F276" i="66"/>
  <c r="G276" i="66"/>
  <c r="C277" i="66"/>
  <c r="N276" i="66"/>
  <c r="M276" i="66"/>
  <c r="E276" i="66"/>
  <c r="D275" i="66"/>
  <c r="D231" i="65"/>
  <c r="E232" i="65"/>
  <c r="F232" i="65"/>
  <c r="G232" i="65"/>
  <c r="C233" i="65"/>
  <c r="A276" i="65"/>
  <c r="E139" i="64"/>
  <c r="C139" i="64"/>
  <c r="D138" i="64"/>
  <c r="A279" i="64"/>
  <c r="F279" i="64"/>
  <c r="G142" i="63"/>
  <c r="A281" i="63"/>
  <c r="E274" i="69"/>
  <c r="G274" i="69"/>
  <c r="C275" i="69"/>
  <c r="A279" i="69"/>
  <c r="F279" i="69"/>
  <c r="D273" i="69"/>
  <c r="C140" i="67"/>
  <c r="E140" i="67"/>
  <c r="D139" i="67"/>
  <c r="A278" i="67"/>
  <c r="D276" i="66"/>
  <c r="N277" i="66"/>
  <c r="M277" i="66"/>
  <c r="E277" i="66"/>
  <c r="F277" i="66"/>
  <c r="G277" i="66"/>
  <c r="C278" i="66"/>
  <c r="A278" i="66"/>
  <c r="E233" i="65"/>
  <c r="F233" i="65"/>
  <c r="G233" i="65"/>
  <c r="C234" i="65"/>
  <c r="D232" i="65"/>
  <c r="A277" i="65"/>
  <c r="A280" i="64"/>
  <c r="F280" i="64"/>
  <c r="G139" i="64"/>
  <c r="A282" i="63"/>
  <c r="E143" i="63"/>
  <c r="C143" i="63"/>
  <c r="E275" i="69"/>
  <c r="G275" i="69"/>
  <c r="C276" i="69"/>
  <c r="A280" i="69"/>
  <c r="F280" i="69"/>
  <c r="D274" i="69"/>
  <c r="A279" i="67"/>
  <c r="F140" i="67"/>
  <c r="G140" i="67"/>
  <c r="D277" i="66"/>
  <c r="A279" i="66"/>
  <c r="F278" i="66"/>
  <c r="G278" i="66"/>
  <c r="C279" i="66"/>
  <c r="N278" i="66"/>
  <c r="M278" i="66"/>
  <c r="E278" i="66"/>
  <c r="D233" i="65"/>
  <c r="E234" i="65"/>
  <c r="F234" i="65"/>
  <c r="G234" i="65"/>
  <c r="C235" i="65"/>
  <c r="A278" i="65"/>
  <c r="D139" i="64"/>
  <c r="C140" i="64"/>
  <c r="E140" i="64"/>
  <c r="A281" i="64"/>
  <c r="F281" i="64"/>
  <c r="F143" i="63"/>
  <c r="G143" i="63"/>
  <c r="A283" i="63"/>
  <c r="E276" i="69"/>
  <c r="G276" i="69"/>
  <c r="C277" i="69"/>
  <c r="A281" i="69"/>
  <c r="F281" i="69"/>
  <c r="D275" i="69"/>
  <c r="C141" i="67"/>
  <c r="E141" i="67"/>
  <c r="D140" i="67"/>
  <c r="A280" i="67"/>
  <c r="D278" i="66"/>
  <c r="N279" i="66"/>
  <c r="M279" i="66"/>
  <c r="E279" i="66"/>
  <c r="F279" i="66"/>
  <c r="G279" i="66"/>
  <c r="C280" i="66"/>
  <c r="A280" i="66"/>
  <c r="D234" i="65"/>
  <c r="E235" i="65"/>
  <c r="F235" i="65"/>
  <c r="G235" i="65"/>
  <c r="C236" i="65"/>
  <c r="A279" i="65"/>
  <c r="A282" i="64"/>
  <c r="F282" i="64"/>
  <c r="G140" i="64"/>
  <c r="D140" i="64"/>
  <c r="C144" i="63"/>
  <c r="E144" i="63"/>
  <c r="D143" i="63"/>
  <c r="A284" i="63"/>
  <c r="E277" i="69"/>
  <c r="G277" i="69"/>
  <c r="C278" i="69"/>
  <c r="D276" i="69"/>
  <c r="A282" i="69"/>
  <c r="F282" i="69"/>
  <c r="A281" i="67"/>
  <c r="F141" i="67"/>
  <c r="D141" i="67"/>
  <c r="A281" i="66"/>
  <c r="F280" i="66"/>
  <c r="G280" i="66"/>
  <c r="C281" i="66"/>
  <c r="N280" i="66"/>
  <c r="M280" i="66"/>
  <c r="E280" i="66"/>
  <c r="D279" i="66"/>
  <c r="E236" i="65"/>
  <c r="F236" i="65"/>
  <c r="G236" i="65"/>
  <c r="C237" i="65"/>
  <c r="D235" i="65"/>
  <c r="A280" i="65"/>
  <c r="C141" i="64"/>
  <c r="E141" i="64"/>
  <c r="A283" i="64"/>
  <c r="F283" i="64"/>
  <c r="A285" i="63"/>
  <c r="F144" i="63"/>
  <c r="D144" i="63"/>
  <c r="E278" i="69"/>
  <c r="G278" i="69"/>
  <c r="C279" i="69"/>
  <c r="D277" i="69"/>
  <c r="A283" i="69"/>
  <c r="F283" i="69"/>
  <c r="G141" i="67"/>
  <c r="A282" i="67"/>
  <c r="D280" i="66"/>
  <c r="N281" i="66"/>
  <c r="M281" i="66"/>
  <c r="E281" i="66"/>
  <c r="A282" i="66"/>
  <c r="F281" i="66"/>
  <c r="G281" i="66"/>
  <c r="C282" i="66"/>
  <c r="D236" i="65"/>
  <c r="E237" i="65"/>
  <c r="F237" i="65"/>
  <c r="G237" i="65"/>
  <c r="C238" i="65"/>
  <c r="A281" i="65"/>
  <c r="A284" i="64"/>
  <c r="F284" i="64"/>
  <c r="G144" i="63"/>
  <c r="C145" i="63"/>
  <c r="G141" i="64"/>
  <c r="A286" i="63"/>
  <c r="E279" i="69"/>
  <c r="G279" i="69"/>
  <c r="C280" i="69"/>
  <c r="A284" i="69"/>
  <c r="F284" i="69"/>
  <c r="D278" i="69"/>
  <c r="E145" i="63"/>
  <c r="C142" i="67"/>
  <c r="A283" i="67"/>
  <c r="A283" i="66"/>
  <c r="F282" i="66"/>
  <c r="G282" i="66"/>
  <c r="C283" i="66"/>
  <c r="N282" i="66"/>
  <c r="M282" i="66"/>
  <c r="E282" i="66"/>
  <c r="D281" i="66"/>
  <c r="D237" i="65"/>
  <c r="E238" i="65"/>
  <c r="F238" i="65"/>
  <c r="G238" i="65"/>
  <c r="C239" i="65"/>
  <c r="A282" i="65"/>
  <c r="E142" i="64"/>
  <c r="C142" i="64"/>
  <c r="D141" i="64"/>
  <c r="A285" i="64"/>
  <c r="F285" i="64"/>
  <c r="A287" i="63"/>
  <c r="F145" i="63"/>
  <c r="D145" i="63"/>
  <c r="E280" i="69"/>
  <c r="G280" i="69"/>
  <c r="C281" i="69"/>
  <c r="A285" i="69"/>
  <c r="F285" i="69"/>
  <c r="D279" i="69"/>
  <c r="F142" i="67"/>
  <c r="G142" i="67"/>
  <c r="C143" i="67"/>
  <c r="E143" i="67"/>
  <c r="E142" i="67"/>
  <c r="A284" i="67"/>
  <c r="D282" i="66"/>
  <c r="N283" i="66"/>
  <c r="M283" i="66"/>
  <c r="E283" i="66"/>
  <c r="A284" i="66"/>
  <c r="F283" i="66"/>
  <c r="G283" i="66"/>
  <c r="C284" i="66"/>
  <c r="E239" i="65"/>
  <c r="F239" i="65"/>
  <c r="G239" i="65"/>
  <c r="C240" i="65"/>
  <c r="D238" i="65"/>
  <c r="A283" i="65"/>
  <c r="G145" i="63"/>
  <c r="E146" i="63"/>
  <c r="G142" i="64"/>
  <c r="A286" i="64"/>
  <c r="F286" i="64"/>
  <c r="A288" i="63"/>
  <c r="E281" i="69"/>
  <c r="G281" i="69"/>
  <c r="C282" i="69"/>
  <c r="D280" i="69"/>
  <c r="A286" i="69"/>
  <c r="F286" i="69"/>
  <c r="D142" i="67"/>
  <c r="F143" i="67"/>
  <c r="G143" i="67"/>
  <c r="C146" i="63"/>
  <c r="F146" i="63"/>
  <c r="D146" i="63"/>
  <c r="A285" i="67"/>
  <c r="D283" i="66"/>
  <c r="A285" i="66"/>
  <c r="F284" i="66"/>
  <c r="G284" i="66"/>
  <c r="C285" i="66"/>
  <c r="N284" i="66"/>
  <c r="M284" i="66"/>
  <c r="E284" i="66"/>
  <c r="D239" i="65"/>
  <c r="E240" i="65"/>
  <c r="F240" i="65"/>
  <c r="G240" i="65"/>
  <c r="C241" i="65"/>
  <c r="A284" i="65"/>
  <c r="E143" i="64"/>
  <c r="C143" i="64"/>
  <c r="D142" i="64"/>
  <c r="A287" i="64"/>
  <c r="F287" i="64"/>
  <c r="A289" i="63"/>
  <c r="E282" i="69"/>
  <c r="G282" i="69"/>
  <c r="C283" i="69"/>
  <c r="D281" i="69"/>
  <c r="A287" i="69"/>
  <c r="F287" i="69"/>
  <c r="D143" i="67"/>
  <c r="A286" i="67"/>
  <c r="C144" i="67"/>
  <c r="E144" i="67"/>
  <c r="D284" i="66"/>
  <c r="N285" i="66"/>
  <c r="M285" i="66"/>
  <c r="E285" i="66"/>
  <c r="F285" i="66"/>
  <c r="G285" i="66"/>
  <c r="C286" i="66"/>
  <c r="A286" i="66"/>
  <c r="D240" i="65"/>
  <c r="E241" i="65"/>
  <c r="F241" i="65"/>
  <c r="G241" i="65"/>
  <c r="C242" i="65"/>
  <c r="A285" i="65"/>
  <c r="G143" i="64"/>
  <c r="A288" i="64"/>
  <c r="F288" i="64"/>
  <c r="G146" i="63"/>
  <c r="A290" i="63"/>
  <c r="E283" i="69"/>
  <c r="G283" i="69"/>
  <c r="C284" i="69"/>
  <c r="D282" i="69"/>
  <c r="A288" i="69"/>
  <c r="F288" i="69"/>
  <c r="F144" i="67"/>
  <c r="G144" i="67"/>
  <c r="A287" i="67"/>
  <c r="D285" i="66"/>
  <c r="A287" i="66"/>
  <c r="F286" i="66"/>
  <c r="G286" i="66"/>
  <c r="C287" i="66"/>
  <c r="N286" i="66"/>
  <c r="M286" i="66"/>
  <c r="E286" i="66"/>
  <c r="E242" i="65"/>
  <c r="F242" i="65"/>
  <c r="G242" i="65"/>
  <c r="C243" i="65"/>
  <c r="D241" i="65"/>
  <c r="A286" i="65"/>
  <c r="C144" i="64"/>
  <c r="E144" i="64"/>
  <c r="A289" i="64"/>
  <c r="F289" i="64"/>
  <c r="D143" i="64"/>
  <c r="A291" i="63"/>
  <c r="E147" i="63"/>
  <c r="C147" i="63"/>
  <c r="E284" i="69"/>
  <c r="G284" i="69"/>
  <c r="C285" i="69"/>
  <c r="A289" i="69"/>
  <c r="F289" i="69"/>
  <c r="D283" i="69"/>
  <c r="D144" i="67"/>
  <c r="C145" i="67"/>
  <c r="E145" i="67"/>
  <c r="A288" i="67"/>
  <c r="D286" i="66"/>
  <c r="N287" i="66"/>
  <c r="M287" i="66"/>
  <c r="E287" i="66"/>
  <c r="F287" i="66"/>
  <c r="G287" i="66"/>
  <c r="C288" i="66"/>
  <c r="A288" i="66"/>
  <c r="D242" i="65"/>
  <c r="E243" i="65"/>
  <c r="F243" i="65"/>
  <c r="G243" i="65"/>
  <c r="C244" i="65"/>
  <c r="A287" i="65"/>
  <c r="A290" i="64"/>
  <c r="F290" i="64"/>
  <c r="G144" i="64"/>
  <c r="D144" i="64"/>
  <c r="F147" i="63"/>
  <c r="G147" i="63"/>
  <c r="A292" i="63"/>
  <c r="E285" i="69"/>
  <c r="G285" i="69"/>
  <c r="C286" i="69"/>
  <c r="A290" i="69"/>
  <c r="F290" i="69"/>
  <c r="D284" i="69"/>
  <c r="A289" i="67"/>
  <c r="F145" i="67"/>
  <c r="D145" i="67"/>
  <c r="D287" i="66"/>
  <c r="A289" i="66"/>
  <c r="F288" i="66"/>
  <c r="G288" i="66"/>
  <c r="C289" i="66"/>
  <c r="N288" i="66"/>
  <c r="M288" i="66"/>
  <c r="E288" i="66"/>
  <c r="D243" i="65"/>
  <c r="E244" i="65"/>
  <c r="F244" i="65"/>
  <c r="G244" i="65"/>
  <c r="C245" i="65"/>
  <c r="A288" i="65"/>
  <c r="C145" i="64"/>
  <c r="E145" i="64"/>
  <c r="A291" i="64"/>
  <c r="F291" i="64"/>
  <c r="C148" i="63"/>
  <c r="E148" i="63"/>
  <c r="D147" i="63"/>
  <c r="A293" i="63"/>
  <c r="E286" i="69"/>
  <c r="G286" i="69"/>
  <c r="C287" i="69"/>
  <c r="A291" i="69"/>
  <c r="F291" i="69"/>
  <c r="D285" i="69"/>
  <c r="G145" i="67"/>
  <c r="A290" i="67"/>
  <c r="D288" i="66"/>
  <c r="N289" i="66"/>
  <c r="M289" i="66"/>
  <c r="E289" i="66"/>
  <c r="A290" i="66"/>
  <c r="F289" i="66"/>
  <c r="G289" i="66"/>
  <c r="C290" i="66"/>
  <c r="D244" i="65"/>
  <c r="E245" i="65"/>
  <c r="F245" i="65"/>
  <c r="G245" i="65"/>
  <c r="C246" i="65"/>
  <c r="A289" i="65"/>
  <c r="A292" i="64"/>
  <c r="F292" i="64"/>
  <c r="G145" i="64"/>
  <c r="D145" i="64"/>
  <c r="A294" i="63"/>
  <c r="F148" i="63"/>
  <c r="D148" i="63"/>
  <c r="E287" i="69"/>
  <c r="G287" i="69"/>
  <c r="C288" i="69"/>
  <c r="A292" i="69"/>
  <c r="F292" i="69"/>
  <c r="D286" i="69"/>
  <c r="A291" i="67"/>
  <c r="C146" i="67"/>
  <c r="E146" i="67"/>
  <c r="D289" i="66"/>
  <c r="A291" i="66"/>
  <c r="F290" i="66"/>
  <c r="G290" i="66"/>
  <c r="C291" i="66"/>
  <c r="N290" i="66"/>
  <c r="M290" i="66"/>
  <c r="E290" i="66"/>
  <c r="E246" i="65"/>
  <c r="F246" i="65"/>
  <c r="G246" i="65"/>
  <c r="C247" i="65"/>
  <c r="A290" i="65"/>
  <c r="D245" i="65"/>
  <c r="E146" i="64"/>
  <c r="C146" i="64"/>
  <c r="G148" i="63"/>
  <c r="C149" i="63"/>
  <c r="A293" i="64"/>
  <c r="F293" i="64"/>
  <c r="A295" i="63"/>
  <c r="E288" i="69"/>
  <c r="G288" i="69"/>
  <c r="C289" i="69"/>
  <c r="D290" i="66"/>
  <c r="A293" i="69"/>
  <c r="F293" i="69"/>
  <c r="D287" i="69"/>
  <c r="F146" i="67"/>
  <c r="D146" i="67"/>
  <c r="E149" i="63"/>
  <c r="A292" i="67"/>
  <c r="N291" i="66"/>
  <c r="M291" i="66"/>
  <c r="E291" i="66"/>
  <c r="A292" i="66"/>
  <c r="F291" i="66"/>
  <c r="G291" i="66"/>
  <c r="C292" i="66"/>
  <c r="D246" i="65"/>
  <c r="E247" i="65"/>
  <c r="F247" i="65"/>
  <c r="G247" i="65"/>
  <c r="C248" i="65"/>
  <c r="A291" i="65"/>
  <c r="G146" i="64"/>
  <c r="A294" i="64"/>
  <c r="F294" i="64"/>
  <c r="A296" i="63"/>
  <c r="F149" i="63"/>
  <c r="D149" i="63"/>
  <c r="D288" i="69"/>
  <c r="E289" i="69"/>
  <c r="G289" i="69"/>
  <c r="C290" i="69"/>
  <c r="A294" i="69"/>
  <c r="F294" i="69"/>
  <c r="G146" i="67"/>
  <c r="A293" i="67"/>
  <c r="A293" i="66"/>
  <c r="F292" i="66"/>
  <c r="G292" i="66"/>
  <c r="C293" i="66"/>
  <c r="N292" i="66"/>
  <c r="M292" i="66"/>
  <c r="E292" i="66"/>
  <c r="D291" i="66"/>
  <c r="E248" i="65"/>
  <c r="F248" i="65"/>
  <c r="G248" i="65"/>
  <c r="C249" i="65"/>
  <c r="D247" i="65"/>
  <c r="G149" i="63"/>
  <c r="E150" i="63"/>
  <c r="A292" i="65"/>
  <c r="E147" i="64"/>
  <c r="C147" i="64"/>
  <c r="A295" i="64"/>
  <c r="F295" i="64"/>
  <c r="D146" i="64"/>
  <c r="A297" i="63"/>
  <c r="E290" i="69"/>
  <c r="G290" i="69"/>
  <c r="C291" i="69"/>
  <c r="D289" i="69"/>
  <c r="A295" i="69"/>
  <c r="F295" i="69"/>
  <c r="A294" i="67"/>
  <c r="C150" i="63"/>
  <c r="F150" i="63"/>
  <c r="D150" i="63"/>
  <c r="C147" i="67"/>
  <c r="E147" i="67"/>
  <c r="D292" i="66"/>
  <c r="A294" i="66"/>
  <c r="F293" i="66"/>
  <c r="G293" i="66"/>
  <c r="C294" i="66"/>
  <c r="N293" i="66"/>
  <c r="M293" i="66"/>
  <c r="E293" i="66"/>
  <c r="E249" i="65"/>
  <c r="F249" i="65"/>
  <c r="G249" i="65"/>
  <c r="C250" i="65"/>
  <c r="D248" i="65"/>
  <c r="A293" i="65"/>
  <c r="A296" i="64"/>
  <c r="F296" i="64"/>
  <c r="D147" i="64"/>
  <c r="A298" i="63"/>
  <c r="E291" i="69"/>
  <c r="G291" i="69"/>
  <c r="C292" i="69"/>
  <c r="A296" i="69"/>
  <c r="F296" i="69"/>
  <c r="D290" i="69"/>
  <c r="F147" i="67"/>
  <c r="G147" i="67"/>
  <c r="A295" i="67"/>
  <c r="D293" i="66"/>
  <c r="N294" i="66"/>
  <c r="M294" i="66"/>
  <c r="E294" i="66"/>
  <c r="F294" i="66"/>
  <c r="G294" i="66"/>
  <c r="C295" i="66"/>
  <c r="A295" i="66"/>
  <c r="D249" i="65"/>
  <c r="E250" i="65"/>
  <c r="F250" i="65"/>
  <c r="G250" i="65"/>
  <c r="C251" i="65"/>
  <c r="A294" i="65"/>
  <c r="G147" i="64"/>
  <c r="A297" i="64"/>
  <c r="F297" i="64"/>
  <c r="G150" i="63"/>
  <c r="A299" i="63"/>
  <c r="E292" i="69"/>
  <c r="G292" i="69"/>
  <c r="C293" i="69"/>
  <c r="A297" i="69"/>
  <c r="F297" i="69"/>
  <c r="D291" i="69"/>
  <c r="C148" i="67"/>
  <c r="E148" i="67"/>
  <c r="A296" i="67"/>
  <c r="D147" i="67"/>
  <c r="D294" i="66"/>
  <c r="A296" i="66"/>
  <c r="F295" i="66"/>
  <c r="G295" i="66"/>
  <c r="C296" i="66"/>
  <c r="N295" i="66"/>
  <c r="M295" i="66"/>
  <c r="E295" i="66"/>
  <c r="D250" i="65"/>
  <c r="E251" i="65"/>
  <c r="F251" i="65"/>
  <c r="G251" i="65"/>
  <c r="C252" i="65"/>
  <c r="A295" i="65"/>
  <c r="C148" i="64"/>
  <c r="E148" i="64"/>
  <c r="A298" i="64"/>
  <c r="F298" i="64"/>
  <c r="A300" i="63"/>
  <c r="E151" i="63"/>
  <c r="C151" i="63"/>
  <c r="E293" i="69"/>
  <c r="G293" i="69"/>
  <c r="C294" i="69"/>
  <c r="D292" i="69"/>
  <c r="A298" i="69"/>
  <c r="F298" i="69"/>
  <c r="F148" i="67"/>
  <c r="D148" i="67"/>
  <c r="A297" i="67"/>
  <c r="D295" i="66"/>
  <c r="N296" i="66"/>
  <c r="M296" i="66"/>
  <c r="E296" i="66"/>
  <c r="A297" i="66"/>
  <c r="F296" i="66"/>
  <c r="G296" i="66"/>
  <c r="C297" i="66"/>
  <c r="A296" i="65"/>
  <c r="E252" i="65"/>
  <c r="F252" i="65"/>
  <c r="G252" i="65"/>
  <c r="C253" i="65"/>
  <c r="D251" i="65"/>
  <c r="A299" i="64"/>
  <c r="F299" i="64"/>
  <c r="G148" i="64"/>
  <c r="D148" i="64"/>
  <c r="F151" i="63"/>
  <c r="G151" i="63"/>
  <c r="A301" i="63"/>
  <c r="E294" i="69"/>
  <c r="G294" i="69"/>
  <c r="C295" i="69"/>
  <c r="D293" i="69"/>
  <c r="A299" i="69"/>
  <c r="F299" i="69"/>
  <c r="G148" i="67"/>
  <c r="A298" i="67"/>
  <c r="A298" i="66"/>
  <c r="F297" i="66"/>
  <c r="G297" i="66"/>
  <c r="C298" i="66"/>
  <c r="N297" i="66"/>
  <c r="M297" i="66"/>
  <c r="E297" i="66"/>
  <c r="D296" i="66"/>
  <c r="E253" i="65"/>
  <c r="F253" i="65"/>
  <c r="G253" i="65"/>
  <c r="C254" i="65"/>
  <c r="A297" i="65"/>
  <c r="D252" i="65"/>
  <c r="C149" i="64"/>
  <c r="E149" i="64"/>
  <c r="A300" i="64"/>
  <c r="F300" i="64"/>
  <c r="C152" i="63"/>
  <c r="E152" i="63"/>
  <c r="D151" i="63"/>
  <c r="A302" i="63"/>
  <c r="E295" i="69"/>
  <c r="G295" i="69"/>
  <c r="C296" i="69"/>
  <c r="A300" i="69"/>
  <c r="F300" i="69"/>
  <c r="D294" i="69"/>
  <c r="C149" i="67"/>
  <c r="E149" i="67"/>
  <c r="A299" i="67"/>
  <c r="D297" i="66"/>
  <c r="N298" i="66"/>
  <c r="M298" i="66"/>
  <c r="E298" i="66"/>
  <c r="A299" i="66"/>
  <c r="F298" i="66"/>
  <c r="G298" i="66"/>
  <c r="C299" i="66"/>
  <c r="D253" i="65"/>
  <c r="A298" i="65"/>
  <c r="E254" i="65"/>
  <c r="F254" i="65"/>
  <c r="G254" i="65"/>
  <c r="C255" i="65"/>
  <c r="A301" i="64"/>
  <c r="F301" i="64"/>
  <c r="D149" i="64"/>
  <c r="A303" i="63"/>
  <c r="F152" i="63"/>
  <c r="D152" i="63"/>
  <c r="E296" i="69"/>
  <c r="G296" i="69"/>
  <c r="C297" i="69"/>
  <c r="A301" i="69"/>
  <c r="F301" i="69"/>
  <c r="D295" i="69"/>
  <c r="F149" i="67"/>
  <c r="G149" i="67"/>
  <c r="C150" i="67"/>
  <c r="E150" i="67"/>
  <c r="A300" i="67"/>
  <c r="A300" i="66"/>
  <c r="F299" i="66"/>
  <c r="G299" i="66"/>
  <c r="C300" i="66"/>
  <c r="N299" i="66"/>
  <c r="M299" i="66"/>
  <c r="E299" i="66"/>
  <c r="D298" i="66"/>
  <c r="E255" i="65"/>
  <c r="F255" i="65"/>
  <c r="G255" i="65"/>
  <c r="C256" i="65"/>
  <c r="A299" i="65"/>
  <c r="D254" i="65"/>
  <c r="G149" i="64"/>
  <c r="G152" i="63"/>
  <c r="C153" i="63"/>
  <c r="A302" i="64"/>
  <c r="F302" i="64"/>
  <c r="A304" i="63"/>
  <c r="E297" i="69"/>
  <c r="G297" i="69"/>
  <c r="C298" i="69"/>
  <c r="D296" i="69"/>
  <c r="A302" i="69"/>
  <c r="F302" i="69"/>
  <c r="D149" i="67"/>
  <c r="A301" i="67"/>
  <c r="F150" i="67"/>
  <c r="D150" i="67"/>
  <c r="D299" i="66"/>
  <c r="N300" i="66"/>
  <c r="M300" i="66"/>
  <c r="E300" i="66"/>
  <c r="F300" i="66"/>
  <c r="G300" i="66"/>
  <c r="C301" i="66"/>
  <c r="A301" i="66"/>
  <c r="E153" i="63"/>
  <c r="D255" i="65"/>
  <c r="E256" i="65"/>
  <c r="F256" i="65"/>
  <c r="G256" i="65"/>
  <c r="C257" i="65"/>
  <c r="A300" i="65"/>
  <c r="A303" i="64"/>
  <c r="F303" i="64"/>
  <c r="E150" i="64"/>
  <c r="C150" i="64"/>
  <c r="A305" i="63"/>
  <c r="F153" i="63"/>
  <c r="E298" i="69"/>
  <c r="D298" i="69"/>
  <c r="G298" i="69"/>
  <c r="C299" i="69"/>
  <c r="D297" i="69"/>
  <c r="A303" i="69"/>
  <c r="F303" i="69"/>
  <c r="D153" i="63"/>
  <c r="G150" i="67"/>
  <c r="C151" i="67"/>
  <c r="E151" i="67"/>
  <c r="A302" i="67"/>
  <c r="D300" i="66"/>
  <c r="A302" i="66"/>
  <c r="F301" i="66"/>
  <c r="G301" i="66"/>
  <c r="C302" i="66"/>
  <c r="N301" i="66"/>
  <c r="M301" i="66"/>
  <c r="E301" i="66"/>
  <c r="D256" i="65"/>
  <c r="E257" i="65"/>
  <c r="F257" i="65"/>
  <c r="G257" i="65"/>
  <c r="C258" i="65"/>
  <c r="A301" i="65"/>
  <c r="D150" i="64"/>
  <c r="G153" i="63"/>
  <c r="E154" i="63"/>
  <c r="A304" i="64"/>
  <c r="F304" i="64"/>
  <c r="A306" i="63"/>
  <c r="E299" i="69"/>
  <c r="G299" i="69"/>
  <c r="C300" i="69"/>
  <c r="A304" i="69"/>
  <c r="F304" i="69"/>
  <c r="A303" i="67"/>
  <c r="C154" i="63"/>
  <c r="F154" i="63"/>
  <c r="D154" i="63"/>
  <c r="F151" i="67"/>
  <c r="D151" i="67"/>
  <c r="D301" i="66"/>
  <c r="N302" i="66"/>
  <c r="M302" i="66"/>
  <c r="E302" i="66"/>
  <c r="F302" i="66"/>
  <c r="G302" i="66"/>
  <c r="C303" i="66"/>
  <c r="A303" i="66"/>
  <c r="D257" i="65"/>
  <c r="A302" i="65"/>
  <c r="E258" i="65"/>
  <c r="F258" i="65"/>
  <c r="G258" i="65"/>
  <c r="C259" i="65"/>
  <c r="A305" i="64"/>
  <c r="F305" i="64"/>
  <c r="G150" i="64"/>
  <c r="A307" i="63"/>
  <c r="E300" i="69"/>
  <c r="G300" i="69"/>
  <c r="C301" i="69"/>
  <c r="A305" i="69"/>
  <c r="F305" i="69"/>
  <c r="D299" i="69"/>
  <c r="G151" i="67"/>
  <c r="C152" i="67"/>
  <c r="E152" i="67"/>
  <c r="A304" i="67"/>
  <c r="A304" i="66"/>
  <c r="F303" i="66"/>
  <c r="G303" i="66"/>
  <c r="C304" i="66"/>
  <c r="N303" i="66"/>
  <c r="M303" i="66"/>
  <c r="E303" i="66"/>
  <c r="D302" i="66"/>
  <c r="E259" i="65"/>
  <c r="F259" i="65"/>
  <c r="G259" i="65"/>
  <c r="C260" i="65"/>
  <c r="A303" i="65"/>
  <c r="D258" i="65"/>
  <c r="A306" i="64"/>
  <c r="F306" i="64"/>
  <c r="E151" i="64"/>
  <c r="C151" i="64"/>
  <c r="G154" i="63"/>
  <c r="A308" i="63"/>
  <c r="E301" i="69"/>
  <c r="G301" i="69"/>
  <c r="C302" i="69"/>
  <c r="A306" i="69"/>
  <c r="F306" i="69"/>
  <c r="D300" i="69"/>
  <c r="A305" i="67"/>
  <c r="F152" i="67"/>
  <c r="D152" i="67"/>
  <c r="D303" i="66"/>
  <c r="N304" i="66"/>
  <c r="M304" i="66"/>
  <c r="E304" i="66"/>
  <c r="A305" i="66"/>
  <c r="F304" i="66"/>
  <c r="G304" i="66"/>
  <c r="C305" i="66"/>
  <c r="D259" i="65"/>
  <c r="A304" i="65"/>
  <c r="E260" i="65"/>
  <c r="F260" i="65"/>
  <c r="G260" i="65"/>
  <c r="C261" i="65"/>
  <c r="A307" i="64"/>
  <c r="F307" i="64"/>
  <c r="G151" i="64"/>
  <c r="A309" i="63"/>
  <c r="E155" i="63"/>
  <c r="C155" i="63"/>
  <c r="E302" i="69"/>
  <c r="G302" i="69"/>
  <c r="C303" i="69"/>
  <c r="A307" i="69"/>
  <c r="F307" i="69"/>
  <c r="D301" i="69"/>
  <c r="G152" i="67"/>
  <c r="A306" i="67"/>
  <c r="A306" i="66"/>
  <c r="F305" i="66"/>
  <c r="G305" i="66"/>
  <c r="C306" i="66"/>
  <c r="N305" i="66"/>
  <c r="M305" i="66"/>
  <c r="E305" i="66"/>
  <c r="D304" i="66"/>
  <c r="E261" i="65"/>
  <c r="F261" i="65"/>
  <c r="G261" i="65"/>
  <c r="C262" i="65"/>
  <c r="A305" i="65"/>
  <c r="D260" i="65"/>
  <c r="D151" i="64"/>
  <c r="C152" i="64"/>
  <c r="E152" i="64"/>
  <c r="A308" i="64"/>
  <c r="F308" i="64"/>
  <c r="F155" i="63"/>
  <c r="G155" i="63"/>
  <c r="A310" i="63"/>
  <c r="D302" i="69"/>
  <c r="E303" i="69"/>
  <c r="G303" i="69"/>
  <c r="C304" i="69"/>
  <c r="A308" i="69"/>
  <c r="F308" i="69"/>
  <c r="C153" i="67"/>
  <c r="A307" i="67"/>
  <c r="D305" i="66"/>
  <c r="N306" i="66"/>
  <c r="M306" i="66"/>
  <c r="E306" i="66"/>
  <c r="A307" i="66"/>
  <c r="F306" i="66"/>
  <c r="G306" i="66"/>
  <c r="C307" i="66"/>
  <c r="E262" i="65"/>
  <c r="F262" i="65"/>
  <c r="G262" i="65"/>
  <c r="C263" i="65"/>
  <c r="A306" i="65"/>
  <c r="D261" i="65"/>
  <c r="D152" i="64"/>
  <c r="G152" i="64"/>
  <c r="A309" i="64"/>
  <c r="F309" i="64"/>
  <c r="C156" i="63"/>
  <c r="E156" i="63"/>
  <c r="A311" i="63"/>
  <c r="D155" i="63"/>
  <c r="E304" i="69"/>
  <c r="G304" i="69"/>
  <c r="C305" i="69"/>
  <c r="A309" i="69"/>
  <c r="F309" i="69"/>
  <c r="D303" i="69"/>
  <c r="F153" i="67"/>
  <c r="G153" i="67"/>
  <c r="E153" i="67"/>
  <c r="A308" i="67"/>
  <c r="A308" i="66"/>
  <c r="F307" i="66"/>
  <c r="G307" i="66"/>
  <c r="C308" i="66"/>
  <c r="N307" i="66"/>
  <c r="M307" i="66"/>
  <c r="E307" i="66"/>
  <c r="D306" i="66"/>
  <c r="D262" i="65"/>
  <c r="A307" i="65"/>
  <c r="E263" i="65"/>
  <c r="F263" i="65"/>
  <c r="G263" i="65"/>
  <c r="C264" i="65"/>
  <c r="C153" i="64"/>
  <c r="E153" i="64"/>
  <c r="A310" i="64"/>
  <c r="F310" i="64"/>
  <c r="A312" i="63"/>
  <c r="F156" i="63"/>
  <c r="G156" i="63"/>
  <c r="E305" i="69"/>
  <c r="G305" i="69"/>
  <c r="C306" i="69"/>
  <c r="D304" i="69"/>
  <c r="A310" i="69"/>
  <c r="F310" i="69"/>
  <c r="D153" i="67"/>
  <c r="C154" i="67"/>
  <c r="A309" i="67"/>
  <c r="D307" i="66"/>
  <c r="D156" i="63"/>
  <c r="N308" i="66"/>
  <c r="M308" i="66"/>
  <c r="E308" i="66"/>
  <c r="F308" i="66"/>
  <c r="G308" i="66"/>
  <c r="C309" i="66"/>
  <c r="A309" i="66"/>
  <c r="E264" i="65"/>
  <c r="F264" i="65"/>
  <c r="G264" i="65"/>
  <c r="C265" i="65"/>
  <c r="A308" i="65"/>
  <c r="D263" i="65"/>
  <c r="D153" i="64"/>
  <c r="A311" i="64"/>
  <c r="F311" i="64"/>
  <c r="C157" i="63"/>
  <c r="E157" i="63"/>
  <c r="A313" i="63"/>
  <c r="E306" i="69"/>
  <c r="G306" i="69"/>
  <c r="C307" i="69"/>
  <c r="A311" i="69"/>
  <c r="F311" i="69"/>
  <c r="D305" i="69"/>
  <c r="F154" i="67"/>
  <c r="G154" i="67"/>
  <c r="C155" i="67"/>
  <c r="E155" i="67"/>
  <c r="E154" i="67"/>
  <c r="D154" i="67"/>
  <c r="A310" i="67"/>
  <c r="D308" i="66"/>
  <c r="A310" i="66"/>
  <c r="F309" i="66"/>
  <c r="G309" i="66"/>
  <c r="C310" i="66"/>
  <c r="N309" i="66"/>
  <c r="M309" i="66"/>
  <c r="E309" i="66"/>
  <c r="D264" i="65"/>
  <c r="E265" i="65"/>
  <c r="F265" i="65"/>
  <c r="G265" i="65"/>
  <c r="C266" i="65"/>
  <c r="A309" i="65"/>
  <c r="G153" i="64"/>
  <c r="A312" i="64"/>
  <c r="F312" i="64"/>
  <c r="A314" i="63"/>
  <c r="F157" i="63"/>
  <c r="D157" i="63"/>
  <c r="E307" i="69"/>
  <c r="G307" i="69"/>
  <c r="C308" i="69"/>
  <c r="A312" i="69"/>
  <c r="F312" i="69"/>
  <c r="D306" i="69"/>
  <c r="F155" i="67"/>
  <c r="G155" i="67"/>
  <c r="A311" i="67"/>
  <c r="N310" i="66"/>
  <c r="M310" i="66"/>
  <c r="E310" i="66"/>
  <c r="F310" i="66"/>
  <c r="G310" i="66"/>
  <c r="C311" i="66"/>
  <c r="A311" i="66"/>
  <c r="D309" i="66"/>
  <c r="E266" i="65"/>
  <c r="F266" i="65"/>
  <c r="G266" i="65"/>
  <c r="C267" i="65"/>
  <c r="D265" i="65"/>
  <c r="A310" i="65"/>
  <c r="A313" i="64"/>
  <c r="F313" i="64"/>
  <c r="G157" i="63"/>
  <c r="E158" i="63"/>
  <c r="E154" i="64"/>
  <c r="C154" i="64"/>
  <c r="A315" i="63"/>
  <c r="E308" i="69"/>
  <c r="G308" i="69"/>
  <c r="C309" i="69"/>
  <c r="A313" i="69"/>
  <c r="F313" i="69"/>
  <c r="D307" i="69"/>
  <c r="C156" i="67"/>
  <c r="E156" i="67"/>
  <c r="A312" i="67"/>
  <c r="D155" i="67"/>
  <c r="A312" i="66"/>
  <c r="F311" i="66"/>
  <c r="G311" i="66"/>
  <c r="C312" i="66"/>
  <c r="N311" i="66"/>
  <c r="M311" i="66"/>
  <c r="E311" i="66"/>
  <c r="D310" i="66"/>
  <c r="E267" i="65"/>
  <c r="F267" i="65"/>
  <c r="G267" i="65"/>
  <c r="C268" i="65"/>
  <c r="C158" i="63"/>
  <c r="F158" i="63"/>
  <c r="D158" i="63"/>
  <c r="A311" i="65"/>
  <c r="D266" i="65"/>
  <c r="G154" i="64"/>
  <c r="A314" i="64"/>
  <c r="F314" i="64"/>
  <c r="A316" i="63"/>
  <c r="A314" i="69"/>
  <c r="F314" i="69"/>
  <c r="E309" i="69"/>
  <c r="G309" i="69"/>
  <c r="C310" i="69"/>
  <c r="D308" i="69"/>
  <c r="A313" i="67"/>
  <c r="F156" i="67"/>
  <c r="G156" i="67"/>
  <c r="D311" i="66"/>
  <c r="N312" i="66"/>
  <c r="M312" i="66"/>
  <c r="E312" i="66"/>
  <c r="A313" i="66"/>
  <c r="F312" i="66"/>
  <c r="G312" i="66"/>
  <c r="C313" i="66"/>
  <c r="E268" i="65"/>
  <c r="F268" i="65"/>
  <c r="G268" i="65"/>
  <c r="C269" i="65"/>
  <c r="D267" i="65"/>
  <c r="A312" i="65"/>
  <c r="E155" i="64"/>
  <c r="C155" i="64"/>
  <c r="A315" i="64"/>
  <c r="F315" i="64"/>
  <c r="D154" i="64"/>
  <c r="G158" i="63"/>
  <c r="A317" i="63"/>
  <c r="E310" i="69"/>
  <c r="G310" i="69"/>
  <c r="C311" i="69"/>
  <c r="A315" i="69"/>
  <c r="F315" i="69"/>
  <c r="D309" i="69"/>
  <c r="D156" i="67"/>
  <c r="C157" i="67"/>
  <c r="E157" i="67"/>
  <c r="A314" i="67"/>
  <c r="A314" i="66"/>
  <c r="F313" i="66"/>
  <c r="G313" i="66"/>
  <c r="C314" i="66"/>
  <c r="N313" i="66"/>
  <c r="M313" i="66"/>
  <c r="E313" i="66"/>
  <c r="D312" i="66"/>
  <c r="E269" i="65"/>
  <c r="F269" i="65"/>
  <c r="G269" i="65"/>
  <c r="C270" i="65"/>
  <c r="D268" i="65"/>
  <c r="A313" i="65"/>
  <c r="A316" i="64"/>
  <c r="F316" i="64"/>
  <c r="G155" i="64"/>
  <c r="A318" i="63"/>
  <c r="E159" i="63"/>
  <c r="C159" i="63"/>
  <c r="E311" i="69"/>
  <c r="G311" i="69"/>
  <c r="C312" i="69"/>
  <c r="A316" i="69"/>
  <c r="F316" i="69"/>
  <c r="D310" i="69"/>
  <c r="A315" i="67"/>
  <c r="F157" i="67"/>
  <c r="G157" i="67"/>
  <c r="D313" i="66"/>
  <c r="N314" i="66"/>
  <c r="M314" i="66"/>
  <c r="E314" i="66"/>
  <c r="A315" i="66"/>
  <c r="F314" i="66"/>
  <c r="G314" i="66"/>
  <c r="C315" i="66"/>
  <c r="E270" i="65"/>
  <c r="F270" i="65"/>
  <c r="G270" i="65"/>
  <c r="C271" i="65"/>
  <c r="A314" i="65"/>
  <c r="D269" i="65"/>
  <c r="C156" i="64"/>
  <c r="E156" i="64"/>
  <c r="D155" i="64"/>
  <c r="A317" i="64"/>
  <c r="F317" i="64"/>
  <c r="F159" i="63"/>
  <c r="G159" i="63"/>
  <c r="A319" i="63"/>
  <c r="E312" i="69"/>
  <c r="G312" i="69"/>
  <c r="C313" i="69"/>
  <c r="A317" i="69"/>
  <c r="F317" i="69"/>
  <c r="D311" i="69"/>
  <c r="C158" i="67"/>
  <c r="E158" i="67"/>
  <c r="D157" i="67"/>
  <c r="A316" i="67"/>
  <c r="A316" i="66"/>
  <c r="F315" i="66"/>
  <c r="G315" i="66"/>
  <c r="C316" i="66"/>
  <c r="N315" i="66"/>
  <c r="M315" i="66"/>
  <c r="E315" i="66"/>
  <c r="D314" i="66"/>
  <c r="E271" i="65"/>
  <c r="F271" i="65"/>
  <c r="G271" i="65"/>
  <c r="C272" i="65"/>
  <c r="D270" i="65"/>
  <c r="A315" i="65"/>
  <c r="A318" i="64"/>
  <c r="F318" i="64"/>
  <c r="G156" i="64"/>
  <c r="D156" i="64"/>
  <c r="C160" i="63"/>
  <c r="E160" i="63"/>
  <c r="A320" i="63"/>
  <c r="D159" i="63"/>
  <c r="E313" i="69"/>
  <c r="G313" i="69"/>
  <c r="C314" i="69"/>
  <c r="D312" i="69"/>
  <c r="A318" i="69"/>
  <c r="F318" i="69"/>
  <c r="A317" i="67"/>
  <c r="F158" i="67"/>
  <c r="D158" i="67"/>
  <c r="D315" i="66"/>
  <c r="N316" i="66"/>
  <c r="M316" i="66"/>
  <c r="E316" i="66"/>
  <c r="F316" i="66"/>
  <c r="G316" i="66"/>
  <c r="C317" i="66"/>
  <c r="A317" i="66"/>
  <c r="E272" i="65"/>
  <c r="F272" i="65"/>
  <c r="G272" i="65"/>
  <c r="C273" i="65"/>
  <c r="D271" i="65"/>
  <c r="A316" i="65"/>
  <c r="C157" i="64"/>
  <c r="E157" i="64"/>
  <c r="A319" i="64"/>
  <c r="F319" i="64"/>
  <c r="A321" i="63"/>
  <c r="F160" i="63"/>
  <c r="D160" i="63"/>
  <c r="E314" i="69"/>
  <c r="G314" i="69"/>
  <c r="C315" i="69"/>
  <c r="D313" i="69"/>
  <c r="A319" i="69"/>
  <c r="F319" i="69"/>
  <c r="G158" i="67"/>
  <c r="A318" i="67"/>
  <c r="D316" i="66"/>
  <c r="A318" i="66"/>
  <c r="F317" i="66"/>
  <c r="G317" i="66"/>
  <c r="C318" i="66"/>
  <c r="N317" i="66"/>
  <c r="M317" i="66"/>
  <c r="E317" i="66"/>
  <c r="E273" i="65"/>
  <c r="F273" i="65"/>
  <c r="G273" i="65"/>
  <c r="C274" i="65"/>
  <c r="D272" i="65"/>
  <c r="G160" i="63"/>
  <c r="E161" i="63"/>
  <c r="A317" i="65"/>
  <c r="D157" i="64"/>
  <c r="A320" i="64"/>
  <c r="F320" i="64"/>
  <c r="C161" i="63"/>
  <c r="A322" i="63"/>
  <c r="E315" i="69"/>
  <c r="G315" i="69"/>
  <c r="C316" i="69"/>
  <c r="D314" i="69"/>
  <c r="A320" i="69"/>
  <c r="F320" i="69"/>
  <c r="C159" i="67"/>
  <c r="E159" i="67"/>
  <c r="A319" i="67"/>
  <c r="D317" i="66"/>
  <c r="N318" i="66"/>
  <c r="M318" i="66"/>
  <c r="E318" i="66"/>
  <c r="F318" i="66"/>
  <c r="G318" i="66"/>
  <c r="C319" i="66"/>
  <c r="A319" i="66"/>
  <c r="E274" i="65"/>
  <c r="F274" i="65"/>
  <c r="G274" i="65"/>
  <c r="C275" i="65"/>
  <c r="A318" i="65"/>
  <c r="D273" i="65"/>
  <c r="G157" i="64"/>
  <c r="C158" i="64"/>
  <c r="A321" i="64"/>
  <c r="F321" i="64"/>
  <c r="A323" i="63"/>
  <c r="F161" i="63"/>
  <c r="D161" i="63"/>
  <c r="E316" i="69"/>
  <c r="G316" i="69"/>
  <c r="C317" i="69"/>
  <c r="A321" i="69"/>
  <c r="F321" i="69"/>
  <c r="D315" i="69"/>
  <c r="A320" i="67"/>
  <c r="F159" i="67"/>
  <c r="D159" i="67"/>
  <c r="A320" i="66"/>
  <c r="F319" i="66"/>
  <c r="G319" i="66"/>
  <c r="C320" i="66"/>
  <c r="N319" i="66"/>
  <c r="M319" i="66"/>
  <c r="E319" i="66"/>
  <c r="E158" i="64"/>
  <c r="D318" i="66"/>
  <c r="E275" i="65"/>
  <c r="F275" i="65"/>
  <c r="G275" i="65"/>
  <c r="C276" i="65"/>
  <c r="D274" i="65"/>
  <c r="A319" i="65"/>
  <c r="A322" i="64"/>
  <c r="F322" i="64"/>
  <c r="G161" i="63"/>
  <c r="E162" i="63"/>
  <c r="D158" i="64"/>
  <c r="A324" i="63"/>
  <c r="E317" i="69"/>
  <c r="G317" i="69"/>
  <c r="C318" i="69"/>
  <c r="A322" i="69"/>
  <c r="F322" i="69"/>
  <c r="D316" i="69"/>
  <c r="G159" i="67"/>
  <c r="A321" i="67"/>
  <c r="D319" i="66"/>
  <c r="N320" i="66"/>
  <c r="M320" i="66"/>
  <c r="E320" i="66"/>
  <c r="A321" i="66"/>
  <c r="F320" i="66"/>
  <c r="G320" i="66"/>
  <c r="C321" i="66"/>
  <c r="E276" i="65"/>
  <c r="F276" i="65"/>
  <c r="G276" i="65"/>
  <c r="C277" i="65"/>
  <c r="A320" i="65"/>
  <c r="D275" i="65"/>
  <c r="C162" i="63"/>
  <c r="G158" i="64"/>
  <c r="A323" i="64"/>
  <c r="F323" i="64"/>
  <c r="A325" i="63"/>
  <c r="F162" i="63"/>
  <c r="D162" i="63"/>
  <c r="E318" i="69"/>
  <c r="G318" i="69"/>
  <c r="C319" i="69"/>
  <c r="D317" i="69"/>
  <c r="A323" i="69"/>
  <c r="F323" i="69"/>
  <c r="A322" i="67"/>
  <c r="C160" i="67"/>
  <c r="E160" i="67"/>
  <c r="A322" i="66"/>
  <c r="F321" i="66"/>
  <c r="G321" i="66"/>
  <c r="C322" i="66"/>
  <c r="N321" i="66"/>
  <c r="M321" i="66"/>
  <c r="E321" i="66"/>
  <c r="D320" i="66"/>
  <c r="E277" i="65"/>
  <c r="F277" i="65"/>
  <c r="G277" i="65"/>
  <c r="C278" i="65"/>
  <c r="A321" i="65"/>
  <c r="D276" i="65"/>
  <c r="E159" i="64"/>
  <c r="C159" i="64"/>
  <c r="A324" i="64"/>
  <c r="F324" i="64"/>
  <c r="G162" i="63"/>
  <c r="A326" i="63"/>
  <c r="E319" i="69"/>
  <c r="G319" i="69"/>
  <c r="C320" i="69"/>
  <c r="D318" i="69"/>
  <c r="A324" i="69"/>
  <c r="F324" i="69"/>
  <c r="A323" i="67"/>
  <c r="F160" i="67"/>
  <c r="G160" i="67"/>
  <c r="D321" i="66"/>
  <c r="N322" i="66"/>
  <c r="M322" i="66"/>
  <c r="E322" i="66"/>
  <c r="A323" i="66"/>
  <c r="F322" i="66"/>
  <c r="G322" i="66"/>
  <c r="C323" i="66"/>
  <c r="E278" i="65"/>
  <c r="F278" i="65"/>
  <c r="G278" i="65"/>
  <c r="C279" i="65"/>
  <c r="A322" i="65"/>
  <c r="D277" i="65"/>
  <c r="A325" i="64"/>
  <c r="F325" i="64"/>
  <c r="D159" i="64"/>
  <c r="A327" i="63"/>
  <c r="E163" i="63"/>
  <c r="C163" i="63"/>
  <c r="E320" i="69"/>
  <c r="G320" i="69"/>
  <c r="C321" i="69"/>
  <c r="A325" i="69"/>
  <c r="F325" i="69"/>
  <c r="D319" i="69"/>
  <c r="D160" i="67"/>
  <c r="A324" i="67"/>
  <c r="C161" i="67"/>
  <c r="E161" i="67"/>
  <c r="D322" i="66"/>
  <c r="A324" i="66"/>
  <c r="F323" i="66"/>
  <c r="G323" i="66"/>
  <c r="C324" i="66"/>
  <c r="N323" i="66"/>
  <c r="M323" i="66"/>
  <c r="E323" i="66"/>
  <c r="A323" i="65"/>
  <c r="E279" i="65"/>
  <c r="F279" i="65"/>
  <c r="G279" i="65"/>
  <c r="C280" i="65"/>
  <c r="D278" i="65"/>
  <c r="G159" i="64"/>
  <c r="E160" i="64"/>
  <c r="A326" i="64"/>
  <c r="F326" i="64"/>
  <c r="F163" i="63"/>
  <c r="G163" i="63"/>
  <c r="A328" i="63"/>
  <c r="E321" i="69"/>
  <c r="G321" i="69"/>
  <c r="C322" i="69"/>
  <c r="D320" i="69"/>
  <c r="A326" i="69"/>
  <c r="F326" i="69"/>
  <c r="A325" i="67"/>
  <c r="F161" i="67"/>
  <c r="D161" i="67"/>
  <c r="C160" i="64"/>
  <c r="D323" i="66"/>
  <c r="N324" i="66"/>
  <c r="M324" i="66"/>
  <c r="E324" i="66"/>
  <c r="F324" i="66"/>
  <c r="G324" i="66"/>
  <c r="C325" i="66"/>
  <c r="A325" i="66"/>
  <c r="D279" i="65"/>
  <c r="E280" i="65"/>
  <c r="F280" i="65"/>
  <c r="G280" i="65"/>
  <c r="C281" i="65"/>
  <c r="A324" i="65"/>
  <c r="D160" i="64"/>
  <c r="A327" i="64"/>
  <c r="F327" i="64"/>
  <c r="C164" i="63"/>
  <c r="E164" i="63"/>
  <c r="A329" i="63"/>
  <c r="D163" i="63"/>
  <c r="E322" i="69"/>
  <c r="G322" i="69"/>
  <c r="C323" i="69"/>
  <c r="A327" i="69"/>
  <c r="F327" i="69"/>
  <c r="D321" i="69"/>
  <c r="G161" i="67"/>
  <c r="A326" i="67"/>
  <c r="D324" i="66"/>
  <c r="A326" i="66"/>
  <c r="F325" i="66"/>
  <c r="G325" i="66"/>
  <c r="C326" i="66"/>
  <c r="N325" i="66"/>
  <c r="M325" i="66"/>
  <c r="E325" i="66"/>
  <c r="D280" i="65"/>
  <c r="E281" i="65"/>
  <c r="F281" i="65"/>
  <c r="G281" i="65"/>
  <c r="C282" i="65"/>
  <c r="A325" i="65"/>
  <c r="G160" i="64"/>
  <c r="C161" i="64"/>
  <c r="A328" i="64"/>
  <c r="F328" i="64"/>
  <c r="A330" i="63"/>
  <c r="F164" i="63"/>
  <c r="G164" i="63"/>
  <c r="E323" i="69"/>
  <c r="G323" i="69"/>
  <c r="C324" i="69"/>
  <c r="A328" i="69"/>
  <c r="F328" i="69"/>
  <c r="D322" i="69"/>
  <c r="C162" i="67"/>
  <c r="A327" i="67"/>
  <c r="N326" i="66"/>
  <c r="M326" i="66"/>
  <c r="E326" i="66"/>
  <c r="F326" i="66"/>
  <c r="G326" i="66"/>
  <c r="C327" i="66"/>
  <c r="A327" i="66"/>
  <c r="D164" i="63"/>
  <c r="D325" i="66"/>
  <c r="D281" i="65"/>
  <c r="E282" i="65"/>
  <c r="F282" i="65"/>
  <c r="G282" i="65"/>
  <c r="C283" i="65"/>
  <c r="A326" i="65"/>
  <c r="E161" i="64"/>
  <c r="A329" i="64"/>
  <c r="F329" i="64"/>
  <c r="G161" i="64"/>
  <c r="C165" i="63"/>
  <c r="E165" i="63"/>
  <c r="A331" i="63"/>
  <c r="E324" i="69"/>
  <c r="G324" i="69"/>
  <c r="C325" i="69"/>
  <c r="A329" i="69"/>
  <c r="F329" i="69"/>
  <c r="D323" i="69"/>
  <c r="F162" i="67"/>
  <c r="G162" i="67"/>
  <c r="C163" i="67"/>
  <c r="E163" i="67"/>
  <c r="E162" i="67"/>
  <c r="A328" i="67"/>
  <c r="D326" i="66"/>
  <c r="A328" i="66"/>
  <c r="F327" i="66"/>
  <c r="G327" i="66"/>
  <c r="C328" i="66"/>
  <c r="N327" i="66"/>
  <c r="M327" i="66"/>
  <c r="E327" i="66"/>
  <c r="D282" i="65"/>
  <c r="A327" i="65"/>
  <c r="E283" i="65"/>
  <c r="F283" i="65"/>
  <c r="G283" i="65"/>
  <c r="C284" i="65"/>
  <c r="D161" i="64"/>
  <c r="E162" i="64"/>
  <c r="C162" i="64"/>
  <c r="A330" i="64"/>
  <c r="F330" i="64"/>
  <c r="A332" i="63"/>
  <c r="F165" i="63"/>
  <c r="D165" i="63"/>
  <c r="E325" i="69"/>
  <c r="G325" i="69"/>
  <c r="C326" i="69"/>
  <c r="D162" i="67"/>
  <c r="D324" i="69"/>
  <c r="A330" i="69"/>
  <c r="F330" i="69"/>
  <c r="F163" i="67"/>
  <c r="G163" i="67"/>
  <c r="A329" i="67"/>
  <c r="D327" i="66"/>
  <c r="N328" i="66"/>
  <c r="M328" i="66"/>
  <c r="E328" i="66"/>
  <c r="A329" i="66"/>
  <c r="F328" i="66"/>
  <c r="G328" i="66"/>
  <c r="C329" i="66"/>
  <c r="E284" i="65"/>
  <c r="F284" i="65"/>
  <c r="G284" i="65"/>
  <c r="C285" i="65"/>
  <c r="A328" i="65"/>
  <c r="D283" i="65"/>
  <c r="G162" i="64"/>
  <c r="A331" i="64"/>
  <c r="F331" i="64"/>
  <c r="G165" i="63"/>
  <c r="C166" i="63"/>
  <c r="A333" i="63"/>
  <c r="E326" i="69"/>
  <c r="G326" i="69"/>
  <c r="C327" i="69"/>
  <c r="A331" i="69"/>
  <c r="F331" i="69"/>
  <c r="D325" i="69"/>
  <c r="E166" i="63"/>
  <c r="D163" i="67"/>
  <c r="C164" i="67"/>
  <c r="E164" i="67"/>
  <c r="A330" i="67"/>
  <c r="D328" i="66"/>
  <c r="A330" i="66"/>
  <c r="F329" i="66"/>
  <c r="G329" i="66"/>
  <c r="C330" i="66"/>
  <c r="N329" i="66"/>
  <c r="M329" i="66"/>
  <c r="E329" i="66"/>
  <c r="D284" i="65"/>
  <c r="E285" i="65"/>
  <c r="F285" i="65"/>
  <c r="G285" i="65"/>
  <c r="C286" i="65"/>
  <c r="A329" i="65"/>
  <c r="D162" i="64"/>
  <c r="E163" i="64"/>
  <c r="C163" i="64"/>
  <c r="A332" i="64"/>
  <c r="F332" i="64"/>
  <c r="A334" i="63"/>
  <c r="F166" i="63"/>
  <c r="D166" i="63"/>
  <c r="E327" i="69"/>
  <c r="G327" i="69"/>
  <c r="C328" i="69"/>
  <c r="A332" i="69"/>
  <c r="F332" i="69"/>
  <c r="D326" i="69"/>
  <c r="A331" i="67"/>
  <c r="F164" i="67"/>
  <c r="G164" i="67"/>
  <c r="D329" i="66"/>
  <c r="N330" i="66"/>
  <c r="M330" i="66"/>
  <c r="E330" i="66"/>
  <c r="A331" i="66"/>
  <c r="F330" i="66"/>
  <c r="G330" i="66"/>
  <c r="C331" i="66"/>
  <c r="D285" i="65"/>
  <c r="E286" i="65"/>
  <c r="F286" i="65"/>
  <c r="G286" i="65"/>
  <c r="C287" i="65"/>
  <c r="A330" i="65"/>
  <c r="A333" i="64"/>
  <c r="F333" i="64"/>
  <c r="G166" i="63"/>
  <c r="C167" i="63"/>
  <c r="G163" i="64"/>
  <c r="D163" i="64"/>
  <c r="A335" i="63"/>
  <c r="E328" i="69"/>
  <c r="G328" i="69"/>
  <c r="C329" i="69"/>
  <c r="A333" i="69"/>
  <c r="F333" i="69"/>
  <c r="D327" i="69"/>
  <c r="C165" i="67"/>
  <c r="E165" i="67"/>
  <c r="D164" i="67"/>
  <c r="A332" i="67"/>
  <c r="D330" i="66"/>
  <c r="A332" i="66"/>
  <c r="F331" i="66"/>
  <c r="G331" i="66"/>
  <c r="C332" i="66"/>
  <c r="N331" i="66"/>
  <c r="M331" i="66"/>
  <c r="E331" i="66"/>
  <c r="E287" i="65"/>
  <c r="F287" i="65"/>
  <c r="G287" i="65"/>
  <c r="C288" i="65"/>
  <c r="E167" i="63"/>
  <c r="D286" i="65"/>
  <c r="A331" i="65"/>
  <c r="C164" i="64"/>
  <c r="E164" i="64"/>
  <c r="A334" i="64"/>
  <c r="F334" i="64"/>
  <c r="A336" i="63"/>
  <c r="F167" i="63"/>
  <c r="G329" i="69"/>
  <c r="C330" i="69"/>
  <c r="E329" i="69"/>
  <c r="D328" i="69"/>
  <c r="A334" i="69"/>
  <c r="F334" i="69"/>
  <c r="D167" i="63"/>
  <c r="F165" i="67"/>
  <c r="G165" i="67"/>
  <c r="A333" i="67"/>
  <c r="D331" i="66"/>
  <c r="N332" i="66"/>
  <c r="M332" i="66"/>
  <c r="E332" i="66"/>
  <c r="F332" i="66"/>
  <c r="G332" i="66"/>
  <c r="C333" i="66"/>
  <c r="A333" i="66"/>
  <c r="E288" i="65"/>
  <c r="F288" i="65"/>
  <c r="G288" i="65"/>
  <c r="C289" i="65"/>
  <c r="D287" i="65"/>
  <c r="A332" i="65"/>
  <c r="G167" i="63"/>
  <c r="C168" i="63"/>
  <c r="A335" i="64"/>
  <c r="F335" i="64"/>
  <c r="G164" i="64"/>
  <c r="A337" i="63"/>
  <c r="A335" i="69"/>
  <c r="F335" i="69"/>
  <c r="E330" i="69"/>
  <c r="G330" i="69"/>
  <c r="C331" i="69"/>
  <c r="D329" i="69"/>
  <c r="C166" i="67"/>
  <c r="E166" i="67"/>
  <c r="E168" i="63"/>
  <c r="D165" i="67"/>
  <c r="A334" i="67"/>
  <c r="A334" i="66"/>
  <c r="F333" i="66"/>
  <c r="G333" i="66"/>
  <c r="C334" i="66"/>
  <c r="N333" i="66"/>
  <c r="M333" i="66"/>
  <c r="E333" i="66"/>
  <c r="D332" i="66"/>
  <c r="E289" i="65"/>
  <c r="F289" i="65"/>
  <c r="G289" i="65"/>
  <c r="C290" i="65"/>
  <c r="D288" i="65"/>
  <c r="A333" i="65"/>
  <c r="D164" i="64"/>
  <c r="C165" i="64"/>
  <c r="E165" i="64"/>
  <c r="A336" i="64"/>
  <c r="F336" i="64"/>
  <c r="A338" i="63"/>
  <c r="F168" i="63"/>
  <c r="D168" i="63"/>
  <c r="E331" i="69"/>
  <c r="G331" i="69"/>
  <c r="C332" i="69"/>
  <c r="A336" i="69"/>
  <c r="F336" i="69"/>
  <c r="D330" i="69"/>
  <c r="A335" i="67"/>
  <c r="F166" i="67"/>
  <c r="D166" i="67"/>
  <c r="D333" i="66"/>
  <c r="N334" i="66"/>
  <c r="M334" i="66"/>
  <c r="E334" i="66"/>
  <c r="F334" i="66"/>
  <c r="G334" i="66"/>
  <c r="C335" i="66"/>
  <c r="A335" i="66"/>
  <c r="E290" i="65"/>
  <c r="F290" i="65"/>
  <c r="G290" i="65"/>
  <c r="C291" i="65"/>
  <c r="D289" i="65"/>
  <c r="A334" i="65"/>
  <c r="A337" i="64"/>
  <c r="F337" i="64"/>
  <c r="G168" i="63"/>
  <c r="E169" i="63"/>
  <c r="G165" i="64"/>
  <c r="A339" i="63"/>
  <c r="E332" i="69"/>
  <c r="G332" i="69"/>
  <c r="C333" i="69"/>
  <c r="A337" i="69"/>
  <c r="F337" i="69"/>
  <c r="D331" i="69"/>
  <c r="G166" i="67"/>
  <c r="C167" i="67"/>
  <c r="E167" i="67"/>
  <c r="A336" i="67"/>
  <c r="D334" i="66"/>
  <c r="A336" i="66"/>
  <c r="F335" i="66"/>
  <c r="G335" i="66"/>
  <c r="C336" i="66"/>
  <c r="N335" i="66"/>
  <c r="M335" i="66"/>
  <c r="E335" i="66"/>
  <c r="E291" i="65"/>
  <c r="F291" i="65"/>
  <c r="G291" i="65"/>
  <c r="C292" i="65"/>
  <c r="A335" i="65"/>
  <c r="D290" i="65"/>
  <c r="C169" i="63"/>
  <c r="E166" i="64"/>
  <c r="C166" i="64"/>
  <c r="A338" i="64"/>
  <c r="F338" i="64"/>
  <c r="D165" i="64"/>
  <c r="A340" i="63"/>
  <c r="E333" i="69"/>
  <c r="G333" i="69"/>
  <c r="C334" i="69"/>
  <c r="A338" i="69"/>
  <c r="F338" i="69"/>
  <c r="D332" i="69"/>
  <c r="A337" i="67"/>
  <c r="F167" i="67"/>
  <c r="D167" i="67"/>
  <c r="D335" i="66"/>
  <c r="N336" i="66"/>
  <c r="M336" i="66"/>
  <c r="E336" i="66"/>
  <c r="A337" i="66"/>
  <c r="F336" i="66"/>
  <c r="G336" i="66"/>
  <c r="C337" i="66"/>
  <c r="E292" i="65"/>
  <c r="F292" i="65"/>
  <c r="G292" i="65"/>
  <c r="C293" i="65"/>
  <c r="D291" i="65"/>
  <c r="F169" i="63"/>
  <c r="D169" i="63"/>
  <c r="A336" i="65"/>
  <c r="A339" i="64"/>
  <c r="F339" i="64"/>
  <c r="G166" i="64"/>
  <c r="D166" i="64"/>
  <c r="A341" i="63"/>
  <c r="D333" i="69"/>
  <c r="E334" i="69"/>
  <c r="G334" i="69"/>
  <c r="C335" i="69"/>
  <c r="A339" i="69"/>
  <c r="F339" i="69"/>
  <c r="G167" i="67"/>
  <c r="C168" i="67"/>
  <c r="E168" i="67"/>
  <c r="A338" i="67"/>
  <c r="A338" i="66"/>
  <c r="F337" i="66"/>
  <c r="G337" i="66"/>
  <c r="C338" i="66"/>
  <c r="N337" i="66"/>
  <c r="M337" i="66"/>
  <c r="E337" i="66"/>
  <c r="D336" i="66"/>
  <c r="G169" i="63"/>
  <c r="E293" i="65"/>
  <c r="F293" i="65"/>
  <c r="G293" i="65"/>
  <c r="C294" i="65"/>
  <c r="A337" i="65"/>
  <c r="D292" i="65"/>
  <c r="E167" i="64"/>
  <c r="C167" i="64"/>
  <c r="A340" i="64"/>
  <c r="F340" i="64"/>
  <c r="A342" i="63"/>
  <c r="D334" i="69"/>
  <c r="A340" i="69"/>
  <c r="F340" i="69"/>
  <c r="E335" i="69"/>
  <c r="G335" i="69"/>
  <c r="C336" i="69"/>
  <c r="A339" i="67"/>
  <c r="F168" i="67"/>
  <c r="G168" i="67"/>
  <c r="D337" i="66"/>
  <c r="E170" i="63"/>
  <c r="C170" i="63"/>
  <c r="F170" i="63"/>
  <c r="N338" i="66"/>
  <c r="M338" i="66"/>
  <c r="E338" i="66"/>
  <c r="A339" i="66"/>
  <c r="F338" i="66"/>
  <c r="G338" i="66"/>
  <c r="C339" i="66"/>
  <c r="E294" i="65"/>
  <c r="F294" i="65"/>
  <c r="G294" i="65"/>
  <c r="C295" i="65"/>
  <c r="A338" i="65"/>
  <c r="D293" i="65"/>
  <c r="G170" i="63"/>
  <c r="E171" i="63"/>
  <c r="G167" i="64"/>
  <c r="A341" i="64"/>
  <c r="F341" i="64"/>
  <c r="A343" i="63"/>
  <c r="C171" i="63"/>
  <c r="E336" i="69"/>
  <c r="G336" i="69"/>
  <c r="C337" i="69"/>
  <c r="D335" i="69"/>
  <c r="A341" i="69"/>
  <c r="F341" i="69"/>
  <c r="D168" i="67"/>
  <c r="C169" i="67"/>
  <c r="E169" i="67"/>
  <c r="A340" i="67"/>
  <c r="D338" i="66"/>
  <c r="D170" i="63"/>
  <c r="A340" i="66"/>
  <c r="F339" i="66"/>
  <c r="G339" i="66"/>
  <c r="C340" i="66"/>
  <c r="N339" i="66"/>
  <c r="M339" i="66"/>
  <c r="E339" i="66"/>
  <c r="A339" i="65"/>
  <c r="E295" i="65"/>
  <c r="F295" i="65"/>
  <c r="G295" i="65"/>
  <c r="C296" i="65"/>
  <c r="D294" i="65"/>
  <c r="C168" i="64"/>
  <c r="E168" i="64"/>
  <c r="D167" i="64"/>
  <c r="A342" i="64"/>
  <c r="F342" i="64"/>
  <c r="F171" i="63"/>
  <c r="G171" i="63"/>
  <c r="A344" i="63"/>
  <c r="D336" i="69"/>
  <c r="E337" i="69"/>
  <c r="D337" i="69"/>
  <c r="G337" i="69"/>
  <c r="C338" i="69"/>
  <c r="A342" i="69"/>
  <c r="F342" i="69"/>
  <c r="F169" i="67"/>
  <c r="G169" i="67"/>
  <c r="A341" i="67"/>
  <c r="N340" i="66"/>
  <c r="M340" i="66"/>
  <c r="E340" i="66"/>
  <c r="F340" i="66"/>
  <c r="G340" i="66"/>
  <c r="C341" i="66"/>
  <c r="A341" i="66"/>
  <c r="D339" i="66"/>
  <c r="D295" i="65"/>
  <c r="E296" i="65"/>
  <c r="F296" i="65"/>
  <c r="G296" i="65"/>
  <c r="C297" i="65"/>
  <c r="A340" i="65"/>
  <c r="D168" i="64"/>
  <c r="A343" i="64"/>
  <c r="F343" i="64"/>
  <c r="C172" i="63"/>
  <c r="E172" i="63"/>
  <c r="A345" i="63"/>
  <c r="D171" i="63"/>
  <c r="E338" i="69"/>
  <c r="G338" i="69"/>
  <c r="C339" i="69"/>
  <c r="A343" i="69"/>
  <c r="F343" i="69"/>
  <c r="C170" i="67"/>
  <c r="E170" i="67"/>
  <c r="A342" i="67"/>
  <c r="D169" i="67"/>
  <c r="D340" i="66"/>
  <c r="A342" i="66"/>
  <c r="F341" i="66"/>
  <c r="G341" i="66"/>
  <c r="C342" i="66"/>
  <c r="N341" i="66"/>
  <c r="M341" i="66"/>
  <c r="E341" i="66"/>
  <c r="D296" i="65"/>
  <c r="E297" i="65"/>
  <c r="F297" i="65"/>
  <c r="G297" i="65"/>
  <c r="C298" i="65"/>
  <c r="A341" i="65"/>
  <c r="G168" i="64"/>
  <c r="A344" i="64"/>
  <c r="F344" i="64"/>
  <c r="A346" i="63"/>
  <c r="F172" i="63"/>
  <c r="D172" i="63"/>
  <c r="A344" i="69"/>
  <c r="F344" i="69"/>
  <c r="E339" i="69"/>
  <c r="G339" i="69"/>
  <c r="C340" i="69"/>
  <c r="D338" i="69"/>
  <c r="A343" i="67"/>
  <c r="F170" i="67"/>
  <c r="D170" i="67"/>
  <c r="D341" i="66"/>
  <c r="N342" i="66"/>
  <c r="M342" i="66"/>
  <c r="E342" i="66"/>
  <c r="F342" i="66"/>
  <c r="G342" i="66"/>
  <c r="C343" i="66"/>
  <c r="A343" i="66"/>
  <c r="D297" i="65"/>
  <c r="E298" i="65"/>
  <c r="F298" i="65"/>
  <c r="G298" i="65"/>
  <c r="C299" i="65"/>
  <c r="A342" i="65"/>
  <c r="A345" i="64"/>
  <c r="F345" i="64"/>
  <c r="G172" i="63"/>
  <c r="C173" i="63"/>
  <c r="C169" i="64"/>
  <c r="E169" i="64"/>
  <c r="A347" i="63"/>
  <c r="E340" i="69"/>
  <c r="G340" i="69"/>
  <c r="C341" i="69"/>
  <c r="D339" i="69"/>
  <c r="A345" i="69"/>
  <c r="F345" i="69"/>
  <c r="G170" i="67"/>
  <c r="E173" i="63"/>
  <c r="A344" i="67"/>
  <c r="A344" i="66"/>
  <c r="F343" i="66"/>
  <c r="G343" i="66"/>
  <c r="C344" i="66"/>
  <c r="N343" i="66"/>
  <c r="M343" i="66"/>
  <c r="E343" i="66"/>
  <c r="D342" i="66"/>
  <c r="D298" i="65"/>
  <c r="E299" i="65"/>
  <c r="F299" i="65"/>
  <c r="G299" i="65"/>
  <c r="C300" i="65"/>
  <c r="A343" i="65"/>
  <c r="A346" i="64"/>
  <c r="F346" i="64"/>
  <c r="G169" i="64"/>
  <c r="A348" i="63"/>
  <c r="F173" i="63"/>
  <c r="D340" i="69"/>
  <c r="E341" i="69"/>
  <c r="G341" i="69"/>
  <c r="C342" i="69"/>
  <c r="A346" i="69"/>
  <c r="F346" i="69"/>
  <c r="D173" i="63"/>
  <c r="A345" i="67"/>
  <c r="C171" i="67"/>
  <c r="E171" i="67"/>
  <c r="D343" i="66"/>
  <c r="N344" i="66"/>
  <c r="M344" i="66"/>
  <c r="E344" i="66"/>
  <c r="A345" i="66"/>
  <c r="F344" i="66"/>
  <c r="G344" i="66"/>
  <c r="C345" i="66"/>
  <c r="D299" i="65"/>
  <c r="E300" i="65"/>
  <c r="F300" i="65"/>
  <c r="G300" i="65"/>
  <c r="C301" i="65"/>
  <c r="A344" i="65"/>
  <c r="G173" i="63"/>
  <c r="E174" i="63"/>
  <c r="E170" i="64"/>
  <c r="C170" i="64"/>
  <c r="A347" i="64"/>
  <c r="F347" i="64"/>
  <c r="D169" i="64"/>
  <c r="A349" i="63"/>
  <c r="D341" i="69"/>
  <c r="A347" i="69"/>
  <c r="F347" i="69"/>
  <c r="E342" i="69"/>
  <c r="G342" i="69"/>
  <c r="C343" i="69"/>
  <c r="A346" i="67"/>
  <c r="F171" i="67"/>
  <c r="D171" i="67"/>
  <c r="A346" i="66"/>
  <c r="F345" i="66"/>
  <c r="G345" i="66"/>
  <c r="C346" i="66"/>
  <c r="N345" i="66"/>
  <c r="M345" i="66"/>
  <c r="E345" i="66"/>
  <c r="D344" i="66"/>
  <c r="D300" i="65"/>
  <c r="E301" i="65"/>
  <c r="F301" i="65"/>
  <c r="G301" i="65"/>
  <c r="C302" i="65"/>
  <c r="C174" i="63"/>
  <c r="A345" i="65"/>
  <c r="G170" i="64"/>
  <c r="A348" i="64"/>
  <c r="F348" i="64"/>
  <c r="F174" i="63"/>
  <c r="G174" i="63"/>
  <c r="A350" i="63"/>
  <c r="E343" i="69"/>
  <c r="G343" i="69"/>
  <c r="C344" i="69"/>
  <c r="D342" i="69"/>
  <c r="A348" i="69"/>
  <c r="F348" i="69"/>
  <c r="A347" i="67"/>
  <c r="G171" i="67"/>
  <c r="D345" i="66"/>
  <c r="N346" i="66"/>
  <c r="M346" i="66"/>
  <c r="E346" i="66"/>
  <c r="A347" i="66"/>
  <c r="F346" i="66"/>
  <c r="G346" i="66"/>
  <c r="C347" i="66"/>
  <c r="A346" i="65"/>
  <c r="D301" i="65"/>
  <c r="E302" i="65"/>
  <c r="F302" i="65"/>
  <c r="G302" i="65"/>
  <c r="C303" i="65"/>
  <c r="D170" i="64"/>
  <c r="E171" i="64"/>
  <c r="C171" i="64"/>
  <c r="A349" i="64"/>
  <c r="F349" i="64"/>
  <c r="E175" i="63"/>
  <c r="C175" i="63"/>
  <c r="A351" i="63"/>
  <c r="D174" i="63"/>
  <c r="A349" i="69"/>
  <c r="F349" i="69"/>
  <c r="E344" i="69"/>
  <c r="D344" i="69"/>
  <c r="G344" i="69"/>
  <c r="C345" i="69"/>
  <c r="D343" i="69"/>
  <c r="A348" i="67"/>
  <c r="C172" i="67"/>
  <c r="E172" i="67"/>
  <c r="N347" i="66"/>
  <c r="M347" i="66"/>
  <c r="E347" i="66"/>
  <c r="F347" i="66"/>
  <c r="G347" i="66"/>
  <c r="C348" i="66"/>
  <c r="A348" i="66"/>
  <c r="D346" i="66"/>
  <c r="E303" i="65"/>
  <c r="F303" i="65"/>
  <c r="G303" i="65"/>
  <c r="C304" i="65"/>
  <c r="D302" i="65"/>
  <c r="A347" i="65"/>
  <c r="A350" i="64"/>
  <c r="F350" i="64"/>
  <c r="D171" i="64"/>
  <c r="A352" i="63"/>
  <c r="F175" i="63"/>
  <c r="D175" i="63"/>
  <c r="E345" i="69"/>
  <c r="G345" i="69"/>
  <c r="C346" i="69"/>
  <c r="A350" i="69"/>
  <c r="F350" i="69"/>
  <c r="F172" i="67"/>
  <c r="G172" i="67"/>
  <c r="A349" i="67"/>
  <c r="D347" i="66"/>
  <c r="A349" i="66"/>
  <c r="F348" i="66"/>
  <c r="G348" i="66"/>
  <c r="C349" i="66"/>
  <c r="N348" i="66"/>
  <c r="M348" i="66"/>
  <c r="E348" i="66"/>
  <c r="D348" i="66"/>
  <c r="E304" i="65"/>
  <c r="F304" i="65"/>
  <c r="G304" i="65"/>
  <c r="C305" i="65"/>
  <c r="D303" i="65"/>
  <c r="A348" i="65"/>
  <c r="G171" i="64"/>
  <c r="A351" i="64"/>
  <c r="F351" i="64"/>
  <c r="G175" i="63"/>
  <c r="A353" i="63"/>
  <c r="E346" i="69"/>
  <c r="G346" i="69"/>
  <c r="C347" i="69"/>
  <c r="A351" i="69"/>
  <c r="F351" i="69"/>
  <c r="D345" i="69"/>
  <c r="D172" i="67"/>
  <c r="C173" i="67"/>
  <c r="E173" i="67"/>
  <c r="A350" i="67"/>
  <c r="N349" i="66"/>
  <c r="M349" i="66"/>
  <c r="E349" i="66"/>
  <c r="F349" i="66"/>
  <c r="G349" i="66"/>
  <c r="C350" i="66"/>
  <c r="A350" i="66"/>
  <c r="E305" i="65"/>
  <c r="F305" i="65"/>
  <c r="G305" i="65"/>
  <c r="C306" i="65"/>
  <c r="A349" i="65"/>
  <c r="D304" i="65"/>
  <c r="A352" i="64"/>
  <c r="F352" i="64"/>
  <c r="C172" i="64"/>
  <c r="E172" i="64"/>
  <c r="A354" i="63"/>
  <c r="C176" i="63"/>
  <c r="E176" i="63"/>
  <c r="E347" i="69"/>
  <c r="D347" i="69"/>
  <c r="G347" i="69"/>
  <c r="C348" i="69"/>
  <c r="A352" i="69"/>
  <c r="F352" i="69"/>
  <c r="D346" i="69"/>
  <c r="A351" i="67"/>
  <c r="F173" i="67"/>
  <c r="D173" i="67"/>
  <c r="A351" i="66"/>
  <c r="F350" i="66"/>
  <c r="G350" i="66"/>
  <c r="C351" i="66"/>
  <c r="N350" i="66"/>
  <c r="M350" i="66"/>
  <c r="E350" i="66"/>
  <c r="D349" i="66"/>
  <c r="E306" i="65"/>
  <c r="F306" i="65"/>
  <c r="G306" i="65"/>
  <c r="C307" i="65"/>
  <c r="D305" i="65"/>
  <c r="A350" i="65"/>
  <c r="G172" i="64"/>
  <c r="A353" i="64"/>
  <c r="F353" i="64"/>
  <c r="F176" i="63"/>
  <c r="D176" i="63"/>
  <c r="A355" i="63"/>
  <c r="E348" i="69"/>
  <c r="G348" i="69"/>
  <c r="C349" i="69"/>
  <c r="A353" i="69"/>
  <c r="F353" i="69"/>
  <c r="G173" i="67"/>
  <c r="A352" i="67"/>
  <c r="D350" i="66"/>
  <c r="N351" i="66"/>
  <c r="M351" i="66"/>
  <c r="E351" i="66"/>
  <c r="A352" i="66"/>
  <c r="F351" i="66"/>
  <c r="G351" i="66"/>
  <c r="C352" i="66"/>
  <c r="E307" i="65"/>
  <c r="F307" i="65"/>
  <c r="G307" i="65"/>
  <c r="C308" i="65"/>
  <c r="D306" i="65"/>
  <c r="A351" i="65"/>
  <c r="D172" i="64"/>
  <c r="C173" i="64"/>
  <c r="E173" i="64"/>
  <c r="A354" i="64"/>
  <c r="F354" i="64"/>
  <c r="A356" i="63"/>
  <c r="G176" i="63"/>
  <c r="D348" i="69"/>
  <c r="E349" i="69"/>
  <c r="G349" i="69"/>
  <c r="C350" i="69"/>
  <c r="A354" i="69"/>
  <c r="F354" i="69"/>
  <c r="C174" i="67"/>
  <c r="E174" i="67"/>
  <c r="A353" i="67"/>
  <c r="A353" i="66"/>
  <c r="F352" i="66"/>
  <c r="G352" i="66"/>
  <c r="C353" i="66"/>
  <c r="N352" i="66"/>
  <c r="M352" i="66"/>
  <c r="E352" i="66"/>
  <c r="D351" i="66"/>
  <c r="E308" i="65"/>
  <c r="F308" i="65"/>
  <c r="G308" i="65"/>
  <c r="C309" i="65"/>
  <c r="D307" i="65"/>
  <c r="A352" i="65"/>
  <c r="D173" i="64"/>
  <c r="A355" i="64"/>
  <c r="F355" i="64"/>
  <c r="C177" i="63"/>
  <c r="E177" i="63"/>
  <c r="A357" i="63"/>
  <c r="D349" i="69"/>
  <c r="A355" i="69"/>
  <c r="F355" i="69"/>
  <c r="F174" i="67"/>
  <c r="G174" i="67"/>
  <c r="E350" i="69"/>
  <c r="G350" i="69"/>
  <c r="C351" i="69"/>
  <c r="C175" i="67"/>
  <c r="E175" i="67"/>
  <c r="A354" i="67"/>
  <c r="D174" i="67"/>
  <c r="D352" i="66"/>
  <c r="N353" i="66"/>
  <c r="M353" i="66"/>
  <c r="E353" i="66"/>
  <c r="A354" i="66"/>
  <c r="F353" i="66"/>
  <c r="G353" i="66"/>
  <c r="C354" i="66"/>
  <c r="D308" i="65"/>
  <c r="A353" i="65"/>
  <c r="E309" i="65"/>
  <c r="F309" i="65"/>
  <c r="G309" i="65"/>
  <c r="C310" i="65"/>
  <c r="G173" i="64"/>
  <c r="A356" i="64"/>
  <c r="F356" i="64"/>
  <c r="A358" i="63"/>
  <c r="F177" i="63"/>
  <c r="D177" i="63"/>
  <c r="E351" i="69"/>
  <c r="G351" i="69"/>
  <c r="C352" i="69"/>
  <c r="D350" i="69"/>
  <c r="A356" i="69"/>
  <c r="F356" i="69"/>
  <c r="A355" i="67"/>
  <c r="F175" i="67"/>
  <c r="D175" i="67"/>
  <c r="A355" i="66"/>
  <c r="F354" i="66"/>
  <c r="G354" i="66"/>
  <c r="C355" i="66"/>
  <c r="N354" i="66"/>
  <c r="M354" i="66"/>
  <c r="E354" i="66"/>
  <c r="D353" i="66"/>
  <c r="E310" i="65"/>
  <c r="F310" i="65"/>
  <c r="G310" i="65"/>
  <c r="C311" i="65"/>
  <c r="A354" i="65"/>
  <c r="D309" i="65"/>
  <c r="A357" i="64"/>
  <c r="F357" i="64"/>
  <c r="G177" i="63"/>
  <c r="E178" i="63"/>
  <c r="E174" i="64"/>
  <c r="C174" i="64"/>
  <c r="A359" i="63"/>
  <c r="A357" i="69"/>
  <c r="F357" i="69"/>
  <c r="E352" i="69"/>
  <c r="D352" i="69"/>
  <c r="G352" i="69"/>
  <c r="C353" i="69"/>
  <c r="D351" i="69"/>
  <c r="G175" i="67"/>
  <c r="C176" i="67"/>
  <c r="E176" i="67"/>
  <c r="A356" i="67"/>
  <c r="D354" i="66"/>
  <c r="N355" i="66"/>
  <c r="M355" i="66"/>
  <c r="E355" i="66"/>
  <c r="A356" i="66"/>
  <c r="F355" i="66"/>
  <c r="G355" i="66"/>
  <c r="C356" i="66"/>
  <c r="C178" i="63"/>
  <c r="D310" i="65"/>
  <c r="A355" i="65"/>
  <c r="E311" i="65"/>
  <c r="F311" i="65"/>
  <c r="G311" i="65"/>
  <c r="C312" i="65"/>
  <c r="G174" i="64"/>
  <c r="A358" i="64"/>
  <c r="F358" i="64"/>
  <c r="A360" i="63"/>
  <c r="F178" i="63"/>
  <c r="D178" i="63"/>
  <c r="E353" i="69"/>
  <c r="G353" i="69"/>
  <c r="C354" i="69"/>
  <c r="A358" i="69"/>
  <c r="F358" i="69"/>
  <c r="F176" i="67"/>
  <c r="G176" i="67"/>
  <c r="A357" i="67"/>
  <c r="A357" i="66"/>
  <c r="F356" i="66"/>
  <c r="G356" i="66"/>
  <c r="C357" i="66"/>
  <c r="N356" i="66"/>
  <c r="M356" i="66"/>
  <c r="E356" i="66"/>
  <c r="D355" i="66"/>
  <c r="D311" i="65"/>
  <c r="E312" i="65"/>
  <c r="F312" i="65"/>
  <c r="G312" i="65"/>
  <c r="C313" i="65"/>
  <c r="A356" i="65"/>
  <c r="E175" i="64"/>
  <c r="C175" i="64"/>
  <c r="D174" i="64"/>
  <c r="A359" i="64"/>
  <c r="F359" i="64"/>
  <c r="G178" i="63"/>
  <c r="A361" i="63"/>
  <c r="E354" i="69"/>
  <c r="G354" i="69"/>
  <c r="C355" i="69"/>
  <c r="A359" i="69"/>
  <c r="F359" i="69"/>
  <c r="D353" i="69"/>
  <c r="C177" i="67"/>
  <c r="E177" i="67"/>
  <c r="A358" i="67"/>
  <c r="D176" i="67"/>
  <c r="D356" i="66"/>
  <c r="N357" i="66"/>
  <c r="M357" i="66"/>
  <c r="E357" i="66"/>
  <c r="F357" i="66"/>
  <c r="G357" i="66"/>
  <c r="C358" i="66"/>
  <c r="A358" i="66"/>
  <c r="E313" i="65"/>
  <c r="F313" i="65"/>
  <c r="G313" i="65"/>
  <c r="C314" i="65"/>
  <c r="D312" i="65"/>
  <c r="A357" i="65"/>
  <c r="A360" i="64"/>
  <c r="F360" i="64"/>
  <c r="G175" i="64"/>
  <c r="D175" i="64"/>
  <c r="A362" i="63"/>
  <c r="E179" i="63"/>
  <c r="C179" i="63"/>
  <c r="E355" i="69"/>
  <c r="G355" i="69"/>
  <c r="C356" i="69"/>
  <c r="A360" i="69"/>
  <c r="F360" i="69"/>
  <c r="D354" i="69"/>
  <c r="A359" i="67"/>
  <c r="F177" i="67"/>
  <c r="G177" i="67"/>
  <c r="A359" i="66"/>
  <c r="F358" i="66"/>
  <c r="G358" i="66"/>
  <c r="C359" i="66"/>
  <c r="N358" i="66"/>
  <c r="M358" i="66"/>
  <c r="E358" i="66"/>
  <c r="D357" i="66"/>
  <c r="E314" i="65"/>
  <c r="F314" i="65"/>
  <c r="G314" i="65"/>
  <c r="C315" i="65"/>
  <c r="D313" i="65"/>
  <c r="A358" i="65"/>
  <c r="C176" i="64"/>
  <c r="E176" i="64"/>
  <c r="A361" i="64"/>
  <c r="F361" i="64"/>
  <c r="F179" i="63"/>
  <c r="G179" i="63"/>
  <c r="A363" i="63"/>
  <c r="E356" i="69"/>
  <c r="G356" i="69"/>
  <c r="C357" i="69"/>
  <c r="D355" i="69"/>
  <c r="A361" i="69"/>
  <c r="F361" i="69"/>
  <c r="D177" i="67"/>
  <c r="C178" i="67"/>
  <c r="E178" i="67"/>
  <c r="A360" i="67"/>
  <c r="D358" i="66"/>
  <c r="N359" i="66"/>
  <c r="M359" i="66"/>
  <c r="E359" i="66"/>
  <c r="F359" i="66"/>
  <c r="G359" i="66"/>
  <c r="C360" i="66"/>
  <c r="A360" i="66"/>
  <c r="E315" i="65"/>
  <c r="F315" i="65"/>
  <c r="G315" i="65"/>
  <c r="C316" i="65"/>
  <c r="A359" i="65"/>
  <c r="D314" i="65"/>
  <c r="A362" i="64"/>
  <c r="F362" i="64"/>
  <c r="G176" i="64"/>
  <c r="C180" i="63"/>
  <c r="E180" i="63"/>
  <c r="D179" i="63"/>
  <c r="A364" i="63"/>
  <c r="E357" i="69"/>
  <c r="G357" i="69"/>
  <c r="C358" i="69"/>
  <c r="A362" i="69"/>
  <c r="F362" i="69"/>
  <c r="D356" i="69"/>
  <c r="A361" i="67"/>
  <c r="F178" i="67"/>
  <c r="D178" i="67"/>
  <c r="D359" i="66"/>
  <c r="A361" i="66"/>
  <c r="F360" i="66"/>
  <c r="G360" i="66"/>
  <c r="C361" i="66"/>
  <c r="N360" i="66"/>
  <c r="M360" i="66"/>
  <c r="E360" i="66"/>
  <c r="E316" i="65"/>
  <c r="F316" i="65"/>
  <c r="G316" i="65"/>
  <c r="C317" i="65"/>
  <c r="D315" i="65"/>
  <c r="A360" i="65"/>
  <c r="D176" i="64"/>
  <c r="C177" i="64"/>
  <c r="E177" i="64"/>
  <c r="A363" i="64"/>
  <c r="F363" i="64"/>
  <c r="A365" i="63"/>
  <c r="F180" i="63"/>
  <c r="D180" i="63"/>
  <c r="D357" i="69"/>
  <c r="E358" i="69"/>
  <c r="G358" i="69"/>
  <c r="C359" i="69"/>
  <c r="A363" i="69"/>
  <c r="F363" i="69"/>
  <c r="G178" i="67"/>
  <c r="C179" i="67"/>
  <c r="E179" i="67"/>
  <c r="G180" i="63"/>
  <c r="E181" i="63"/>
  <c r="A362" i="67"/>
  <c r="D360" i="66"/>
  <c r="N361" i="66"/>
  <c r="M361" i="66"/>
  <c r="E361" i="66"/>
  <c r="A362" i="66"/>
  <c r="F361" i="66"/>
  <c r="G361" i="66"/>
  <c r="C362" i="66"/>
  <c r="E317" i="65"/>
  <c r="F317" i="65"/>
  <c r="G317" i="65"/>
  <c r="C318" i="65"/>
  <c r="A361" i="65"/>
  <c r="D316" i="65"/>
  <c r="D177" i="64"/>
  <c r="A364" i="64"/>
  <c r="F364" i="64"/>
  <c r="C181" i="63"/>
  <c r="A366" i="63"/>
  <c r="E359" i="69"/>
  <c r="G359" i="69"/>
  <c r="C360" i="69"/>
  <c r="A364" i="69"/>
  <c r="F364" i="69"/>
  <c r="D358" i="69"/>
  <c r="A363" i="67"/>
  <c r="F179" i="67"/>
  <c r="G179" i="67"/>
  <c r="A363" i="66"/>
  <c r="F362" i="66"/>
  <c r="G362" i="66"/>
  <c r="C363" i="66"/>
  <c r="N362" i="66"/>
  <c r="M362" i="66"/>
  <c r="E362" i="66"/>
  <c r="D361" i="66"/>
  <c r="E318" i="65"/>
  <c r="F318" i="65"/>
  <c r="G318" i="65"/>
  <c r="C319" i="65"/>
  <c r="A362" i="65"/>
  <c r="D317" i="65"/>
  <c r="G177" i="64"/>
  <c r="C178" i="64"/>
  <c r="E178" i="64"/>
  <c r="A365" i="64"/>
  <c r="F365" i="64"/>
  <c r="A367" i="63"/>
  <c r="F181" i="63"/>
  <c r="D181" i="63"/>
  <c r="E360" i="69"/>
  <c r="G360" i="69"/>
  <c r="C361" i="69"/>
  <c r="A365" i="69"/>
  <c r="F365" i="69"/>
  <c r="D359" i="69"/>
  <c r="D179" i="67"/>
  <c r="C180" i="67"/>
  <c r="E180" i="67"/>
  <c r="A364" i="67"/>
  <c r="D362" i="66"/>
  <c r="N363" i="66"/>
  <c r="M363" i="66"/>
  <c r="E363" i="66"/>
  <c r="A364" i="66"/>
  <c r="F363" i="66"/>
  <c r="G363" i="66"/>
  <c r="C364" i="66"/>
  <c r="E319" i="65"/>
  <c r="F319" i="65"/>
  <c r="G319" i="65"/>
  <c r="C320" i="65"/>
  <c r="G181" i="63"/>
  <c r="E182" i="63"/>
  <c r="A363" i="65"/>
  <c r="D318" i="65"/>
  <c r="A366" i="64"/>
  <c r="F366" i="64"/>
  <c r="G178" i="64"/>
  <c r="D178" i="64"/>
  <c r="A368" i="63"/>
  <c r="E361" i="69"/>
  <c r="G361" i="69"/>
  <c r="C362" i="69"/>
  <c r="A366" i="69"/>
  <c r="F366" i="69"/>
  <c r="D360" i="69"/>
  <c r="A365" i="67"/>
  <c r="F180" i="67"/>
  <c r="D180" i="67"/>
  <c r="A365" i="66"/>
  <c r="F364" i="66"/>
  <c r="G364" i="66"/>
  <c r="C365" i="66"/>
  <c r="N364" i="66"/>
  <c r="M364" i="66"/>
  <c r="E364" i="66"/>
  <c r="D363" i="66"/>
  <c r="C182" i="63"/>
  <c r="E320" i="65"/>
  <c r="F320" i="65"/>
  <c r="G320" i="65"/>
  <c r="C321" i="65"/>
  <c r="A364" i="65"/>
  <c r="D319" i="65"/>
  <c r="E179" i="64"/>
  <c r="C179" i="64"/>
  <c r="A367" i="64"/>
  <c r="F367" i="64"/>
  <c r="A369" i="63"/>
  <c r="F182" i="63"/>
  <c r="D182" i="63"/>
  <c r="E362" i="69"/>
  <c r="G362" i="69"/>
  <c r="C363" i="69"/>
  <c r="D361" i="69"/>
  <c r="A367" i="69"/>
  <c r="F367" i="69"/>
  <c r="G180" i="67"/>
  <c r="A366" i="67"/>
  <c r="D364" i="66"/>
  <c r="N365" i="66"/>
  <c r="M365" i="66"/>
  <c r="E365" i="66"/>
  <c r="F365" i="66"/>
  <c r="G365" i="66"/>
  <c r="C366" i="66"/>
  <c r="A366" i="66"/>
  <c r="E321" i="65"/>
  <c r="F321" i="65"/>
  <c r="G321" i="65"/>
  <c r="C322" i="65"/>
  <c r="D320" i="65"/>
  <c r="A365" i="65"/>
  <c r="A368" i="64"/>
  <c r="F368" i="64"/>
  <c r="G179" i="64"/>
  <c r="D179" i="64"/>
  <c r="G182" i="63"/>
  <c r="A370" i="63"/>
  <c r="E363" i="69"/>
  <c r="G363" i="69"/>
  <c r="C364" i="69"/>
  <c r="A368" i="69"/>
  <c r="F368" i="69"/>
  <c r="D362" i="69"/>
  <c r="A367" i="67"/>
  <c r="C181" i="67"/>
  <c r="E181" i="67"/>
  <c r="D365" i="66"/>
  <c r="A367" i="66"/>
  <c r="F366" i="66"/>
  <c r="G366" i="66"/>
  <c r="C367" i="66"/>
  <c r="N366" i="66"/>
  <c r="M366" i="66"/>
  <c r="E366" i="66"/>
  <c r="E322" i="65"/>
  <c r="F322" i="65"/>
  <c r="G322" i="65"/>
  <c r="C323" i="65"/>
  <c r="D321" i="65"/>
  <c r="A366" i="65"/>
  <c r="C180" i="64"/>
  <c r="E180" i="64"/>
  <c r="A369" i="64"/>
  <c r="F369" i="64"/>
  <c r="A371" i="63"/>
  <c r="E183" i="63"/>
  <c r="C183" i="63"/>
  <c r="E364" i="69"/>
  <c r="G364" i="69"/>
  <c r="C365" i="69"/>
  <c r="D363" i="69"/>
  <c r="A369" i="69"/>
  <c r="F369" i="69"/>
  <c r="F181" i="67"/>
  <c r="G181" i="67"/>
  <c r="A368" i="67"/>
  <c r="D366" i="66"/>
  <c r="N367" i="66"/>
  <c r="M367" i="66"/>
  <c r="E367" i="66"/>
  <c r="F367" i="66"/>
  <c r="G367" i="66"/>
  <c r="C368" i="66"/>
  <c r="A368" i="66"/>
  <c r="E323" i="65"/>
  <c r="F323" i="65"/>
  <c r="G323" i="65"/>
  <c r="C324" i="65"/>
  <c r="D322" i="65"/>
  <c r="A367" i="65"/>
  <c r="A370" i="64"/>
  <c r="F370" i="64"/>
  <c r="G180" i="64"/>
  <c r="D180" i="64"/>
  <c r="F183" i="63"/>
  <c r="G183" i="63"/>
  <c r="A372" i="63"/>
  <c r="E365" i="69"/>
  <c r="G365" i="69"/>
  <c r="C366" i="69"/>
  <c r="A370" i="69"/>
  <c r="F370" i="69"/>
  <c r="D364" i="69"/>
  <c r="D181" i="67"/>
  <c r="C182" i="67"/>
  <c r="E182" i="67"/>
  <c r="A369" i="67"/>
  <c r="A369" i="66"/>
  <c r="F368" i="66"/>
  <c r="G368" i="66"/>
  <c r="C369" i="66"/>
  <c r="N368" i="66"/>
  <c r="M368" i="66"/>
  <c r="E368" i="66"/>
  <c r="D367" i="66"/>
  <c r="E324" i="65"/>
  <c r="F324" i="65"/>
  <c r="G324" i="65"/>
  <c r="C325" i="65"/>
  <c r="A368" i="65"/>
  <c r="D323" i="65"/>
  <c r="C181" i="64"/>
  <c r="E181" i="64"/>
  <c r="A371" i="64"/>
  <c r="F371" i="64"/>
  <c r="C184" i="63"/>
  <c r="E184" i="63"/>
  <c r="A373" i="63"/>
  <c r="D183" i="63"/>
  <c r="E366" i="69"/>
  <c r="G366" i="69"/>
  <c r="C367" i="69"/>
  <c r="A371" i="69"/>
  <c r="F371" i="69"/>
  <c r="D365" i="69"/>
  <c r="A370" i="67"/>
  <c r="F182" i="67"/>
  <c r="D182" i="67"/>
  <c r="D368" i="66"/>
  <c r="N369" i="66"/>
  <c r="M369" i="66"/>
  <c r="E369" i="66"/>
  <c r="A370" i="66"/>
  <c r="F369" i="66"/>
  <c r="G369" i="66"/>
  <c r="C370" i="66"/>
  <c r="E325" i="65"/>
  <c r="F325" i="65"/>
  <c r="G325" i="65"/>
  <c r="C326" i="65"/>
  <c r="D324" i="65"/>
  <c r="A369" i="65"/>
  <c r="D181" i="64"/>
  <c r="A372" i="64"/>
  <c r="F372" i="64"/>
  <c r="A374" i="63"/>
  <c r="F184" i="63"/>
  <c r="D184" i="63"/>
  <c r="E367" i="69"/>
  <c r="G367" i="69"/>
  <c r="C368" i="69"/>
  <c r="A372" i="69"/>
  <c r="F372" i="69"/>
  <c r="D366" i="69"/>
  <c r="G182" i="67"/>
  <c r="C183" i="67"/>
  <c r="E183" i="67"/>
  <c r="A371" i="67"/>
  <c r="A371" i="66"/>
  <c r="F370" i="66"/>
  <c r="G370" i="66"/>
  <c r="C371" i="66"/>
  <c r="N370" i="66"/>
  <c r="M370" i="66"/>
  <c r="E370" i="66"/>
  <c r="D369" i="66"/>
  <c r="E326" i="65"/>
  <c r="F326" i="65"/>
  <c r="G326" i="65"/>
  <c r="C327" i="65"/>
  <c r="D325" i="65"/>
  <c r="A370" i="65"/>
  <c r="G181" i="64"/>
  <c r="C182" i="64"/>
  <c r="E182" i="64"/>
  <c r="G184" i="63"/>
  <c r="C185" i="63"/>
  <c r="A373" i="64"/>
  <c r="F373" i="64"/>
  <c r="A375" i="63"/>
  <c r="E368" i="69"/>
  <c r="G368" i="69"/>
  <c r="C369" i="69"/>
  <c r="A373" i="69"/>
  <c r="F373" i="69"/>
  <c r="D367" i="69"/>
  <c r="F183" i="67"/>
  <c r="A372" i="67"/>
  <c r="D370" i="66"/>
  <c r="E185" i="63"/>
  <c r="N371" i="66"/>
  <c r="M371" i="66"/>
  <c r="E371" i="66"/>
  <c r="F371" i="66"/>
  <c r="G371" i="66"/>
  <c r="C372" i="66"/>
  <c r="A372" i="66"/>
  <c r="E327" i="65"/>
  <c r="F327" i="65"/>
  <c r="G327" i="65"/>
  <c r="C328" i="65"/>
  <c r="A371" i="65"/>
  <c r="D326" i="65"/>
  <c r="G182" i="64"/>
  <c r="A374" i="64"/>
  <c r="F374" i="64"/>
  <c r="A376" i="63"/>
  <c r="F185" i="63"/>
  <c r="E369" i="69"/>
  <c r="G369" i="69"/>
  <c r="C370" i="69"/>
  <c r="D368" i="69"/>
  <c r="A374" i="69"/>
  <c r="F374" i="69"/>
  <c r="D183" i="67"/>
  <c r="G183" i="67"/>
  <c r="A373" i="67"/>
  <c r="D371" i="66"/>
  <c r="D185" i="63"/>
  <c r="A373" i="66"/>
  <c r="F372" i="66"/>
  <c r="G372" i="66"/>
  <c r="C373" i="66"/>
  <c r="N372" i="66"/>
  <c r="M372" i="66"/>
  <c r="E372" i="66"/>
  <c r="E328" i="65"/>
  <c r="F328" i="65"/>
  <c r="G328" i="65"/>
  <c r="C329" i="65"/>
  <c r="D327" i="65"/>
  <c r="A372" i="65"/>
  <c r="E183" i="64"/>
  <c r="C183" i="64"/>
  <c r="A375" i="64"/>
  <c r="F375" i="64"/>
  <c r="G185" i="63"/>
  <c r="C186" i="63"/>
  <c r="D182" i="64"/>
  <c r="A377" i="63"/>
  <c r="E370" i="69"/>
  <c r="G370" i="69"/>
  <c r="C371" i="69"/>
  <c r="A375" i="69"/>
  <c r="F375" i="69"/>
  <c r="D369" i="69"/>
  <c r="A374" i="67"/>
  <c r="C184" i="67"/>
  <c r="E184" i="67"/>
  <c r="D372" i="66"/>
  <c r="E186" i="63"/>
  <c r="N373" i="66"/>
  <c r="M373" i="66"/>
  <c r="E373" i="66"/>
  <c r="F373" i="66"/>
  <c r="G373" i="66"/>
  <c r="C374" i="66"/>
  <c r="A374" i="66"/>
  <c r="E329" i="65"/>
  <c r="F329" i="65"/>
  <c r="G329" i="65"/>
  <c r="C330" i="65"/>
  <c r="D328" i="65"/>
  <c r="A373" i="65"/>
  <c r="G183" i="64"/>
  <c r="A376" i="64"/>
  <c r="F376" i="64"/>
  <c r="A378" i="63"/>
  <c r="F186" i="63"/>
  <c r="D186" i="63"/>
  <c r="E371" i="69"/>
  <c r="G371" i="69"/>
  <c r="C372" i="69"/>
  <c r="A376" i="69"/>
  <c r="F376" i="69"/>
  <c r="D370" i="69"/>
  <c r="F184" i="67"/>
  <c r="D184" i="67"/>
  <c r="A375" i="67"/>
  <c r="D373" i="66"/>
  <c r="A375" i="66"/>
  <c r="F374" i="66"/>
  <c r="G374" i="66"/>
  <c r="C375" i="66"/>
  <c r="N374" i="66"/>
  <c r="M374" i="66"/>
  <c r="E374" i="66"/>
  <c r="E330" i="65"/>
  <c r="F330" i="65"/>
  <c r="G330" i="65"/>
  <c r="C331" i="65"/>
  <c r="D329" i="65"/>
  <c r="A374" i="65"/>
  <c r="C184" i="64"/>
  <c r="E184" i="64"/>
  <c r="D183" i="64"/>
  <c r="A377" i="64"/>
  <c r="F377" i="64"/>
  <c r="G186" i="63"/>
  <c r="A379" i="63"/>
  <c r="E372" i="69"/>
  <c r="G372" i="69"/>
  <c r="C373" i="69"/>
  <c r="D371" i="69"/>
  <c r="A377" i="69"/>
  <c r="F377" i="69"/>
  <c r="A376" i="67"/>
  <c r="G184" i="67"/>
  <c r="N375" i="66"/>
  <c r="M375" i="66"/>
  <c r="E375" i="66"/>
  <c r="A376" i="66"/>
  <c r="F375" i="66"/>
  <c r="G375" i="66"/>
  <c r="C376" i="66"/>
  <c r="D374" i="66"/>
  <c r="E331" i="65"/>
  <c r="F331" i="65"/>
  <c r="G331" i="65"/>
  <c r="C332" i="65"/>
  <c r="A375" i="65"/>
  <c r="D330" i="65"/>
  <c r="A378" i="64"/>
  <c r="F378" i="64"/>
  <c r="D184" i="64"/>
  <c r="A380" i="63"/>
  <c r="E187" i="63"/>
  <c r="C187" i="63"/>
  <c r="E373" i="69"/>
  <c r="G373" i="69"/>
  <c r="C374" i="69"/>
  <c r="A378" i="69"/>
  <c r="F378" i="69"/>
  <c r="D372" i="69"/>
  <c r="C185" i="67"/>
  <c r="E185" i="67"/>
  <c r="A377" i="67"/>
  <c r="A377" i="66"/>
  <c r="F376" i="66"/>
  <c r="G376" i="66"/>
  <c r="C377" i="66"/>
  <c r="N376" i="66"/>
  <c r="M376" i="66"/>
  <c r="E376" i="66"/>
  <c r="D375" i="66"/>
  <c r="A376" i="65"/>
  <c r="E332" i="65"/>
  <c r="F332" i="65"/>
  <c r="G332" i="65"/>
  <c r="C333" i="65"/>
  <c r="D331" i="65"/>
  <c r="A379" i="64"/>
  <c r="F379" i="64"/>
  <c r="G184" i="64"/>
  <c r="F187" i="63"/>
  <c r="G187" i="63"/>
  <c r="A381" i="63"/>
  <c r="E374" i="69"/>
  <c r="G374" i="69"/>
  <c r="C375" i="69"/>
  <c r="A379" i="69"/>
  <c r="F379" i="69"/>
  <c r="D373" i="69"/>
  <c r="A378" i="67"/>
  <c r="F185" i="67"/>
  <c r="D185" i="67"/>
  <c r="D376" i="66"/>
  <c r="N377" i="66"/>
  <c r="M377" i="66"/>
  <c r="E377" i="66"/>
  <c r="A378" i="66"/>
  <c r="F377" i="66"/>
  <c r="G377" i="66"/>
  <c r="C378" i="66"/>
  <c r="E333" i="65"/>
  <c r="F333" i="65"/>
  <c r="G333" i="65"/>
  <c r="C334" i="65"/>
  <c r="A377" i="65"/>
  <c r="D332" i="65"/>
  <c r="C185" i="64"/>
  <c r="E185" i="64"/>
  <c r="A380" i="64"/>
  <c r="F380" i="64"/>
  <c r="C188" i="63"/>
  <c r="E188" i="63"/>
  <c r="A382" i="63"/>
  <c r="D187" i="63"/>
  <c r="E375" i="69"/>
  <c r="D375" i="69"/>
  <c r="G375" i="69"/>
  <c r="C376" i="69"/>
  <c r="A380" i="69"/>
  <c r="F380" i="69"/>
  <c r="D374" i="69"/>
  <c r="G185" i="67"/>
  <c r="A379" i="67"/>
  <c r="A379" i="66"/>
  <c r="F378" i="66"/>
  <c r="G378" i="66"/>
  <c r="C379" i="66"/>
  <c r="N378" i="66"/>
  <c r="M378" i="66"/>
  <c r="E378" i="66"/>
  <c r="D377" i="66"/>
  <c r="D333" i="65"/>
  <c r="E334" i="65"/>
  <c r="F334" i="65"/>
  <c r="G334" i="65"/>
  <c r="C335" i="65"/>
  <c r="A378" i="65"/>
  <c r="A381" i="64"/>
  <c r="F381" i="64"/>
  <c r="D185" i="64"/>
  <c r="A383" i="63"/>
  <c r="F188" i="63"/>
  <c r="D188" i="63"/>
  <c r="E376" i="69"/>
  <c r="G376" i="69"/>
  <c r="C377" i="69"/>
  <c r="A381" i="69"/>
  <c r="F381" i="69"/>
  <c r="A380" i="67"/>
  <c r="C186" i="67"/>
  <c r="E186" i="67"/>
  <c r="D378" i="66"/>
  <c r="N379" i="66"/>
  <c r="M379" i="66"/>
  <c r="E379" i="66"/>
  <c r="F379" i="66"/>
  <c r="G379" i="66"/>
  <c r="C380" i="66"/>
  <c r="A380" i="66"/>
  <c r="E335" i="65"/>
  <c r="F335" i="65"/>
  <c r="G335" i="65"/>
  <c r="C336" i="65"/>
  <c r="D334" i="65"/>
  <c r="A379" i="65"/>
  <c r="G185" i="64"/>
  <c r="G188" i="63"/>
  <c r="C189" i="63"/>
  <c r="A382" i="64"/>
  <c r="F382" i="64"/>
  <c r="A384" i="63"/>
  <c r="D376" i="69"/>
  <c r="E377" i="69"/>
  <c r="G377" i="69"/>
  <c r="C378" i="69"/>
  <c r="A382" i="69"/>
  <c r="F382" i="69"/>
  <c r="E189" i="63"/>
  <c r="A381" i="67"/>
  <c r="F186" i="67"/>
  <c r="D186" i="67"/>
  <c r="D379" i="66"/>
  <c r="A381" i="66"/>
  <c r="F380" i="66"/>
  <c r="G380" i="66"/>
  <c r="C381" i="66"/>
  <c r="N380" i="66"/>
  <c r="M380" i="66"/>
  <c r="E380" i="66"/>
  <c r="E336" i="65"/>
  <c r="F336" i="65"/>
  <c r="G336" i="65"/>
  <c r="C337" i="65"/>
  <c r="A380" i="65"/>
  <c r="D335" i="65"/>
  <c r="E186" i="64"/>
  <c r="C186" i="64"/>
  <c r="A383" i="64"/>
  <c r="F383" i="64"/>
  <c r="A385" i="63"/>
  <c r="F189" i="63"/>
  <c r="E378" i="69"/>
  <c r="G378" i="69"/>
  <c r="C379" i="69"/>
  <c r="A383" i="69"/>
  <c r="F383" i="69"/>
  <c r="D377" i="69"/>
  <c r="D189" i="63"/>
  <c r="G186" i="67"/>
  <c r="A382" i="67"/>
  <c r="D380" i="66"/>
  <c r="N381" i="66"/>
  <c r="M381" i="66"/>
  <c r="E381" i="66"/>
  <c r="F381" i="66"/>
  <c r="G381" i="66"/>
  <c r="C382" i="66"/>
  <c r="A382" i="66"/>
  <c r="G189" i="63"/>
  <c r="C190" i="63"/>
  <c r="E337" i="65"/>
  <c r="F337" i="65"/>
  <c r="G337" i="65"/>
  <c r="C338" i="65"/>
  <c r="D336" i="65"/>
  <c r="A381" i="65"/>
  <c r="G186" i="64"/>
  <c r="D186" i="64"/>
  <c r="A384" i="64"/>
  <c r="F384" i="64"/>
  <c r="E190" i="63"/>
  <c r="A386" i="63"/>
  <c r="A384" i="69"/>
  <c r="F384" i="69"/>
  <c r="E379" i="69"/>
  <c r="D379" i="69"/>
  <c r="G379" i="69"/>
  <c r="C380" i="69"/>
  <c r="D378" i="69"/>
  <c r="A383" i="67"/>
  <c r="C187" i="67"/>
  <c r="E187" i="67"/>
  <c r="D381" i="66"/>
  <c r="A383" i="66"/>
  <c r="F382" i="66"/>
  <c r="G382" i="66"/>
  <c r="C383" i="66"/>
  <c r="N382" i="66"/>
  <c r="M382" i="66"/>
  <c r="E382" i="66"/>
  <c r="E338" i="65"/>
  <c r="F338" i="65"/>
  <c r="G338" i="65"/>
  <c r="C339" i="65"/>
  <c r="D337" i="65"/>
  <c r="A382" i="65"/>
  <c r="E187" i="64"/>
  <c r="C187" i="64"/>
  <c r="A385" i="64"/>
  <c r="F385" i="64"/>
  <c r="F190" i="63"/>
  <c r="G190" i="63"/>
  <c r="A387" i="63"/>
  <c r="E380" i="69"/>
  <c r="D380" i="69"/>
  <c r="G380" i="69"/>
  <c r="C381" i="69"/>
  <c r="A385" i="69"/>
  <c r="F385" i="69"/>
  <c r="F187" i="67"/>
  <c r="D187" i="67"/>
  <c r="A384" i="67"/>
  <c r="N383" i="66"/>
  <c r="M383" i="66"/>
  <c r="E383" i="66"/>
  <c r="A384" i="66"/>
  <c r="F383" i="66"/>
  <c r="G383" i="66"/>
  <c r="C384" i="66"/>
  <c r="D382" i="66"/>
  <c r="E339" i="65"/>
  <c r="F339" i="65"/>
  <c r="G339" i="65"/>
  <c r="C340" i="65"/>
  <c r="D338" i="65"/>
  <c r="A383" i="65"/>
  <c r="A386" i="64"/>
  <c r="F386" i="64"/>
  <c r="G187" i="64"/>
  <c r="E191" i="63"/>
  <c r="C191" i="63"/>
  <c r="A388" i="63"/>
  <c r="D190" i="63"/>
  <c r="A386" i="69"/>
  <c r="F386" i="69"/>
  <c r="E381" i="69"/>
  <c r="G381" i="69"/>
  <c r="C382" i="69"/>
  <c r="G187" i="67"/>
  <c r="A385" i="67"/>
  <c r="A385" i="66"/>
  <c r="F384" i="66"/>
  <c r="G384" i="66"/>
  <c r="C385" i="66"/>
  <c r="N384" i="66"/>
  <c r="M384" i="66"/>
  <c r="E384" i="66"/>
  <c r="D383" i="66"/>
  <c r="E340" i="65"/>
  <c r="F340" i="65"/>
  <c r="G340" i="65"/>
  <c r="C341" i="65"/>
  <c r="A384" i="65"/>
  <c r="D339" i="65"/>
  <c r="C188" i="64"/>
  <c r="E188" i="64"/>
  <c r="D187" i="64"/>
  <c r="A387" i="64"/>
  <c r="F387" i="64"/>
  <c r="A389" i="63"/>
  <c r="F191" i="63"/>
  <c r="D191" i="63"/>
  <c r="E382" i="69"/>
  <c r="D382" i="69"/>
  <c r="G382" i="69"/>
  <c r="C383" i="69"/>
  <c r="D381" i="69"/>
  <c r="A387" i="69"/>
  <c r="F387" i="69"/>
  <c r="A386" i="67"/>
  <c r="C188" i="67"/>
  <c r="E188" i="67"/>
  <c r="D384" i="66"/>
  <c r="N385" i="66"/>
  <c r="M385" i="66"/>
  <c r="E385" i="66"/>
  <c r="A386" i="66"/>
  <c r="F385" i="66"/>
  <c r="G385" i="66"/>
  <c r="C386" i="66"/>
  <c r="E341" i="65"/>
  <c r="F341" i="65"/>
  <c r="G341" i="65"/>
  <c r="C342" i="65"/>
  <c r="A385" i="65"/>
  <c r="D340" i="65"/>
  <c r="A388" i="64"/>
  <c r="F388" i="64"/>
  <c r="G188" i="64"/>
  <c r="D188" i="64"/>
  <c r="G191" i="63"/>
  <c r="A390" i="63"/>
  <c r="E383" i="69"/>
  <c r="G383" i="69"/>
  <c r="C384" i="69"/>
  <c r="A388" i="69"/>
  <c r="F388" i="69"/>
  <c r="F188" i="67"/>
  <c r="D188" i="67"/>
  <c r="A387" i="67"/>
  <c r="A387" i="66"/>
  <c r="F386" i="66"/>
  <c r="G386" i="66"/>
  <c r="C387" i="66"/>
  <c r="N386" i="66"/>
  <c r="M386" i="66"/>
  <c r="E386" i="66"/>
  <c r="D385" i="66"/>
  <c r="E342" i="65"/>
  <c r="F342" i="65"/>
  <c r="G342" i="65"/>
  <c r="C343" i="65"/>
  <c r="A386" i="65"/>
  <c r="D341" i="65"/>
  <c r="A389" i="64"/>
  <c r="F389" i="64"/>
  <c r="C189" i="64"/>
  <c r="E189" i="64"/>
  <c r="A391" i="63"/>
  <c r="C192" i="63"/>
  <c r="E192" i="63"/>
  <c r="G384" i="69"/>
  <c r="C385" i="69"/>
  <c r="E384" i="69"/>
  <c r="D384" i="69"/>
  <c r="A389" i="69"/>
  <c r="F389" i="69"/>
  <c r="D383" i="69"/>
  <c r="G188" i="67"/>
  <c r="A388" i="67"/>
  <c r="D386" i="66"/>
  <c r="N387" i="66"/>
  <c r="M387" i="66"/>
  <c r="E387" i="66"/>
  <c r="F387" i="66"/>
  <c r="G387" i="66"/>
  <c r="C388" i="66"/>
  <c r="A388" i="66"/>
  <c r="A387" i="65"/>
  <c r="E343" i="65"/>
  <c r="F343" i="65"/>
  <c r="G343" i="65"/>
  <c r="C344" i="65"/>
  <c r="D342" i="65"/>
  <c r="A390" i="64"/>
  <c r="F390" i="64"/>
  <c r="D189" i="64"/>
  <c r="G189" i="64"/>
  <c r="F192" i="63"/>
  <c r="D192" i="63"/>
  <c r="A392" i="63"/>
  <c r="A390" i="69"/>
  <c r="F390" i="69"/>
  <c r="E385" i="69"/>
  <c r="G385" i="69"/>
  <c r="C386" i="69"/>
  <c r="A389" i="67"/>
  <c r="C189" i="67"/>
  <c r="E189" i="67"/>
  <c r="D387" i="66"/>
  <c r="A389" i="66"/>
  <c r="F388" i="66"/>
  <c r="G388" i="66"/>
  <c r="C389" i="66"/>
  <c r="N388" i="66"/>
  <c r="M388" i="66"/>
  <c r="E388" i="66"/>
  <c r="E344" i="65"/>
  <c r="F344" i="65"/>
  <c r="G344" i="65"/>
  <c r="C345" i="65"/>
  <c r="D343" i="65"/>
  <c r="A388" i="65"/>
  <c r="E190" i="64"/>
  <c r="C190" i="64"/>
  <c r="A391" i="64"/>
  <c r="F391" i="64"/>
  <c r="G192" i="63"/>
  <c r="A393" i="63"/>
  <c r="E386" i="69"/>
  <c r="G386" i="69"/>
  <c r="C387" i="69"/>
  <c r="D385" i="69"/>
  <c r="A391" i="69"/>
  <c r="F391" i="69"/>
  <c r="A390" i="67"/>
  <c r="F189" i="67"/>
  <c r="D189" i="67"/>
  <c r="D388" i="66"/>
  <c r="N389" i="66"/>
  <c r="M389" i="66"/>
  <c r="E389" i="66"/>
  <c r="F389" i="66"/>
  <c r="G389" i="66"/>
  <c r="C390" i="66"/>
  <c r="A390" i="66"/>
  <c r="A389" i="65"/>
  <c r="E345" i="65"/>
  <c r="F345" i="65"/>
  <c r="G345" i="65"/>
  <c r="C346" i="65"/>
  <c r="D344" i="65"/>
  <c r="A392" i="64"/>
  <c r="F392" i="64"/>
  <c r="G190" i="64"/>
  <c r="A394" i="63"/>
  <c r="C193" i="63"/>
  <c r="E193" i="63"/>
  <c r="A392" i="69"/>
  <c r="F392" i="69"/>
  <c r="E387" i="69"/>
  <c r="D387" i="69"/>
  <c r="G387" i="69"/>
  <c r="C388" i="69"/>
  <c r="D386" i="69"/>
  <c r="G189" i="67"/>
  <c r="C190" i="67"/>
  <c r="E190" i="67"/>
  <c r="A391" i="67"/>
  <c r="D389" i="66"/>
  <c r="A391" i="66"/>
  <c r="F390" i="66"/>
  <c r="G390" i="66"/>
  <c r="C391" i="66"/>
  <c r="N390" i="66"/>
  <c r="M390" i="66"/>
  <c r="E390" i="66"/>
  <c r="E346" i="65"/>
  <c r="F346" i="65"/>
  <c r="G346" i="65"/>
  <c r="C347" i="65"/>
  <c r="A390" i="65"/>
  <c r="D345" i="65"/>
  <c r="E191" i="64"/>
  <c r="C191" i="64"/>
  <c r="D190" i="64"/>
  <c r="A393" i="64"/>
  <c r="F393" i="64"/>
  <c r="F193" i="63"/>
  <c r="D193" i="63"/>
  <c r="A395" i="63"/>
  <c r="E388" i="69"/>
  <c r="G388" i="69"/>
  <c r="C389" i="69"/>
  <c r="A393" i="69"/>
  <c r="F393" i="69"/>
  <c r="A392" i="67"/>
  <c r="F190" i="67"/>
  <c r="N391" i="66"/>
  <c r="M391" i="66"/>
  <c r="E391" i="66"/>
  <c r="A392" i="66"/>
  <c r="F391" i="66"/>
  <c r="G391" i="66"/>
  <c r="C392" i="66"/>
  <c r="D390" i="66"/>
  <c r="E347" i="65"/>
  <c r="F347" i="65"/>
  <c r="G347" i="65"/>
  <c r="C348" i="65"/>
  <c r="D346" i="65"/>
  <c r="A391" i="65"/>
  <c r="A394" i="64"/>
  <c r="F394" i="64"/>
  <c r="G191" i="64"/>
  <c r="G193" i="63"/>
  <c r="A396" i="63"/>
  <c r="D388" i="69"/>
  <c r="E389" i="69"/>
  <c r="D389" i="69"/>
  <c r="G389" i="69"/>
  <c r="C390" i="69"/>
  <c r="A394" i="69"/>
  <c r="F394" i="69"/>
  <c r="D190" i="67"/>
  <c r="G190" i="67"/>
  <c r="A393" i="67"/>
  <c r="A393" i="66"/>
  <c r="F392" i="66"/>
  <c r="G392" i="66"/>
  <c r="C393" i="66"/>
  <c r="N392" i="66"/>
  <c r="M392" i="66"/>
  <c r="E392" i="66"/>
  <c r="D391" i="66"/>
  <c r="E348" i="65"/>
  <c r="F348" i="65"/>
  <c r="G348" i="65"/>
  <c r="C349" i="65"/>
  <c r="A392" i="65"/>
  <c r="D347" i="65"/>
  <c r="C192" i="64"/>
  <c r="E192" i="64"/>
  <c r="D191" i="64"/>
  <c r="A395" i="64"/>
  <c r="F395" i="64"/>
  <c r="A397" i="63"/>
  <c r="E194" i="63"/>
  <c r="C194" i="63"/>
  <c r="E390" i="69"/>
  <c r="G390" i="69"/>
  <c r="C391" i="69"/>
  <c r="A395" i="69"/>
  <c r="F395" i="69"/>
  <c r="A394" i="67"/>
  <c r="C191" i="67"/>
  <c r="E191" i="67"/>
  <c r="D392" i="66"/>
  <c r="N393" i="66"/>
  <c r="M393" i="66"/>
  <c r="E393" i="66"/>
  <c r="A394" i="66"/>
  <c r="F393" i="66"/>
  <c r="G393" i="66"/>
  <c r="C394" i="66"/>
  <c r="E349" i="65"/>
  <c r="F349" i="65"/>
  <c r="G349" i="65"/>
  <c r="C350" i="65"/>
  <c r="D348" i="65"/>
  <c r="A393" i="65"/>
  <c r="A396" i="64"/>
  <c r="F396" i="64"/>
  <c r="G192" i="64"/>
  <c r="F194" i="63"/>
  <c r="G194" i="63"/>
  <c r="A398" i="63"/>
  <c r="E391" i="69"/>
  <c r="D391" i="69"/>
  <c r="G391" i="69"/>
  <c r="C392" i="69"/>
  <c r="A396" i="69"/>
  <c r="F396" i="69"/>
  <c r="D390" i="69"/>
  <c r="F191" i="67"/>
  <c r="D191" i="67"/>
  <c r="A395" i="67"/>
  <c r="A395" i="66"/>
  <c r="F394" i="66"/>
  <c r="G394" i="66"/>
  <c r="C395" i="66"/>
  <c r="N394" i="66"/>
  <c r="M394" i="66"/>
  <c r="E394" i="66"/>
  <c r="D393" i="66"/>
  <c r="E350" i="65"/>
  <c r="F350" i="65"/>
  <c r="G350" i="65"/>
  <c r="C351" i="65"/>
  <c r="D349" i="65"/>
  <c r="A394" i="65"/>
  <c r="C193" i="64"/>
  <c r="E193" i="64"/>
  <c r="A397" i="64"/>
  <c r="F397" i="64"/>
  <c r="D192" i="64"/>
  <c r="E195" i="63"/>
  <c r="C195" i="63"/>
  <c r="D194" i="63"/>
  <c r="A399" i="63"/>
  <c r="E392" i="69"/>
  <c r="G392" i="69"/>
  <c r="C393" i="69"/>
  <c r="A397" i="69"/>
  <c r="F397" i="69"/>
  <c r="G191" i="67"/>
  <c r="A396" i="67"/>
  <c r="D394" i="66"/>
  <c r="N395" i="66"/>
  <c r="M395" i="66"/>
  <c r="E395" i="66"/>
  <c r="F395" i="66"/>
  <c r="G395" i="66"/>
  <c r="C396" i="66"/>
  <c r="A396" i="66"/>
  <c r="E351" i="65"/>
  <c r="F351" i="65"/>
  <c r="G351" i="65"/>
  <c r="C352" i="65"/>
  <c r="D350" i="65"/>
  <c r="A395" i="65"/>
  <c r="A398" i="64"/>
  <c r="F398" i="64"/>
  <c r="D193" i="64"/>
  <c r="G193" i="64"/>
  <c r="F195" i="63"/>
  <c r="G195" i="63"/>
  <c r="A400" i="63"/>
  <c r="D392" i="69"/>
  <c r="E393" i="69"/>
  <c r="G393" i="69"/>
  <c r="C394" i="69"/>
  <c r="A398" i="69"/>
  <c r="F398" i="69"/>
  <c r="A397" i="67"/>
  <c r="C192" i="67"/>
  <c r="E192" i="67"/>
  <c r="A397" i="66"/>
  <c r="F396" i="66"/>
  <c r="G396" i="66"/>
  <c r="C397" i="66"/>
  <c r="N396" i="66"/>
  <c r="M396" i="66"/>
  <c r="E396" i="66"/>
  <c r="D395" i="66"/>
  <c r="E352" i="65"/>
  <c r="F352" i="65"/>
  <c r="G352" i="65"/>
  <c r="C353" i="65"/>
  <c r="A396" i="65"/>
  <c r="D351" i="65"/>
  <c r="E194" i="64"/>
  <c r="C194" i="64"/>
  <c r="A399" i="64"/>
  <c r="F399" i="64"/>
  <c r="C196" i="63"/>
  <c r="E196" i="63"/>
  <c r="A401" i="63"/>
  <c r="D195" i="63"/>
  <c r="E394" i="69"/>
  <c r="G394" i="69"/>
  <c r="C395" i="69"/>
  <c r="A399" i="69"/>
  <c r="F399" i="69"/>
  <c r="D393" i="69"/>
  <c r="A398" i="67"/>
  <c r="F192" i="67"/>
  <c r="D192" i="67"/>
  <c r="D396" i="66"/>
  <c r="N397" i="66"/>
  <c r="M397" i="66"/>
  <c r="E397" i="66"/>
  <c r="F397" i="66"/>
  <c r="G397" i="66"/>
  <c r="C398" i="66"/>
  <c r="A398" i="66"/>
  <c r="E353" i="65"/>
  <c r="F353" i="65"/>
  <c r="G353" i="65"/>
  <c r="C354" i="65"/>
  <c r="A397" i="65"/>
  <c r="D352" i="65"/>
  <c r="D194" i="64"/>
  <c r="A400" i="64"/>
  <c r="F400" i="64"/>
  <c r="A402" i="63"/>
  <c r="F196" i="63"/>
  <c r="D196" i="63"/>
  <c r="A400" i="69"/>
  <c r="F400" i="69"/>
  <c r="E395" i="69"/>
  <c r="D395" i="69"/>
  <c r="G395" i="69"/>
  <c r="C396" i="69"/>
  <c r="D394" i="69"/>
  <c r="G192" i="67"/>
  <c r="A399" i="67"/>
  <c r="A399" i="66"/>
  <c r="F398" i="66"/>
  <c r="G398" i="66"/>
  <c r="C399" i="66"/>
  <c r="N398" i="66"/>
  <c r="M398" i="66"/>
  <c r="E398" i="66"/>
  <c r="D397" i="66"/>
  <c r="E354" i="65"/>
  <c r="F354" i="65"/>
  <c r="G354" i="65"/>
  <c r="C355" i="65"/>
  <c r="A398" i="65"/>
  <c r="D353" i="65"/>
  <c r="A401" i="64"/>
  <c r="F401" i="64"/>
  <c r="G194" i="64"/>
  <c r="G196" i="63"/>
  <c r="C197" i="63"/>
  <c r="A403" i="63"/>
  <c r="E396" i="69"/>
  <c r="G396" i="69"/>
  <c r="C397" i="69"/>
  <c r="A401" i="69"/>
  <c r="F401" i="69"/>
  <c r="C193" i="67"/>
  <c r="E193" i="67"/>
  <c r="A400" i="67"/>
  <c r="D398" i="66"/>
  <c r="N399" i="66"/>
  <c r="M399" i="66"/>
  <c r="E399" i="66"/>
  <c r="A400" i="66"/>
  <c r="F399" i="66"/>
  <c r="G399" i="66"/>
  <c r="C400" i="66"/>
  <c r="E355" i="65"/>
  <c r="F355" i="65"/>
  <c r="G355" i="65"/>
  <c r="C356" i="65"/>
  <c r="A399" i="65"/>
  <c r="D354" i="65"/>
  <c r="E195" i="64"/>
  <c r="C195" i="64"/>
  <c r="E197" i="63"/>
  <c r="A402" i="64"/>
  <c r="F402" i="64"/>
  <c r="A404" i="63"/>
  <c r="F197" i="63"/>
  <c r="D396" i="69"/>
  <c r="E397" i="69"/>
  <c r="G397" i="69"/>
  <c r="C398" i="69"/>
  <c r="A402" i="69"/>
  <c r="F402" i="69"/>
  <c r="D197" i="63"/>
  <c r="F193" i="67"/>
  <c r="D193" i="67"/>
  <c r="A401" i="67"/>
  <c r="A401" i="66"/>
  <c r="F400" i="66"/>
  <c r="G400" i="66"/>
  <c r="C401" i="66"/>
  <c r="N400" i="66"/>
  <c r="M400" i="66"/>
  <c r="E400" i="66"/>
  <c r="D399" i="66"/>
  <c r="A400" i="65"/>
  <c r="E356" i="65"/>
  <c r="F356" i="65"/>
  <c r="G356" i="65"/>
  <c r="C357" i="65"/>
  <c r="G197" i="63"/>
  <c r="C198" i="63"/>
  <c r="D355" i="65"/>
  <c r="G195" i="64"/>
  <c r="A403" i="64"/>
  <c r="F403" i="64"/>
  <c r="A405" i="63"/>
  <c r="E398" i="69"/>
  <c r="G398" i="69"/>
  <c r="C399" i="69"/>
  <c r="A403" i="69"/>
  <c r="F403" i="69"/>
  <c r="E198" i="63"/>
  <c r="D397" i="69"/>
  <c r="G193" i="67"/>
  <c r="C194" i="67"/>
  <c r="A402" i="67"/>
  <c r="D400" i="66"/>
  <c r="N401" i="66"/>
  <c r="M401" i="66"/>
  <c r="E401" i="66"/>
  <c r="A402" i="66"/>
  <c r="F401" i="66"/>
  <c r="G401" i="66"/>
  <c r="C402" i="66"/>
  <c r="E357" i="65"/>
  <c r="F357" i="65"/>
  <c r="G357" i="65"/>
  <c r="C358" i="65"/>
  <c r="A401" i="65"/>
  <c r="D356" i="65"/>
  <c r="C196" i="64"/>
  <c r="E196" i="64"/>
  <c r="A404" i="64"/>
  <c r="F404" i="64"/>
  <c r="D195" i="64"/>
  <c r="A406" i="63"/>
  <c r="F198" i="63"/>
  <c r="D198" i="63"/>
  <c r="E399" i="69"/>
  <c r="G399" i="69"/>
  <c r="C400" i="69"/>
  <c r="D398" i="69"/>
  <c r="F194" i="67"/>
  <c r="G194" i="67"/>
  <c r="E194" i="67"/>
  <c r="A403" i="67"/>
  <c r="A403" i="66"/>
  <c r="F402" i="66"/>
  <c r="G402" i="66"/>
  <c r="C403" i="66"/>
  <c r="N402" i="66"/>
  <c r="M402" i="66"/>
  <c r="E402" i="66"/>
  <c r="D401" i="66"/>
  <c r="E358" i="65"/>
  <c r="F358" i="65"/>
  <c r="G358" i="65"/>
  <c r="C359" i="65"/>
  <c r="D357" i="65"/>
  <c r="A402" i="65"/>
  <c r="A405" i="64"/>
  <c r="F405" i="64"/>
  <c r="F20" i="64"/>
  <c r="D196" i="64"/>
  <c r="G198" i="63"/>
  <c r="E400" i="69"/>
  <c r="G400" i="69"/>
  <c r="C401" i="69"/>
  <c r="D399" i="69"/>
  <c r="D194" i="67"/>
  <c r="C195" i="67"/>
  <c r="E195" i="67"/>
  <c r="D402" i="66"/>
  <c r="N403" i="66"/>
  <c r="M403" i="66"/>
  <c r="F403" i="66"/>
  <c r="F18" i="66"/>
  <c r="E359" i="65"/>
  <c r="F359" i="65"/>
  <c r="G359" i="65"/>
  <c r="C360" i="65"/>
  <c r="D358" i="65"/>
  <c r="G196" i="64"/>
  <c r="E199" i="63"/>
  <c r="C199" i="63"/>
  <c r="E401" i="69"/>
  <c r="G401" i="69"/>
  <c r="C402" i="69"/>
  <c r="D400" i="69"/>
  <c r="F195" i="67"/>
  <c r="G195" i="67"/>
  <c r="E403" i="66"/>
  <c r="M19" i="66"/>
  <c r="M15" i="66"/>
  <c r="G403" i="66"/>
  <c r="E360" i="65"/>
  <c r="F360" i="65"/>
  <c r="G360" i="65"/>
  <c r="C361" i="65"/>
  <c r="D359" i="65"/>
  <c r="C197" i="64"/>
  <c r="E197" i="64"/>
  <c r="F199" i="63"/>
  <c r="G199" i="63"/>
  <c r="E402" i="69"/>
  <c r="G402" i="69"/>
  <c r="C403" i="69"/>
  <c r="D401" i="69"/>
  <c r="D195" i="67"/>
  <c r="C196" i="67"/>
  <c r="E196" i="67"/>
  <c r="D403" i="66"/>
  <c r="D18" i="66"/>
  <c r="E18" i="66"/>
  <c r="E361" i="65"/>
  <c r="F361" i="65"/>
  <c r="G361" i="65"/>
  <c r="C362" i="65"/>
  <c r="D360" i="65"/>
  <c r="D199" i="63"/>
  <c r="D197" i="64"/>
  <c r="C200" i="63"/>
  <c r="E200" i="63"/>
  <c r="E403" i="69"/>
  <c r="F18" i="69"/>
  <c r="D402" i="69"/>
  <c r="F196" i="67"/>
  <c r="G196" i="67"/>
  <c r="E362" i="65"/>
  <c r="F362" i="65"/>
  <c r="G362" i="65"/>
  <c r="C363" i="65"/>
  <c r="D361" i="65"/>
  <c r="G197" i="64"/>
  <c r="F200" i="63"/>
  <c r="D200" i="63"/>
  <c r="D403" i="69"/>
  <c r="D18" i="69"/>
  <c r="E18" i="69"/>
  <c r="G403" i="69"/>
  <c r="D196" i="67"/>
  <c r="C197" i="67"/>
  <c r="E197" i="67"/>
  <c r="E363" i="65"/>
  <c r="F363" i="65"/>
  <c r="G363" i="65"/>
  <c r="C364" i="65"/>
  <c r="D362" i="65"/>
  <c r="E198" i="64"/>
  <c r="C198" i="64"/>
  <c r="G200" i="63"/>
  <c r="F197" i="67"/>
  <c r="G197" i="67"/>
  <c r="E364" i="65"/>
  <c r="F364" i="65"/>
  <c r="G364" i="65"/>
  <c r="C365" i="65"/>
  <c r="D363" i="65"/>
  <c r="G198" i="64"/>
  <c r="E201" i="63"/>
  <c r="C201" i="63"/>
  <c r="D197" i="67"/>
  <c r="C198" i="67"/>
  <c r="E198" i="67"/>
  <c r="E365" i="65"/>
  <c r="F365" i="65"/>
  <c r="G365" i="65"/>
  <c r="C366" i="65"/>
  <c r="D364" i="65"/>
  <c r="D198" i="64"/>
  <c r="E199" i="64"/>
  <c r="C199" i="64"/>
  <c r="F201" i="63"/>
  <c r="G201" i="63"/>
  <c r="F198" i="67"/>
  <c r="G198" i="67"/>
  <c r="E366" i="65"/>
  <c r="F366" i="65"/>
  <c r="G366" i="65"/>
  <c r="C367" i="65"/>
  <c r="D365" i="65"/>
  <c r="G199" i="64"/>
  <c r="E202" i="63"/>
  <c r="C202" i="63"/>
  <c r="D201" i="63"/>
  <c r="D198" i="67"/>
  <c r="C199" i="67"/>
  <c r="E199" i="67"/>
  <c r="E367" i="65"/>
  <c r="F367" i="65"/>
  <c r="G367" i="65"/>
  <c r="C368" i="65"/>
  <c r="D366" i="65"/>
  <c r="D199" i="64"/>
  <c r="C200" i="64"/>
  <c r="E200" i="64"/>
  <c r="F202" i="63"/>
  <c r="G202" i="63"/>
  <c r="F199" i="67"/>
  <c r="G199" i="67"/>
  <c r="E368" i="65"/>
  <c r="F368" i="65"/>
  <c r="G368" i="65"/>
  <c r="C369" i="65"/>
  <c r="D367" i="65"/>
  <c r="D200" i="64"/>
  <c r="E203" i="63"/>
  <c r="C203" i="63"/>
  <c r="D202" i="63"/>
  <c r="D199" i="67"/>
  <c r="C200" i="67"/>
  <c r="E200" i="67"/>
  <c r="E369" i="65"/>
  <c r="F369" i="65"/>
  <c r="G369" i="65"/>
  <c r="C370" i="65"/>
  <c r="D368" i="65"/>
  <c r="G200" i="64"/>
  <c r="F203" i="63"/>
  <c r="G203" i="63"/>
  <c r="F200" i="67"/>
  <c r="D200" i="67"/>
  <c r="E370" i="65"/>
  <c r="F370" i="65"/>
  <c r="G370" i="65"/>
  <c r="C371" i="65"/>
  <c r="D369" i="65"/>
  <c r="C201" i="64"/>
  <c r="E201" i="64"/>
  <c r="C204" i="63"/>
  <c r="E204" i="63"/>
  <c r="D203" i="63"/>
  <c r="G200" i="67"/>
  <c r="E371" i="65"/>
  <c r="F371" i="65"/>
  <c r="G371" i="65"/>
  <c r="C372" i="65"/>
  <c r="D370" i="65"/>
  <c r="D201" i="64"/>
  <c r="F204" i="63"/>
  <c r="D204" i="63"/>
  <c r="C201" i="67"/>
  <c r="E201" i="67"/>
  <c r="E372" i="65"/>
  <c r="F372" i="65"/>
  <c r="G372" i="65"/>
  <c r="C373" i="65"/>
  <c r="D371" i="65"/>
  <c r="G201" i="64"/>
  <c r="G204" i="63"/>
  <c r="F201" i="67"/>
  <c r="G201" i="67"/>
  <c r="E373" i="65"/>
  <c r="F373" i="65"/>
  <c r="G373" i="65"/>
  <c r="C374" i="65"/>
  <c r="D372" i="65"/>
  <c r="E202" i="64"/>
  <c r="C202" i="64"/>
  <c r="E205" i="63"/>
  <c r="C205" i="63"/>
  <c r="D201" i="67"/>
  <c r="C202" i="67"/>
  <c r="E202" i="67"/>
  <c r="E374" i="65"/>
  <c r="F374" i="65"/>
  <c r="G374" i="65"/>
  <c r="C375" i="65"/>
  <c r="D373" i="65"/>
  <c r="G202" i="64"/>
  <c r="F205" i="63"/>
  <c r="G205" i="63"/>
  <c r="F202" i="67"/>
  <c r="G202" i="67"/>
  <c r="E375" i="65"/>
  <c r="F375" i="65"/>
  <c r="G375" i="65"/>
  <c r="C376" i="65"/>
  <c r="D374" i="65"/>
  <c r="E203" i="64"/>
  <c r="C203" i="64"/>
  <c r="D202" i="64"/>
  <c r="D205" i="63"/>
  <c r="C206" i="63"/>
  <c r="E206" i="63"/>
  <c r="D202" i="67"/>
  <c r="C203" i="67"/>
  <c r="E203" i="67"/>
  <c r="E376" i="65"/>
  <c r="F376" i="65"/>
  <c r="G376" i="65"/>
  <c r="C377" i="65"/>
  <c r="D375" i="65"/>
  <c r="G203" i="64"/>
  <c r="F206" i="63"/>
  <c r="D206" i="63"/>
  <c r="F203" i="67"/>
  <c r="D203" i="67"/>
  <c r="E377" i="65"/>
  <c r="F377" i="65"/>
  <c r="G377" i="65"/>
  <c r="C378" i="65"/>
  <c r="D376" i="65"/>
  <c r="D203" i="64"/>
  <c r="C204" i="64"/>
  <c r="E204" i="64"/>
  <c r="G206" i="63"/>
  <c r="G203" i="67"/>
  <c r="E378" i="65"/>
  <c r="F378" i="65"/>
  <c r="G378" i="65"/>
  <c r="C379" i="65"/>
  <c r="D377" i="65"/>
  <c r="D204" i="64"/>
  <c r="C207" i="63"/>
  <c r="E207" i="63"/>
  <c r="C204" i="67"/>
  <c r="E204" i="67"/>
  <c r="E379" i="65"/>
  <c r="F379" i="65"/>
  <c r="G379" i="65"/>
  <c r="C380" i="65"/>
  <c r="D378" i="65"/>
  <c r="G204" i="64"/>
  <c r="F207" i="63"/>
  <c r="D207" i="63"/>
  <c r="F204" i="67"/>
  <c r="G204" i="67"/>
  <c r="E380" i="65"/>
  <c r="F380" i="65"/>
  <c r="G380" i="65"/>
  <c r="C381" i="65"/>
  <c r="D379" i="65"/>
  <c r="C205" i="64"/>
  <c r="E205" i="64"/>
  <c r="G207" i="63"/>
  <c r="D204" i="67"/>
  <c r="C205" i="67"/>
  <c r="E205" i="67"/>
  <c r="E381" i="65"/>
  <c r="F381" i="65"/>
  <c r="G381" i="65"/>
  <c r="C382" i="65"/>
  <c r="D380" i="65"/>
  <c r="D205" i="64"/>
  <c r="E208" i="63"/>
  <c r="C208" i="63"/>
  <c r="F205" i="67"/>
  <c r="G205" i="67"/>
  <c r="E382" i="65"/>
  <c r="F382" i="65"/>
  <c r="G382" i="65"/>
  <c r="C383" i="65"/>
  <c r="D381" i="65"/>
  <c r="G205" i="64"/>
  <c r="F208" i="63"/>
  <c r="G208" i="63"/>
  <c r="D205" i="67"/>
  <c r="C206" i="67"/>
  <c r="E206" i="67"/>
  <c r="E383" i="65"/>
  <c r="F383" i="65"/>
  <c r="G383" i="65"/>
  <c r="C384" i="65"/>
  <c r="D382" i="65"/>
  <c r="E206" i="64"/>
  <c r="C206" i="64"/>
  <c r="E209" i="63"/>
  <c r="C209" i="63"/>
  <c r="D208" i="63"/>
  <c r="F206" i="67"/>
  <c r="G206" i="67"/>
  <c r="E384" i="65"/>
  <c r="F384" i="65"/>
  <c r="G384" i="65"/>
  <c r="C385" i="65"/>
  <c r="D383" i="65"/>
  <c r="G206" i="64"/>
  <c r="F209" i="63"/>
  <c r="G209" i="63"/>
  <c r="D206" i="67"/>
  <c r="C207" i="67"/>
  <c r="E207" i="67"/>
  <c r="E385" i="65"/>
  <c r="F385" i="65"/>
  <c r="G385" i="65"/>
  <c r="C386" i="65"/>
  <c r="D384" i="65"/>
  <c r="E207" i="64"/>
  <c r="C207" i="64"/>
  <c r="D206" i="64"/>
  <c r="D209" i="63"/>
  <c r="C210" i="63"/>
  <c r="E210" i="63"/>
  <c r="F207" i="67"/>
  <c r="D207" i="67"/>
  <c r="E386" i="65"/>
  <c r="F386" i="65"/>
  <c r="G386" i="65"/>
  <c r="C387" i="65"/>
  <c r="D385" i="65"/>
  <c r="G207" i="64"/>
  <c r="F210" i="63"/>
  <c r="D210" i="63"/>
  <c r="G207" i="67"/>
  <c r="E387" i="65"/>
  <c r="F387" i="65"/>
  <c r="G387" i="65"/>
  <c r="C388" i="65"/>
  <c r="D386" i="65"/>
  <c r="C208" i="64"/>
  <c r="E208" i="64"/>
  <c r="D207" i="64"/>
  <c r="G210" i="63"/>
  <c r="C208" i="67"/>
  <c r="E208" i="67"/>
  <c r="E388" i="65"/>
  <c r="F388" i="65"/>
  <c r="G388" i="65"/>
  <c r="C389" i="65"/>
  <c r="D387" i="65"/>
  <c r="D208" i="64"/>
  <c r="C211" i="63"/>
  <c r="E211" i="63"/>
  <c r="F208" i="67"/>
  <c r="G208" i="67"/>
  <c r="E389" i="65"/>
  <c r="F389" i="65"/>
  <c r="G389" i="65"/>
  <c r="C390" i="65"/>
  <c r="D388" i="65"/>
  <c r="G208" i="64"/>
  <c r="F211" i="63"/>
  <c r="D211" i="63"/>
  <c r="D208" i="67"/>
  <c r="C209" i="67"/>
  <c r="E209" i="67"/>
  <c r="E390" i="65"/>
  <c r="F390" i="65"/>
  <c r="G390" i="65"/>
  <c r="C391" i="65"/>
  <c r="D389" i="65"/>
  <c r="C209" i="64"/>
  <c r="E209" i="64"/>
  <c r="G211" i="63"/>
  <c r="F209" i="67"/>
  <c r="G209" i="67"/>
  <c r="E391" i="65"/>
  <c r="F391" i="65"/>
  <c r="G391" i="65"/>
  <c r="C392" i="65"/>
  <c r="D390" i="65"/>
  <c r="G209" i="64"/>
  <c r="E212" i="63"/>
  <c r="C212" i="63"/>
  <c r="D209" i="67"/>
  <c r="C210" i="67"/>
  <c r="E210" i="67"/>
  <c r="E392" i="65"/>
  <c r="F392" i="65"/>
  <c r="G392" i="65"/>
  <c r="C393" i="65"/>
  <c r="D391" i="65"/>
  <c r="D209" i="64"/>
  <c r="E210" i="64"/>
  <c r="C210" i="64"/>
  <c r="F212" i="63"/>
  <c r="G212" i="63"/>
  <c r="F210" i="67"/>
  <c r="D210" i="67"/>
  <c r="E393" i="65"/>
  <c r="F393" i="65"/>
  <c r="G393" i="65"/>
  <c r="C394" i="65"/>
  <c r="D392" i="65"/>
  <c r="D212" i="63"/>
  <c r="G210" i="64"/>
  <c r="D210" i="64"/>
  <c r="E213" i="63"/>
  <c r="C213" i="63"/>
  <c r="G210" i="67"/>
  <c r="E394" i="65"/>
  <c r="F394" i="65"/>
  <c r="G394" i="65"/>
  <c r="C395" i="65"/>
  <c r="D393" i="65"/>
  <c r="E211" i="64"/>
  <c r="C211" i="64"/>
  <c r="F213" i="63"/>
  <c r="G213" i="63"/>
  <c r="D213" i="63"/>
  <c r="C211" i="67"/>
  <c r="E211" i="67"/>
  <c r="E395" i="65"/>
  <c r="F395" i="65"/>
  <c r="G395" i="65"/>
  <c r="C396" i="65"/>
  <c r="D394" i="65"/>
  <c r="G211" i="64"/>
  <c r="D211" i="64"/>
  <c r="C214" i="63"/>
  <c r="E214" i="63"/>
  <c r="F211" i="67"/>
  <c r="D211" i="67"/>
  <c r="E396" i="65"/>
  <c r="F396" i="65"/>
  <c r="G396" i="65"/>
  <c r="C397" i="65"/>
  <c r="D395" i="65"/>
  <c r="C212" i="64"/>
  <c r="E212" i="64"/>
  <c r="F214" i="63"/>
  <c r="D214" i="63"/>
  <c r="G211" i="67"/>
  <c r="E397" i="65"/>
  <c r="F397" i="65"/>
  <c r="G397" i="65"/>
  <c r="C398" i="65"/>
  <c r="D396" i="65"/>
  <c r="D212" i="64"/>
  <c r="G214" i="63"/>
  <c r="C212" i="67"/>
  <c r="E212" i="67"/>
  <c r="E398" i="65"/>
  <c r="F398" i="65"/>
  <c r="G398" i="65"/>
  <c r="C399" i="65"/>
  <c r="D397" i="65"/>
  <c r="G212" i="64"/>
  <c r="C213" i="64"/>
  <c r="C215" i="63"/>
  <c r="E215" i="63"/>
  <c r="F212" i="67"/>
  <c r="G212" i="67"/>
  <c r="E399" i="65"/>
  <c r="F399" i="65"/>
  <c r="G399" i="65"/>
  <c r="C400" i="65"/>
  <c r="D398" i="65"/>
  <c r="E213" i="64"/>
  <c r="D213" i="64"/>
  <c r="F215" i="63"/>
  <c r="G215" i="63"/>
  <c r="D212" i="67"/>
  <c r="C213" i="67"/>
  <c r="E213" i="67"/>
  <c r="E400" i="65"/>
  <c r="F400" i="65"/>
  <c r="G400" i="65"/>
  <c r="C401" i="65"/>
  <c r="D215" i="63"/>
  <c r="D399" i="65"/>
  <c r="G213" i="64"/>
  <c r="E216" i="63"/>
  <c r="C216" i="63"/>
  <c r="F213" i="67"/>
  <c r="G213" i="67"/>
  <c r="E401" i="65"/>
  <c r="F401" i="65"/>
  <c r="G401" i="65"/>
  <c r="C402" i="65"/>
  <c r="D400" i="65"/>
  <c r="E214" i="64"/>
  <c r="C214" i="64"/>
  <c r="F216" i="63"/>
  <c r="G216" i="63"/>
  <c r="D213" i="67"/>
  <c r="C214" i="67"/>
  <c r="E214" i="67"/>
  <c r="E402" i="65"/>
  <c r="F402" i="65"/>
  <c r="F17" i="65"/>
  <c r="F17" i="66"/>
  <c r="D401" i="65"/>
  <c r="G214" i="64"/>
  <c r="E217" i="63"/>
  <c r="C217" i="63"/>
  <c r="D216" i="63"/>
  <c r="F214" i="67"/>
  <c r="G214" i="67"/>
  <c r="G402" i="65"/>
  <c r="D402" i="65"/>
  <c r="D17" i="65"/>
  <c r="D17" i="66"/>
  <c r="E17" i="65"/>
  <c r="E17" i="66"/>
  <c r="E215" i="64"/>
  <c r="C215" i="64"/>
  <c r="D214" i="64"/>
  <c r="F217" i="63"/>
  <c r="G217" i="63"/>
  <c r="D214" i="67"/>
  <c r="C215" i="67"/>
  <c r="E215" i="67"/>
  <c r="G215" i="64"/>
  <c r="D217" i="63"/>
  <c r="C218" i="63"/>
  <c r="E218" i="63"/>
  <c r="F215" i="67"/>
  <c r="D215" i="67"/>
  <c r="D215" i="64"/>
  <c r="C216" i="64"/>
  <c r="E216" i="64"/>
  <c r="F218" i="63"/>
  <c r="D218" i="63"/>
  <c r="G215" i="67"/>
  <c r="D216" i="64"/>
  <c r="G218" i="63"/>
  <c r="C216" i="67"/>
  <c r="E216" i="67"/>
  <c r="G216" i="64"/>
  <c r="C219" i="63"/>
  <c r="E219" i="63"/>
  <c r="F216" i="67"/>
  <c r="D216" i="67"/>
  <c r="C217" i="64"/>
  <c r="E217" i="64"/>
  <c r="F219" i="63"/>
  <c r="G219" i="63"/>
  <c r="G216" i="67"/>
  <c r="D219" i="63"/>
  <c r="D217" i="64"/>
  <c r="E220" i="63"/>
  <c r="C220" i="63"/>
  <c r="C217" i="67"/>
  <c r="E217" i="67"/>
  <c r="G217" i="64"/>
  <c r="F220" i="63"/>
  <c r="G220" i="63"/>
  <c r="F217" i="67"/>
  <c r="G217" i="67"/>
  <c r="E218" i="64"/>
  <c r="C218" i="64"/>
  <c r="E221" i="63"/>
  <c r="C221" i="63"/>
  <c r="D220" i="63"/>
  <c r="D217" i="67"/>
  <c r="C218" i="67"/>
  <c r="E218" i="67"/>
  <c r="G218" i="64"/>
  <c r="D218" i="64"/>
  <c r="F221" i="63"/>
  <c r="G221" i="63"/>
  <c r="F218" i="67"/>
  <c r="G218" i="67"/>
  <c r="E219" i="64"/>
  <c r="C219" i="64"/>
  <c r="C222" i="63"/>
  <c r="E222" i="63"/>
  <c r="D221" i="63"/>
  <c r="D218" i="67"/>
  <c r="C219" i="67"/>
  <c r="E219" i="67"/>
  <c r="G219" i="64"/>
  <c r="D219" i="64"/>
  <c r="F222" i="63"/>
  <c r="D222" i="63"/>
  <c r="F219" i="67"/>
  <c r="D219" i="67"/>
  <c r="C220" i="64"/>
  <c r="E220" i="64"/>
  <c r="G222" i="63"/>
  <c r="G219" i="67"/>
  <c r="D220" i="64"/>
  <c r="C223" i="63"/>
  <c r="E223" i="63"/>
  <c r="C220" i="67"/>
  <c r="E220" i="67"/>
  <c r="G220" i="64"/>
  <c r="F223" i="63"/>
  <c r="D223" i="63"/>
  <c r="F220" i="67"/>
  <c r="D220" i="67"/>
  <c r="C221" i="64"/>
  <c r="E221" i="64"/>
  <c r="G223" i="63"/>
  <c r="G220" i="67"/>
  <c r="D221" i="64"/>
  <c r="E224" i="63"/>
  <c r="C224" i="63"/>
  <c r="C221" i="67"/>
  <c r="E221" i="67"/>
  <c r="G221" i="64"/>
  <c r="F224" i="63"/>
  <c r="G224" i="63"/>
  <c r="F221" i="67"/>
  <c r="G221" i="67"/>
  <c r="D224" i="63"/>
  <c r="E222" i="64"/>
  <c r="C222" i="64"/>
  <c r="E225" i="63"/>
  <c r="C225" i="63"/>
  <c r="D221" i="67"/>
  <c r="C222" i="67"/>
  <c r="E222" i="67"/>
  <c r="G222" i="64"/>
  <c r="F225" i="63"/>
  <c r="G225" i="63"/>
  <c r="F222" i="67"/>
  <c r="G222" i="67"/>
  <c r="E223" i="64"/>
  <c r="C223" i="64"/>
  <c r="D222" i="64"/>
  <c r="D225" i="63"/>
  <c r="C226" i="63"/>
  <c r="E226" i="63"/>
  <c r="D222" i="67"/>
  <c r="C223" i="67"/>
  <c r="E223" i="67"/>
  <c r="G223" i="64"/>
  <c r="D223" i="64"/>
  <c r="F226" i="63"/>
  <c r="D226" i="63"/>
  <c r="F223" i="67"/>
  <c r="G223" i="67"/>
  <c r="C224" i="64"/>
  <c r="E224" i="64"/>
  <c r="G226" i="63"/>
  <c r="C224" i="67"/>
  <c r="E224" i="67"/>
  <c r="D223" i="67"/>
  <c r="D224" i="64"/>
  <c r="C227" i="63"/>
  <c r="E227" i="63"/>
  <c r="F224" i="67"/>
  <c r="D224" i="67"/>
  <c r="G224" i="64"/>
  <c r="E225" i="64"/>
  <c r="F227" i="63"/>
  <c r="D227" i="63"/>
  <c r="G224" i="67"/>
  <c r="C225" i="64"/>
  <c r="D225" i="64"/>
  <c r="G227" i="63"/>
  <c r="C225" i="67"/>
  <c r="E225" i="67"/>
  <c r="G225" i="64"/>
  <c r="E228" i="63"/>
  <c r="C228" i="63"/>
  <c r="F225" i="67"/>
  <c r="D225" i="67"/>
  <c r="E226" i="64"/>
  <c r="C226" i="64"/>
  <c r="F228" i="63"/>
  <c r="G228" i="63"/>
  <c r="G225" i="67"/>
  <c r="G226" i="64"/>
  <c r="E229" i="63"/>
  <c r="C229" i="63"/>
  <c r="D228" i="63"/>
  <c r="C226" i="67"/>
  <c r="E227" i="64"/>
  <c r="C227" i="64"/>
  <c r="D226" i="64"/>
  <c r="F229" i="63"/>
  <c r="D229" i="63"/>
  <c r="F226" i="67"/>
  <c r="E226" i="67"/>
  <c r="G227" i="64"/>
  <c r="G229" i="63"/>
  <c r="D226" i="67"/>
  <c r="G226" i="67"/>
  <c r="C227" i="67"/>
  <c r="E227" i="67"/>
  <c r="C228" i="64"/>
  <c r="E228" i="64"/>
  <c r="D227" i="64"/>
  <c r="C230" i="63"/>
  <c r="E230" i="63"/>
  <c r="F227" i="67"/>
  <c r="D227" i="67"/>
  <c r="D228" i="64"/>
  <c r="F230" i="63"/>
  <c r="G230" i="63"/>
  <c r="G227" i="67"/>
  <c r="D230" i="63"/>
  <c r="G228" i="64"/>
  <c r="C231" i="63"/>
  <c r="E231" i="63"/>
  <c r="C228" i="67"/>
  <c r="E228" i="67"/>
  <c r="C229" i="64"/>
  <c r="E229" i="64"/>
  <c r="F231" i="63"/>
  <c r="D231" i="63"/>
  <c r="F228" i="67"/>
  <c r="D228" i="67"/>
  <c r="G231" i="63"/>
  <c r="E232" i="63"/>
  <c r="D229" i="64"/>
  <c r="G228" i="67"/>
  <c r="C229" i="67"/>
  <c r="E229" i="67"/>
  <c r="C232" i="63"/>
  <c r="F232" i="63"/>
  <c r="G232" i="63"/>
  <c r="G229" i="64"/>
  <c r="F229" i="67"/>
  <c r="D229" i="67"/>
  <c r="E230" i="64"/>
  <c r="C230" i="64"/>
  <c r="D232" i="63"/>
  <c r="E233" i="63"/>
  <c r="C233" i="63"/>
  <c r="G229" i="67"/>
  <c r="G230" i="64"/>
  <c r="F233" i="63"/>
  <c r="G233" i="63"/>
  <c r="C230" i="67"/>
  <c r="D233" i="63"/>
  <c r="E231" i="64"/>
  <c r="C231" i="64"/>
  <c r="D230" i="64"/>
  <c r="C234" i="63"/>
  <c r="E234" i="63"/>
  <c r="F230" i="67"/>
  <c r="E230" i="67"/>
  <c r="G231" i="64"/>
  <c r="F234" i="63"/>
  <c r="G234" i="63"/>
  <c r="D230" i="67"/>
  <c r="G230" i="67"/>
  <c r="C231" i="67"/>
  <c r="E231" i="67"/>
  <c r="D234" i="63"/>
  <c r="C232" i="64"/>
  <c r="E232" i="64"/>
  <c r="D231" i="64"/>
  <c r="C235" i="63"/>
  <c r="E235" i="63"/>
  <c r="F231" i="67"/>
  <c r="D231" i="67"/>
  <c r="D232" i="64"/>
  <c r="F235" i="63"/>
  <c r="G235" i="63"/>
  <c r="G231" i="67"/>
  <c r="C232" i="67"/>
  <c r="E232" i="67"/>
  <c r="D235" i="63"/>
  <c r="G232" i="64"/>
  <c r="E236" i="63"/>
  <c r="C236" i="63"/>
  <c r="F232" i="67"/>
  <c r="D232" i="67"/>
  <c r="C233" i="64"/>
  <c r="E233" i="64"/>
  <c r="F236" i="63"/>
  <c r="G236" i="63"/>
  <c r="G232" i="67"/>
  <c r="D233" i="64"/>
  <c r="D236" i="63"/>
  <c r="E237" i="63"/>
  <c r="C237" i="63"/>
  <c r="C233" i="67"/>
  <c r="E233" i="67"/>
  <c r="G233" i="64"/>
  <c r="C234" i="64"/>
  <c r="F237" i="63"/>
  <c r="G237" i="63"/>
  <c r="F233" i="67"/>
  <c r="D233" i="67"/>
  <c r="E234" i="64"/>
  <c r="D234" i="64"/>
  <c r="D237" i="63"/>
  <c r="C238" i="63"/>
  <c r="E238" i="63"/>
  <c r="G233" i="67"/>
  <c r="C234" i="67"/>
  <c r="E234" i="67"/>
  <c r="G234" i="64"/>
  <c r="F238" i="63"/>
  <c r="G238" i="63"/>
  <c r="F234" i="67"/>
  <c r="D238" i="63"/>
  <c r="E235" i="64"/>
  <c r="C235" i="64"/>
  <c r="C239" i="63"/>
  <c r="E239" i="63"/>
  <c r="D234" i="67"/>
  <c r="G234" i="67"/>
  <c r="D235" i="64"/>
  <c r="F239" i="63"/>
  <c r="G239" i="63"/>
  <c r="C235" i="67"/>
  <c r="D239" i="63"/>
  <c r="G235" i="64"/>
  <c r="E240" i="63"/>
  <c r="C240" i="63"/>
  <c r="F235" i="67"/>
  <c r="E235" i="67"/>
  <c r="C236" i="64"/>
  <c r="E236" i="64"/>
  <c r="F240" i="63"/>
  <c r="G240" i="63"/>
  <c r="D235" i="67"/>
  <c r="G235" i="67"/>
  <c r="C236" i="67"/>
  <c r="E236" i="67"/>
  <c r="D240" i="63"/>
  <c r="G236" i="64"/>
  <c r="E241" i="63"/>
  <c r="C241" i="63"/>
  <c r="F236" i="67"/>
  <c r="D236" i="67"/>
  <c r="D236" i="64"/>
  <c r="C237" i="64"/>
  <c r="E237" i="64"/>
  <c r="F241" i="63"/>
  <c r="G241" i="63"/>
  <c r="G236" i="67"/>
  <c r="D237" i="64"/>
  <c r="D241" i="63"/>
  <c r="C242" i="63"/>
  <c r="E242" i="63"/>
  <c r="C237" i="67"/>
  <c r="E237" i="67"/>
  <c r="G237" i="64"/>
  <c r="C238" i="64"/>
  <c r="F242" i="63"/>
  <c r="D242" i="63"/>
  <c r="F237" i="67"/>
  <c r="D237" i="67"/>
  <c r="E238" i="64"/>
  <c r="D238" i="64"/>
  <c r="G242" i="63"/>
  <c r="G237" i="67"/>
  <c r="C238" i="67"/>
  <c r="E238" i="67"/>
  <c r="G238" i="64"/>
  <c r="C243" i="63"/>
  <c r="E243" i="63"/>
  <c r="F238" i="67"/>
  <c r="D238" i="67"/>
  <c r="E239" i="64"/>
  <c r="C239" i="64"/>
  <c r="F243" i="63"/>
  <c r="D243" i="63"/>
  <c r="G238" i="67"/>
  <c r="C239" i="67"/>
  <c r="E239" i="67"/>
  <c r="D239" i="64"/>
  <c r="G243" i="63"/>
  <c r="F239" i="67"/>
  <c r="D239" i="67"/>
  <c r="G239" i="64"/>
  <c r="E244" i="63"/>
  <c r="C244" i="63"/>
  <c r="G239" i="67"/>
  <c r="C240" i="67"/>
  <c r="E240" i="67"/>
  <c r="C240" i="64"/>
  <c r="E240" i="64"/>
  <c r="F244" i="63"/>
  <c r="G244" i="63"/>
  <c r="F240" i="67"/>
  <c r="D240" i="67"/>
  <c r="D240" i="64"/>
  <c r="E245" i="63"/>
  <c r="C245" i="63"/>
  <c r="D244" i="63"/>
  <c r="G240" i="67"/>
  <c r="C241" i="67"/>
  <c r="E241" i="67"/>
  <c r="G240" i="64"/>
  <c r="E241" i="64"/>
  <c r="C241" i="64"/>
  <c r="F245" i="63"/>
  <c r="D245" i="63"/>
  <c r="F241" i="67"/>
  <c r="D241" i="64"/>
  <c r="G245" i="63"/>
  <c r="D241" i="67"/>
  <c r="G241" i="67"/>
  <c r="G241" i="64"/>
  <c r="C242" i="64"/>
  <c r="C246" i="63"/>
  <c r="E246" i="63"/>
  <c r="C242" i="67"/>
  <c r="E242" i="64"/>
  <c r="D242" i="64"/>
  <c r="F246" i="63"/>
  <c r="D246" i="63"/>
  <c r="F242" i="67"/>
  <c r="G242" i="67"/>
  <c r="C243" i="67"/>
  <c r="E243" i="67"/>
  <c r="E242" i="67"/>
  <c r="G242" i="64"/>
  <c r="G246" i="63"/>
  <c r="D242" i="67"/>
  <c r="F243" i="67"/>
  <c r="D243" i="67"/>
  <c r="E243" i="64"/>
  <c r="C243" i="64"/>
  <c r="C247" i="63"/>
  <c r="E247" i="63"/>
  <c r="G243" i="67"/>
  <c r="D243" i="64"/>
  <c r="F247" i="63"/>
  <c r="D247" i="63"/>
  <c r="C244" i="67"/>
  <c r="E244" i="67"/>
  <c r="G243" i="64"/>
  <c r="G247" i="63"/>
  <c r="F244" i="67"/>
  <c r="G244" i="67"/>
  <c r="E244" i="64"/>
  <c r="C244" i="64"/>
  <c r="E248" i="63"/>
  <c r="C248" i="63"/>
  <c r="C245" i="67"/>
  <c r="E245" i="67"/>
  <c r="D244" i="67"/>
  <c r="G244" i="64"/>
  <c r="F248" i="63"/>
  <c r="G248" i="63"/>
  <c r="F245" i="67"/>
  <c r="D245" i="67"/>
  <c r="C245" i="64"/>
  <c r="E245" i="64"/>
  <c r="D244" i="64"/>
  <c r="E249" i="63"/>
  <c r="C249" i="63"/>
  <c r="D248" i="63"/>
  <c r="G245" i="67"/>
  <c r="D245" i="64"/>
  <c r="F249" i="63"/>
  <c r="G249" i="63"/>
  <c r="C246" i="67"/>
  <c r="G245" i="64"/>
  <c r="E246" i="64"/>
  <c r="C250" i="63"/>
  <c r="E250" i="63"/>
  <c r="D249" i="63"/>
  <c r="F246" i="67"/>
  <c r="E246" i="67"/>
  <c r="C246" i="64"/>
  <c r="D246" i="64"/>
  <c r="F250" i="63"/>
  <c r="D250" i="63"/>
  <c r="D246" i="67"/>
  <c r="G246" i="67"/>
  <c r="C247" i="67"/>
  <c r="E247" i="67"/>
  <c r="G246" i="64"/>
  <c r="C247" i="64"/>
  <c r="G250" i="63"/>
  <c r="E247" i="64"/>
  <c r="F247" i="67"/>
  <c r="G247" i="67"/>
  <c r="D247" i="64"/>
  <c r="C251" i="63"/>
  <c r="E251" i="63"/>
  <c r="C248" i="67"/>
  <c r="E248" i="67"/>
  <c r="D247" i="67"/>
  <c r="G247" i="64"/>
  <c r="F251" i="63"/>
  <c r="D251" i="63"/>
  <c r="F248" i="67"/>
  <c r="D248" i="67"/>
  <c r="G251" i="63"/>
  <c r="E252" i="63"/>
  <c r="E248" i="64"/>
  <c r="C248" i="64"/>
  <c r="C252" i="63"/>
  <c r="G248" i="67"/>
  <c r="G248" i="64"/>
  <c r="D248" i="64"/>
  <c r="F252" i="63"/>
  <c r="D252" i="63"/>
  <c r="C249" i="67"/>
  <c r="E249" i="67"/>
  <c r="C249" i="64"/>
  <c r="E249" i="64"/>
  <c r="G252" i="63"/>
  <c r="F249" i="67"/>
  <c r="D249" i="67"/>
  <c r="D249" i="64"/>
  <c r="E253" i="63"/>
  <c r="C253" i="63"/>
  <c r="G249" i="67"/>
  <c r="C250" i="67"/>
  <c r="E250" i="67"/>
  <c r="G249" i="64"/>
  <c r="E250" i="64"/>
  <c r="C250" i="64"/>
  <c r="F253" i="63"/>
  <c r="D253" i="63"/>
  <c r="F250" i="67"/>
  <c r="G250" i="67"/>
  <c r="D250" i="64"/>
  <c r="G253" i="63"/>
  <c r="D250" i="67"/>
  <c r="C251" i="67"/>
  <c r="E251" i="67"/>
  <c r="G250" i="64"/>
  <c r="C251" i="64"/>
  <c r="C254" i="63"/>
  <c r="E254" i="63"/>
  <c r="F251" i="67"/>
  <c r="D251" i="67"/>
  <c r="E251" i="64"/>
  <c r="D251" i="64"/>
  <c r="F254" i="63"/>
  <c r="D254" i="63"/>
  <c r="G251" i="67"/>
  <c r="G254" i="63"/>
  <c r="C255" i="63"/>
  <c r="G251" i="64"/>
  <c r="C252" i="67"/>
  <c r="E252" i="67"/>
  <c r="E252" i="64"/>
  <c r="C252" i="64"/>
  <c r="E255" i="63"/>
  <c r="F255" i="63"/>
  <c r="D255" i="63"/>
  <c r="F252" i="67"/>
  <c r="D252" i="67"/>
  <c r="G252" i="64"/>
  <c r="G255" i="63"/>
  <c r="E256" i="63"/>
  <c r="G252" i="67"/>
  <c r="C253" i="67"/>
  <c r="E253" i="67"/>
  <c r="D252" i="64"/>
  <c r="C253" i="64"/>
  <c r="E253" i="64"/>
  <c r="C256" i="63"/>
  <c r="F256" i="63"/>
  <c r="D256" i="63"/>
  <c r="F253" i="67"/>
  <c r="G253" i="67"/>
  <c r="D253" i="64"/>
  <c r="G256" i="63"/>
  <c r="D253" i="67"/>
  <c r="C254" i="67"/>
  <c r="E254" i="67"/>
  <c r="G253" i="64"/>
  <c r="E254" i="64"/>
  <c r="E257" i="63"/>
  <c r="C257" i="63"/>
  <c r="F254" i="67"/>
  <c r="D254" i="67"/>
  <c r="C254" i="64"/>
  <c r="D254" i="64"/>
  <c r="F257" i="63"/>
  <c r="G257" i="63"/>
  <c r="G254" i="67"/>
  <c r="G254" i="64"/>
  <c r="C255" i="64"/>
  <c r="C258" i="63"/>
  <c r="E258" i="63"/>
  <c r="D257" i="63"/>
  <c r="C255" i="67"/>
  <c r="E255" i="67"/>
  <c r="E255" i="64"/>
  <c r="D255" i="64"/>
  <c r="F258" i="63"/>
  <c r="D258" i="63"/>
  <c r="F255" i="67"/>
  <c r="D255" i="67"/>
  <c r="G255" i="64"/>
  <c r="G258" i="63"/>
  <c r="G255" i="67"/>
  <c r="E256" i="64"/>
  <c r="C256" i="64"/>
  <c r="C259" i="63"/>
  <c r="E259" i="63"/>
  <c r="C256" i="67"/>
  <c r="E256" i="67"/>
  <c r="G256" i="64"/>
  <c r="F259" i="63"/>
  <c r="D259" i="63"/>
  <c r="F256" i="67"/>
  <c r="D256" i="67"/>
  <c r="C257" i="64"/>
  <c r="E257" i="64"/>
  <c r="D256" i="64"/>
  <c r="G259" i="63"/>
  <c r="G256" i="67"/>
  <c r="D257" i="64"/>
  <c r="E260" i="63"/>
  <c r="C260" i="63"/>
  <c r="C257" i="67"/>
  <c r="E257" i="67"/>
  <c r="G257" i="64"/>
  <c r="F260" i="63"/>
  <c r="G260" i="63"/>
  <c r="F257" i="67"/>
  <c r="G257" i="67"/>
  <c r="C258" i="64"/>
  <c r="E258" i="64"/>
  <c r="E261" i="63"/>
  <c r="C261" i="63"/>
  <c r="D260" i="63"/>
  <c r="D257" i="67"/>
  <c r="C258" i="67"/>
  <c r="E258" i="67"/>
  <c r="D258" i="64"/>
  <c r="F261" i="63"/>
  <c r="G261" i="63"/>
  <c r="F258" i="67"/>
  <c r="D258" i="67"/>
  <c r="G258" i="64"/>
  <c r="C262" i="63"/>
  <c r="E262" i="63"/>
  <c r="D261" i="63"/>
  <c r="G258" i="67"/>
  <c r="E259" i="64"/>
  <c r="C259" i="64"/>
  <c r="F262" i="63"/>
  <c r="D262" i="63"/>
  <c r="C259" i="67"/>
  <c r="E259" i="67"/>
  <c r="G259" i="64"/>
  <c r="G262" i="63"/>
  <c r="F259" i="67"/>
  <c r="D259" i="67"/>
  <c r="E260" i="64"/>
  <c r="C260" i="64"/>
  <c r="D259" i="64"/>
  <c r="C263" i="63"/>
  <c r="E263" i="63"/>
  <c r="G259" i="67"/>
  <c r="G260" i="64"/>
  <c r="D260" i="64"/>
  <c r="F263" i="63"/>
  <c r="G263" i="63"/>
  <c r="C260" i="67"/>
  <c r="E260" i="67"/>
  <c r="C261" i="64"/>
  <c r="E261" i="64"/>
  <c r="D263" i="63"/>
  <c r="E264" i="63"/>
  <c r="C264" i="63"/>
  <c r="F260" i="67"/>
  <c r="G260" i="67"/>
  <c r="D261" i="64"/>
  <c r="F264" i="63"/>
  <c r="G264" i="63"/>
  <c r="D260" i="67"/>
  <c r="C261" i="67"/>
  <c r="E261" i="67"/>
  <c r="G261" i="64"/>
  <c r="E265" i="63"/>
  <c r="C265" i="63"/>
  <c r="D264" i="63"/>
  <c r="F261" i="67"/>
  <c r="G261" i="67"/>
  <c r="C262" i="64"/>
  <c r="E262" i="64"/>
  <c r="F265" i="63"/>
  <c r="G265" i="63"/>
  <c r="D261" i="67"/>
  <c r="C262" i="67"/>
  <c r="E262" i="67"/>
  <c r="G262" i="64"/>
  <c r="D262" i="64"/>
  <c r="C266" i="63"/>
  <c r="E266" i="63"/>
  <c r="D265" i="63"/>
  <c r="F262" i="67"/>
  <c r="D262" i="67"/>
  <c r="E263" i="64"/>
  <c r="C263" i="64"/>
  <c r="F266" i="63"/>
  <c r="D266" i="63"/>
  <c r="G262" i="67"/>
  <c r="C263" i="67"/>
  <c r="E263" i="67"/>
  <c r="G263" i="64"/>
  <c r="D263" i="64"/>
  <c r="G266" i="63"/>
  <c r="F263" i="67"/>
  <c r="E264" i="64"/>
  <c r="C264" i="64"/>
  <c r="C267" i="63"/>
  <c r="E267" i="63"/>
  <c r="D263" i="67"/>
  <c r="G263" i="67"/>
  <c r="D264" i="64"/>
  <c r="F267" i="63"/>
  <c r="D267" i="63"/>
  <c r="C264" i="67"/>
  <c r="G264" i="64"/>
  <c r="G267" i="63"/>
  <c r="F264" i="67"/>
  <c r="E264" i="67"/>
  <c r="C265" i="64"/>
  <c r="E265" i="64"/>
  <c r="E268" i="63"/>
  <c r="C268" i="63"/>
  <c r="D264" i="67"/>
  <c r="G264" i="67"/>
  <c r="C265" i="67"/>
  <c r="E265" i="67"/>
  <c r="D265" i="64"/>
  <c r="F268" i="63"/>
  <c r="G268" i="63"/>
  <c r="F265" i="67"/>
  <c r="D265" i="67"/>
  <c r="G265" i="64"/>
  <c r="E266" i="64"/>
  <c r="E269" i="63"/>
  <c r="C269" i="63"/>
  <c r="D268" i="63"/>
  <c r="G265" i="67"/>
  <c r="C266" i="67"/>
  <c r="E266" i="67"/>
  <c r="C266" i="64"/>
  <c r="D266" i="64"/>
  <c r="F269" i="63"/>
  <c r="G269" i="63"/>
  <c r="D269" i="63"/>
  <c r="F266" i="67"/>
  <c r="G266" i="64"/>
  <c r="C267" i="64"/>
  <c r="C270" i="63"/>
  <c r="E270" i="63"/>
  <c r="D266" i="67"/>
  <c r="G266" i="67"/>
  <c r="E267" i="64"/>
  <c r="D267" i="64"/>
  <c r="F270" i="63"/>
  <c r="D270" i="63"/>
  <c r="C267" i="67"/>
  <c r="E267" i="67"/>
  <c r="G267" i="64"/>
  <c r="G270" i="63"/>
  <c r="F267" i="67"/>
  <c r="D267" i="67"/>
  <c r="E268" i="64"/>
  <c r="C268" i="64"/>
  <c r="C271" i="63"/>
  <c r="E271" i="63"/>
  <c r="G267" i="67"/>
  <c r="D268" i="64"/>
  <c r="F271" i="63"/>
  <c r="D271" i="63"/>
  <c r="C268" i="67"/>
  <c r="G268" i="64"/>
  <c r="G271" i="63"/>
  <c r="F268" i="67"/>
  <c r="E268" i="67"/>
  <c r="C269" i="64"/>
  <c r="E269" i="64"/>
  <c r="E272" i="63"/>
  <c r="C272" i="63"/>
  <c r="D268" i="67"/>
  <c r="G268" i="67"/>
  <c r="C269" i="67"/>
  <c r="E269" i="67"/>
  <c r="D269" i="64"/>
  <c r="F272" i="63"/>
  <c r="D272" i="63"/>
  <c r="F269" i="67"/>
  <c r="D269" i="67"/>
  <c r="G269" i="64"/>
  <c r="E270" i="64"/>
  <c r="C270" i="64"/>
  <c r="G272" i="63"/>
  <c r="G269" i="67"/>
  <c r="D270" i="64"/>
  <c r="E273" i="63"/>
  <c r="C273" i="63"/>
  <c r="C270" i="67"/>
  <c r="E270" i="67"/>
  <c r="G270" i="64"/>
  <c r="C271" i="64"/>
  <c r="E271" i="64"/>
  <c r="F273" i="63"/>
  <c r="G273" i="63"/>
  <c r="F270" i="67"/>
  <c r="D270" i="67"/>
  <c r="D271" i="64"/>
  <c r="D273" i="63"/>
  <c r="C274" i="63"/>
  <c r="E274" i="63"/>
  <c r="G270" i="67"/>
  <c r="G271" i="64"/>
  <c r="F274" i="63"/>
  <c r="G274" i="63"/>
  <c r="C271" i="67"/>
  <c r="D274" i="63"/>
  <c r="E272" i="64"/>
  <c r="C272" i="64"/>
  <c r="C275" i="63"/>
  <c r="E275" i="63"/>
  <c r="F271" i="67"/>
  <c r="G271" i="67"/>
  <c r="E271" i="67"/>
  <c r="G272" i="64"/>
  <c r="F275" i="63"/>
  <c r="G275" i="63"/>
  <c r="D271" i="67"/>
  <c r="C272" i="67"/>
  <c r="E272" i="67"/>
  <c r="D275" i="63"/>
  <c r="C273" i="64"/>
  <c r="E273" i="64"/>
  <c r="D272" i="64"/>
  <c r="E276" i="63"/>
  <c r="C276" i="63"/>
  <c r="F272" i="67"/>
  <c r="D272" i="67"/>
  <c r="D273" i="64"/>
  <c r="F276" i="63"/>
  <c r="G276" i="63"/>
  <c r="G272" i="67"/>
  <c r="C273" i="67"/>
  <c r="E273" i="67"/>
  <c r="D276" i="63"/>
  <c r="G273" i="64"/>
  <c r="E274" i="64"/>
  <c r="E277" i="63"/>
  <c r="C277" i="63"/>
  <c r="C274" i="64"/>
  <c r="F273" i="67"/>
  <c r="D274" i="64"/>
  <c r="F277" i="63"/>
  <c r="D277" i="63"/>
  <c r="D273" i="67"/>
  <c r="G273" i="67"/>
  <c r="G274" i="64"/>
  <c r="G277" i="63"/>
  <c r="C274" i="67"/>
  <c r="E275" i="64"/>
  <c r="C275" i="64"/>
  <c r="C278" i="63"/>
  <c r="E278" i="63"/>
  <c r="F274" i="67"/>
  <c r="G274" i="67"/>
  <c r="E274" i="67"/>
  <c r="D275" i="64"/>
  <c r="F278" i="63"/>
  <c r="D278" i="63"/>
  <c r="D274" i="67"/>
  <c r="C275" i="67"/>
  <c r="E275" i="67"/>
  <c r="G275" i="64"/>
  <c r="C276" i="64"/>
  <c r="G278" i="63"/>
  <c r="F275" i="67"/>
  <c r="D275" i="67"/>
  <c r="E276" i="64"/>
  <c r="D276" i="64"/>
  <c r="C279" i="63"/>
  <c r="E279" i="63"/>
  <c r="G275" i="67"/>
  <c r="G276" i="64"/>
  <c r="F279" i="63"/>
  <c r="D279" i="63"/>
  <c r="C276" i="67"/>
  <c r="E276" i="67"/>
  <c r="C277" i="64"/>
  <c r="E277" i="64"/>
  <c r="G279" i="63"/>
  <c r="F276" i="67"/>
  <c r="D276" i="67"/>
  <c r="G277" i="64"/>
  <c r="E280" i="63"/>
  <c r="C280" i="63"/>
  <c r="G276" i="67"/>
  <c r="C277" i="67"/>
  <c r="E277" i="67"/>
  <c r="D277" i="64"/>
  <c r="C278" i="64"/>
  <c r="E278" i="64"/>
  <c r="F280" i="63"/>
  <c r="G280" i="63"/>
  <c r="F277" i="67"/>
  <c r="D278" i="64"/>
  <c r="E281" i="63"/>
  <c r="C281" i="63"/>
  <c r="D280" i="63"/>
  <c r="D277" i="67"/>
  <c r="G277" i="67"/>
  <c r="C278" i="67"/>
  <c r="E278" i="67"/>
  <c r="G278" i="64"/>
  <c r="C279" i="64"/>
  <c r="F281" i="63"/>
  <c r="G281" i="63"/>
  <c r="F278" i="67"/>
  <c r="E279" i="64"/>
  <c r="G279" i="64"/>
  <c r="C282" i="63"/>
  <c r="E282" i="63"/>
  <c r="D281" i="63"/>
  <c r="D278" i="67"/>
  <c r="G278" i="67"/>
  <c r="E280" i="64"/>
  <c r="C280" i="64"/>
  <c r="D279" i="64"/>
  <c r="F282" i="63"/>
  <c r="D282" i="63"/>
  <c r="C279" i="67"/>
  <c r="G280" i="64"/>
  <c r="G282" i="63"/>
  <c r="F279" i="67"/>
  <c r="E279" i="67"/>
  <c r="C281" i="64"/>
  <c r="E281" i="64"/>
  <c r="D280" i="64"/>
  <c r="C283" i="63"/>
  <c r="E283" i="63"/>
  <c r="D279" i="67"/>
  <c r="G279" i="67"/>
  <c r="C280" i="67"/>
  <c r="E280" i="67"/>
  <c r="D281" i="64"/>
  <c r="F283" i="63"/>
  <c r="D283" i="63"/>
  <c r="F280" i="67"/>
  <c r="G280" i="67"/>
  <c r="G281" i="64"/>
  <c r="G283" i="63"/>
  <c r="D280" i="67"/>
  <c r="C281" i="67"/>
  <c r="E281" i="67"/>
  <c r="C282" i="64"/>
  <c r="E282" i="64"/>
  <c r="E284" i="63"/>
  <c r="C284" i="63"/>
  <c r="F281" i="67"/>
  <c r="G281" i="67"/>
  <c r="D282" i="64"/>
  <c r="F284" i="63"/>
  <c r="G284" i="63"/>
  <c r="D281" i="67"/>
  <c r="C282" i="67"/>
  <c r="E282" i="67"/>
  <c r="G282" i="64"/>
  <c r="C285" i="63"/>
  <c r="E285" i="63"/>
  <c r="D284" i="63"/>
  <c r="F282" i="67"/>
  <c r="G282" i="67"/>
  <c r="E283" i="64"/>
  <c r="C283" i="64"/>
  <c r="F285" i="63"/>
  <c r="D285" i="63"/>
  <c r="D282" i="67"/>
  <c r="C283" i="67"/>
  <c r="E283" i="67"/>
  <c r="G283" i="64"/>
  <c r="G285" i="63"/>
  <c r="F283" i="67"/>
  <c r="G283" i="67"/>
  <c r="D283" i="64"/>
  <c r="E284" i="64"/>
  <c r="C284" i="64"/>
  <c r="E286" i="63"/>
  <c r="C286" i="63"/>
  <c r="D283" i="67"/>
  <c r="C284" i="67"/>
  <c r="E284" i="67"/>
  <c r="G284" i="64"/>
  <c r="F286" i="63"/>
  <c r="G286" i="63"/>
  <c r="F284" i="67"/>
  <c r="D284" i="67"/>
  <c r="D286" i="63"/>
  <c r="D284" i="64"/>
  <c r="C285" i="64"/>
  <c r="E285" i="64"/>
  <c r="E287" i="63"/>
  <c r="C287" i="63"/>
  <c r="G284" i="67"/>
  <c r="D285" i="64"/>
  <c r="F287" i="63"/>
  <c r="G287" i="63"/>
  <c r="C285" i="67"/>
  <c r="G285" i="64"/>
  <c r="D287" i="63"/>
  <c r="C288" i="63"/>
  <c r="E288" i="63"/>
  <c r="F285" i="67"/>
  <c r="E285" i="67"/>
  <c r="C286" i="64"/>
  <c r="E286" i="64"/>
  <c r="F288" i="63"/>
  <c r="D288" i="63"/>
  <c r="D285" i="67"/>
  <c r="G285" i="67"/>
  <c r="C286" i="67"/>
  <c r="E286" i="67"/>
  <c r="D286" i="64"/>
  <c r="G288" i="63"/>
  <c r="F286" i="67"/>
  <c r="D286" i="67"/>
  <c r="G286" i="64"/>
  <c r="C289" i="63"/>
  <c r="E289" i="63"/>
  <c r="G286" i="67"/>
  <c r="C287" i="67"/>
  <c r="E287" i="67"/>
  <c r="E287" i="64"/>
  <c r="C287" i="64"/>
  <c r="F289" i="63"/>
  <c r="D289" i="63"/>
  <c r="F287" i="67"/>
  <c r="G287" i="67"/>
  <c r="G287" i="64"/>
  <c r="G289" i="63"/>
  <c r="D287" i="67"/>
  <c r="C288" i="67"/>
  <c r="E288" i="67"/>
  <c r="E288" i="64"/>
  <c r="C288" i="64"/>
  <c r="D287" i="64"/>
  <c r="E290" i="63"/>
  <c r="C290" i="63"/>
  <c r="F288" i="67"/>
  <c r="D288" i="67"/>
  <c r="G288" i="64"/>
  <c r="F290" i="63"/>
  <c r="G290" i="63"/>
  <c r="G288" i="67"/>
  <c r="C289" i="64"/>
  <c r="E289" i="64"/>
  <c r="D288" i="64"/>
  <c r="D290" i="63"/>
  <c r="E291" i="63"/>
  <c r="C291" i="63"/>
  <c r="C289" i="67"/>
  <c r="E289" i="67"/>
  <c r="D289" i="64"/>
  <c r="F291" i="63"/>
  <c r="G291" i="63"/>
  <c r="F289" i="67"/>
  <c r="D289" i="67"/>
  <c r="G289" i="64"/>
  <c r="D291" i="63"/>
  <c r="C292" i="63"/>
  <c r="E292" i="63"/>
  <c r="G289" i="67"/>
  <c r="C290" i="64"/>
  <c r="E290" i="64"/>
  <c r="F292" i="63"/>
  <c r="D292" i="63"/>
  <c r="C290" i="67"/>
  <c r="E290" i="67"/>
  <c r="D290" i="64"/>
  <c r="G292" i="63"/>
  <c r="F290" i="67"/>
  <c r="G290" i="67"/>
  <c r="G290" i="64"/>
  <c r="C293" i="63"/>
  <c r="E293" i="63"/>
  <c r="D290" i="67"/>
  <c r="C291" i="67"/>
  <c r="E291" i="67"/>
  <c r="E291" i="64"/>
  <c r="C291" i="64"/>
  <c r="F293" i="63"/>
  <c r="D293" i="63"/>
  <c r="F291" i="67"/>
  <c r="D291" i="67"/>
  <c r="G291" i="64"/>
  <c r="G293" i="63"/>
  <c r="G291" i="67"/>
  <c r="E292" i="64"/>
  <c r="C292" i="64"/>
  <c r="D291" i="64"/>
  <c r="E294" i="63"/>
  <c r="C294" i="63"/>
  <c r="C292" i="67"/>
  <c r="G292" i="64"/>
  <c r="F294" i="63"/>
  <c r="G294" i="63"/>
  <c r="F292" i="67"/>
  <c r="E292" i="67"/>
  <c r="C293" i="64"/>
  <c r="E293" i="64"/>
  <c r="D292" i="64"/>
  <c r="D294" i="63"/>
  <c r="E295" i="63"/>
  <c r="C295" i="63"/>
  <c r="D292" i="67"/>
  <c r="G292" i="67"/>
  <c r="C293" i="67"/>
  <c r="E293" i="67"/>
  <c r="D293" i="64"/>
  <c r="F295" i="63"/>
  <c r="G295" i="63"/>
  <c r="F293" i="67"/>
  <c r="D293" i="67"/>
  <c r="G293" i="64"/>
  <c r="D295" i="63"/>
  <c r="C296" i="63"/>
  <c r="E296" i="63"/>
  <c r="G293" i="67"/>
  <c r="C294" i="64"/>
  <c r="E294" i="64"/>
  <c r="F296" i="63"/>
  <c r="D296" i="63"/>
  <c r="C294" i="67"/>
  <c r="E294" i="67"/>
  <c r="D294" i="64"/>
  <c r="G296" i="63"/>
  <c r="F294" i="67"/>
  <c r="D294" i="67"/>
  <c r="G294" i="64"/>
  <c r="C297" i="63"/>
  <c r="E297" i="63"/>
  <c r="G294" i="67"/>
  <c r="E295" i="64"/>
  <c r="C295" i="64"/>
  <c r="F297" i="63"/>
  <c r="D297" i="63"/>
  <c r="C295" i="67"/>
  <c r="E295" i="67"/>
  <c r="G295" i="64"/>
  <c r="G297" i="63"/>
  <c r="F295" i="67"/>
  <c r="G295" i="67"/>
  <c r="E296" i="64"/>
  <c r="C296" i="64"/>
  <c r="D295" i="64"/>
  <c r="E298" i="63"/>
  <c r="C298" i="63"/>
  <c r="C296" i="67"/>
  <c r="E296" i="67"/>
  <c r="D295" i="67"/>
  <c r="G296" i="64"/>
  <c r="D296" i="64"/>
  <c r="F298" i="63"/>
  <c r="G298" i="63"/>
  <c r="F296" i="67"/>
  <c r="G296" i="67"/>
  <c r="C297" i="64"/>
  <c r="E297" i="64"/>
  <c r="D298" i="63"/>
  <c r="E299" i="63"/>
  <c r="C299" i="63"/>
  <c r="D296" i="67"/>
  <c r="C297" i="67"/>
  <c r="E297" i="67"/>
  <c r="D297" i="64"/>
  <c r="F299" i="63"/>
  <c r="G299" i="63"/>
  <c r="F297" i="67"/>
  <c r="D297" i="67"/>
  <c r="G297" i="64"/>
  <c r="C300" i="63"/>
  <c r="E300" i="63"/>
  <c r="D299" i="63"/>
  <c r="G297" i="67"/>
  <c r="C298" i="64"/>
  <c r="E298" i="64"/>
  <c r="F300" i="63"/>
  <c r="D300" i="63"/>
  <c r="C298" i="67"/>
  <c r="E298" i="67"/>
  <c r="D298" i="64"/>
  <c r="G300" i="63"/>
  <c r="F298" i="67"/>
  <c r="G298" i="67"/>
  <c r="G298" i="64"/>
  <c r="C301" i="63"/>
  <c r="E301" i="63"/>
  <c r="D298" i="67"/>
  <c r="C299" i="67"/>
  <c r="E299" i="67"/>
  <c r="E299" i="64"/>
  <c r="C299" i="64"/>
  <c r="F301" i="63"/>
  <c r="D301" i="63"/>
  <c r="F299" i="67"/>
  <c r="D299" i="67"/>
  <c r="G299" i="64"/>
  <c r="D299" i="64"/>
  <c r="G301" i="63"/>
  <c r="G299" i="67"/>
  <c r="C300" i="67"/>
  <c r="E300" i="67"/>
  <c r="E300" i="64"/>
  <c r="C300" i="64"/>
  <c r="E302" i="63"/>
  <c r="C302" i="63"/>
  <c r="F300" i="67"/>
  <c r="G300" i="67"/>
  <c r="D300" i="64"/>
  <c r="F302" i="63"/>
  <c r="G302" i="63"/>
  <c r="D302" i="63"/>
  <c r="C301" i="67"/>
  <c r="E301" i="67"/>
  <c r="D300" i="67"/>
  <c r="G300" i="64"/>
  <c r="E303" i="63"/>
  <c r="C303" i="63"/>
  <c r="F301" i="67"/>
  <c r="D301" i="67"/>
  <c r="C301" i="64"/>
  <c r="E301" i="64"/>
  <c r="F303" i="63"/>
  <c r="G303" i="63"/>
  <c r="G301" i="67"/>
  <c r="D301" i="64"/>
  <c r="D303" i="63"/>
  <c r="C304" i="63"/>
  <c r="E304" i="63"/>
  <c r="C302" i="67"/>
  <c r="E302" i="67"/>
  <c r="G301" i="64"/>
  <c r="F304" i="63"/>
  <c r="D304" i="63"/>
  <c r="F302" i="67"/>
  <c r="G302" i="67"/>
  <c r="C302" i="64"/>
  <c r="E302" i="64"/>
  <c r="G304" i="63"/>
  <c r="D302" i="67"/>
  <c r="C303" i="67"/>
  <c r="E303" i="67"/>
  <c r="D302" i="64"/>
  <c r="C305" i="63"/>
  <c r="E305" i="63"/>
  <c r="F303" i="67"/>
  <c r="G303" i="67"/>
  <c r="G302" i="64"/>
  <c r="F305" i="63"/>
  <c r="D305" i="63"/>
  <c r="D303" i="67"/>
  <c r="C304" i="67"/>
  <c r="E304" i="67"/>
  <c r="E303" i="64"/>
  <c r="C303" i="64"/>
  <c r="G305" i="63"/>
  <c r="F304" i="67"/>
  <c r="D304" i="67"/>
  <c r="G303" i="64"/>
  <c r="D303" i="64"/>
  <c r="E306" i="63"/>
  <c r="C306" i="63"/>
  <c r="G304" i="67"/>
  <c r="E304" i="64"/>
  <c r="C304" i="64"/>
  <c r="F306" i="63"/>
  <c r="G306" i="63"/>
  <c r="C305" i="67"/>
  <c r="E305" i="67"/>
  <c r="G304" i="64"/>
  <c r="D304" i="64"/>
  <c r="E307" i="63"/>
  <c r="C307" i="63"/>
  <c r="D306" i="63"/>
  <c r="F305" i="67"/>
  <c r="D305" i="67"/>
  <c r="C305" i="64"/>
  <c r="E305" i="64"/>
  <c r="F307" i="63"/>
  <c r="G307" i="63"/>
  <c r="G305" i="67"/>
  <c r="D307" i="63"/>
  <c r="D305" i="64"/>
  <c r="C308" i="63"/>
  <c r="E308" i="63"/>
  <c r="C306" i="67"/>
  <c r="E306" i="67"/>
  <c r="G305" i="64"/>
  <c r="F308" i="63"/>
  <c r="D308" i="63"/>
  <c r="F306" i="67"/>
  <c r="G306" i="67"/>
  <c r="C306" i="64"/>
  <c r="E306" i="64"/>
  <c r="G308" i="63"/>
  <c r="D306" i="67"/>
  <c r="C307" i="67"/>
  <c r="E307" i="67"/>
  <c r="D306" i="64"/>
  <c r="C309" i="63"/>
  <c r="E309" i="63"/>
  <c r="F307" i="67"/>
  <c r="G307" i="67"/>
  <c r="G306" i="64"/>
  <c r="F309" i="63"/>
  <c r="D309" i="63"/>
  <c r="D307" i="67"/>
  <c r="C308" i="67"/>
  <c r="E308" i="67"/>
  <c r="E307" i="64"/>
  <c r="C307" i="64"/>
  <c r="G309" i="63"/>
  <c r="F308" i="67"/>
  <c r="D308" i="67"/>
  <c r="D307" i="64"/>
  <c r="E310" i="63"/>
  <c r="C310" i="63"/>
  <c r="G308" i="67"/>
  <c r="G307" i="64"/>
  <c r="F310" i="63"/>
  <c r="G310" i="63"/>
  <c r="D310" i="63"/>
  <c r="C309" i="67"/>
  <c r="E309" i="67"/>
  <c r="E308" i="64"/>
  <c r="C308" i="64"/>
  <c r="E311" i="63"/>
  <c r="C311" i="63"/>
  <c r="F309" i="67"/>
  <c r="G309" i="67"/>
  <c r="D308" i="64"/>
  <c r="F311" i="63"/>
  <c r="G311" i="63"/>
  <c r="D309" i="67"/>
  <c r="C310" i="67"/>
  <c r="E310" i="67"/>
  <c r="D311" i="63"/>
  <c r="G308" i="64"/>
  <c r="E309" i="64"/>
  <c r="C312" i="63"/>
  <c r="E312" i="63"/>
  <c r="F310" i="67"/>
  <c r="G310" i="67"/>
  <c r="C309" i="64"/>
  <c r="G309" i="64"/>
  <c r="F312" i="63"/>
  <c r="D312" i="63"/>
  <c r="D310" i="67"/>
  <c r="C311" i="67"/>
  <c r="E311" i="67"/>
  <c r="D309" i="64"/>
  <c r="C310" i="64"/>
  <c r="E310" i="64"/>
  <c r="G312" i="63"/>
  <c r="F311" i="67"/>
  <c r="G311" i="67"/>
  <c r="D310" i="64"/>
  <c r="C313" i="63"/>
  <c r="E313" i="63"/>
  <c r="D311" i="67"/>
  <c r="C312" i="67"/>
  <c r="E312" i="67"/>
  <c r="G310" i="64"/>
  <c r="C311" i="64"/>
  <c r="E311" i="64"/>
  <c r="F313" i="63"/>
  <c r="D313" i="63"/>
  <c r="F312" i="67"/>
  <c r="D312" i="67"/>
  <c r="D311" i="64"/>
  <c r="G313" i="63"/>
  <c r="G312" i="67"/>
  <c r="G311" i="64"/>
  <c r="E314" i="63"/>
  <c r="C314" i="63"/>
  <c r="C313" i="67"/>
  <c r="E312" i="64"/>
  <c r="C312" i="64"/>
  <c r="F314" i="63"/>
  <c r="G314" i="63"/>
  <c r="F313" i="67"/>
  <c r="G313" i="67"/>
  <c r="E313" i="67"/>
  <c r="D314" i="63"/>
  <c r="D312" i="64"/>
  <c r="E315" i="63"/>
  <c r="C315" i="63"/>
  <c r="D313" i="67"/>
  <c r="C314" i="67"/>
  <c r="E314" i="67"/>
  <c r="G312" i="64"/>
  <c r="F315" i="63"/>
  <c r="G315" i="63"/>
  <c r="F314" i="67"/>
  <c r="D314" i="67"/>
  <c r="C313" i="64"/>
  <c r="E313" i="64"/>
  <c r="D315" i="63"/>
  <c r="C316" i="63"/>
  <c r="E316" i="63"/>
  <c r="G314" i="67"/>
  <c r="G313" i="64"/>
  <c r="F316" i="63"/>
  <c r="D316" i="63"/>
  <c r="C315" i="67"/>
  <c r="E315" i="67"/>
  <c r="D313" i="64"/>
  <c r="C314" i="64"/>
  <c r="E314" i="64"/>
  <c r="G316" i="63"/>
  <c r="F315" i="67"/>
  <c r="D315" i="67"/>
  <c r="G314" i="64"/>
  <c r="C317" i="63"/>
  <c r="E317" i="63"/>
  <c r="G315" i="67"/>
  <c r="C316" i="67"/>
  <c r="E316" i="67"/>
  <c r="D314" i="64"/>
  <c r="E315" i="64"/>
  <c r="C315" i="64"/>
  <c r="F317" i="63"/>
  <c r="D317" i="63"/>
  <c r="F316" i="67"/>
  <c r="G316" i="67"/>
  <c r="D315" i="64"/>
  <c r="G317" i="63"/>
  <c r="D316" i="67"/>
  <c r="C317" i="67"/>
  <c r="E317" i="67"/>
  <c r="G315" i="64"/>
  <c r="E318" i="63"/>
  <c r="C318" i="63"/>
  <c r="F317" i="67"/>
  <c r="D317" i="67"/>
  <c r="E316" i="64"/>
  <c r="C316" i="64"/>
  <c r="F318" i="63"/>
  <c r="G318" i="63"/>
  <c r="G317" i="67"/>
  <c r="D316" i="64"/>
  <c r="E319" i="63"/>
  <c r="C319" i="63"/>
  <c r="D318" i="63"/>
  <c r="C318" i="67"/>
  <c r="E318" i="67"/>
  <c r="G316" i="64"/>
  <c r="F319" i="63"/>
  <c r="G319" i="63"/>
  <c r="F318" i="67"/>
  <c r="G318" i="67"/>
  <c r="C317" i="64"/>
  <c r="E317" i="64"/>
  <c r="D319" i="63"/>
  <c r="C320" i="63"/>
  <c r="E320" i="63"/>
  <c r="D318" i="67"/>
  <c r="C319" i="67"/>
  <c r="E319" i="67"/>
  <c r="G317" i="64"/>
  <c r="F320" i="63"/>
  <c r="D320" i="63"/>
  <c r="F319" i="67"/>
  <c r="G319" i="67"/>
  <c r="D317" i="64"/>
  <c r="C318" i="64"/>
  <c r="E318" i="64"/>
  <c r="G320" i="63"/>
  <c r="D319" i="67"/>
  <c r="C320" i="67"/>
  <c r="E320" i="67"/>
  <c r="D318" i="64"/>
  <c r="C321" i="63"/>
  <c r="E321" i="63"/>
  <c r="F320" i="67"/>
  <c r="D320" i="67"/>
  <c r="G318" i="64"/>
  <c r="E319" i="64"/>
  <c r="F321" i="63"/>
  <c r="D321" i="63"/>
  <c r="G320" i="67"/>
  <c r="C319" i="64"/>
  <c r="D319" i="64"/>
  <c r="G321" i="63"/>
  <c r="C321" i="67"/>
  <c r="E321" i="67"/>
  <c r="G319" i="64"/>
  <c r="E322" i="63"/>
  <c r="C322" i="63"/>
  <c r="F321" i="67"/>
  <c r="D321" i="67"/>
  <c r="E320" i="64"/>
  <c r="C320" i="64"/>
  <c r="F322" i="63"/>
  <c r="G322" i="63"/>
  <c r="G321" i="67"/>
  <c r="D320" i="64"/>
  <c r="E323" i="63"/>
  <c r="C323" i="63"/>
  <c r="D322" i="63"/>
  <c r="C322" i="67"/>
  <c r="E322" i="67"/>
  <c r="G320" i="64"/>
  <c r="F323" i="63"/>
  <c r="G323" i="63"/>
  <c r="F322" i="67"/>
  <c r="G322" i="67"/>
  <c r="C321" i="64"/>
  <c r="E321" i="64"/>
  <c r="D323" i="63"/>
  <c r="E324" i="63"/>
  <c r="C324" i="63"/>
  <c r="C323" i="67"/>
  <c r="E323" i="67"/>
  <c r="D322" i="67"/>
  <c r="G321" i="64"/>
  <c r="F324" i="63"/>
  <c r="G324" i="63"/>
  <c r="F323" i="67"/>
  <c r="G323" i="67"/>
  <c r="D321" i="64"/>
  <c r="C322" i="64"/>
  <c r="E322" i="64"/>
  <c r="C325" i="63"/>
  <c r="E325" i="63"/>
  <c r="D324" i="63"/>
  <c r="D323" i="67"/>
  <c r="C324" i="67"/>
  <c r="E324" i="67"/>
  <c r="G322" i="64"/>
  <c r="F325" i="63"/>
  <c r="D325" i="63"/>
  <c r="F324" i="67"/>
  <c r="D324" i="67"/>
  <c r="D322" i="64"/>
  <c r="E323" i="64"/>
  <c r="C323" i="64"/>
  <c r="G325" i="63"/>
  <c r="G324" i="67"/>
  <c r="D323" i="64"/>
  <c r="C326" i="63"/>
  <c r="E326" i="63"/>
  <c r="C325" i="67"/>
  <c r="E325" i="67"/>
  <c r="G323" i="64"/>
  <c r="F326" i="63"/>
  <c r="D326" i="63"/>
  <c r="F325" i="67"/>
  <c r="G325" i="67"/>
  <c r="E324" i="64"/>
  <c r="C324" i="64"/>
  <c r="G326" i="63"/>
  <c r="D325" i="67"/>
  <c r="C326" i="67"/>
  <c r="E326" i="67"/>
  <c r="D324" i="64"/>
  <c r="E327" i="63"/>
  <c r="C327" i="63"/>
  <c r="F326" i="67"/>
  <c r="G326" i="67"/>
  <c r="G324" i="64"/>
  <c r="F327" i="63"/>
  <c r="G327" i="63"/>
  <c r="C327" i="67"/>
  <c r="E327" i="67"/>
  <c r="D326" i="67"/>
  <c r="C325" i="64"/>
  <c r="E325" i="64"/>
  <c r="E328" i="63"/>
  <c r="C328" i="63"/>
  <c r="D327" i="63"/>
  <c r="F327" i="67"/>
  <c r="G327" i="67"/>
  <c r="G325" i="64"/>
  <c r="F328" i="63"/>
  <c r="G328" i="63"/>
  <c r="C328" i="67"/>
  <c r="E328" i="67"/>
  <c r="D327" i="67"/>
  <c r="D328" i="63"/>
  <c r="D325" i="64"/>
  <c r="C326" i="64"/>
  <c r="E326" i="64"/>
  <c r="C329" i="63"/>
  <c r="E329" i="63"/>
  <c r="F328" i="67"/>
  <c r="G328" i="67"/>
  <c r="G326" i="64"/>
  <c r="F329" i="63"/>
  <c r="D329" i="63"/>
  <c r="D328" i="67"/>
  <c r="C329" i="67"/>
  <c r="E329" i="67"/>
  <c r="D326" i="64"/>
  <c r="E327" i="64"/>
  <c r="C327" i="64"/>
  <c r="G329" i="63"/>
  <c r="F329" i="67"/>
  <c r="D329" i="67"/>
  <c r="D327" i="64"/>
  <c r="C330" i="63"/>
  <c r="E330" i="63"/>
  <c r="G329" i="67"/>
  <c r="G327" i="64"/>
  <c r="F330" i="63"/>
  <c r="D330" i="63"/>
  <c r="C330" i="67"/>
  <c r="E330" i="67"/>
  <c r="E328" i="64"/>
  <c r="C328" i="64"/>
  <c r="G330" i="63"/>
  <c r="F330" i="67"/>
  <c r="D330" i="67"/>
  <c r="G328" i="64"/>
  <c r="D328" i="64"/>
  <c r="E331" i="63"/>
  <c r="C331" i="63"/>
  <c r="G330" i="67"/>
  <c r="C329" i="64"/>
  <c r="E329" i="64"/>
  <c r="F331" i="63"/>
  <c r="G331" i="63"/>
  <c r="C331" i="67"/>
  <c r="E331" i="67"/>
  <c r="D331" i="63"/>
  <c r="G329" i="64"/>
  <c r="D329" i="64"/>
  <c r="E332" i="63"/>
  <c r="C332" i="63"/>
  <c r="F331" i="67"/>
  <c r="G331" i="67"/>
  <c r="C330" i="64"/>
  <c r="E330" i="64"/>
  <c r="F332" i="63"/>
  <c r="G332" i="63"/>
  <c r="C332" i="67"/>
  <c r="E332" i="67"/>
  <c r="D331" i="67"/>
  <c r="G330" i="64"/>
  <c r="D330" i="64"/>
  <c r="C333" i="63"/>
  <c r="E333" i="63"/>
  <c r="D332" i="63"/>
  <c r="F332" i="67"/>
  <c r="D332" i="67"/>
  <c r="E331" i="64"/>
  <c r="C331" i="64"/>
  <c r="F333" i="63"/>
  <c r="D333" i="63"/>
  <c r="G332" i="67"/>
  <c r="G331" i="64"/>
  <c r="G333" i="63"/>
  <c r="C333" i="67"/>
  <c r="E333" i="67"/>
  <c r="D331" i="64"/>
  <c r="E332" i="64"/>
  <c r="C332" i="64"/>
  <c r="C334" i="63"/>
  <c r="E334" i="63"/>
  <c r="F333" i="67"/>
  <c r="D333" i="67"/>
  <c r="G332" i="64"/>
  <c r="F334" i="63"/>
  <c r="D334" i="63"/>
  <c r="G333" i="67"/>
  <c r="D332" i="64"/>
  <c r="C333" i="64"/>
  <c r="E333" i="64"/>
  <c r="G334" i="63"/>
  <c r="C334" i="67"/>
  <c r="E334" i="67"/>
  <c r="D333" i="64"/>
  <c r="E335" i="63"/>
  <c r="C335" i="63"/>
  <c r="F334" i="67"/>
  <c r="G334" i="67"/>
  <c r="G333" i="64"/>
  <c r="E334" i="64"/>
  <c r="F335" i="63"/>
  <c r="G335" i="63"/>
  <c r="D334" i="67"/>
  <c r="C335" i="67"/>
  <c r="E335" i="67"/>
  <c r="C334" i="64"/>
  <c r="D335" i="63"/>
  <c r="D334" i="64"/>
  <c r="E336" i="63"/>
  <c r="C336" i="63"/>
  <c r="F335" i="67"/>
  <c r="D335" i="67"/>
  <c r="G334" i="64"/>
  <c r="C335" i="64"/>
  <c r="F336" i="63"/>
  <c r="G336" i="63"/>
  <c r="G335" i="67"/>
  <c r="E335" i="64"/>
  <c r="G335" i="64"/>
  <c r="C337" i="63"/>
  <c r="E337" i="63"/>
  <c r="D336" i="63"/>
  <c r="C336" i="67"/>
  <c r="E336" i="67"/>
  <c r="D335" i="64"/>
  <c r="E336" i="64"/>
  <c r="C336" i="64"/>
  <c r="F337" i="63"/>
  <c r="D337" i="63"/>
  <c r="F336" i="67"/>
  <c r="D336" i="67"/>
  <c r="G336" i="64"/>
  <c r="G337" i="63"/>
  <c r="G336" i="67"/>
  <c r="D336" i="64"/>
  <c r="C337" i="64"/>
  <c r="E337" i="64"/>
  <c r="C338" i="63"/>
  <c r="E338" i="63"/>
  <c r="C337" i="67"/>
  <c r="E337" i="67"/>
  <c r="D337" i="64"/>
  <c r="F338" i="63"/>
  <c r="D338" i="63"/>
  <c r="F337" i="67"/>
  <c r="D337" i="67"/>
  <c r="G337" i="64"/>
  <c r="E338" i="64"/>
  <c r="G338" i="63"/>
  <c r="G337" i="67"/>
  <c r="C338" i="64"/>
  <c r="D338" i="64"/>
  <c r="E339" i="63"/>
  <c r="C339" i="63"/>
  <c r="C338" i="67"/>
  <c r="E338" i="67"/>
  <c r="G338" i="64"/>
  <c r="C339" i="64"/>
  <c r="E339" i="64"/>
  <c r="F339" i="63"/>
  <c r="G339" i="63"/>
  <c r="F338" i="67"/>
  <c r="G338" i="67"/>
  <c r="G339" i="64"/>
  <c r="D339" i="63"/>
  <c r="E340" i="63"/>
  <c r="C340" i="63"/>
  <c r="D338" i="67"/>
  <c r="C339" i="67"/>
  <c r="E339" i="67"/>
  <c r="E340" i="64"/>
  <c r="C340" i="64"/>
  <c r="D339" i="64"/>
  <c r="F340" i="63"/>
  <c r="G340" i="63"/>
  <c r="F339" i="67"/>
  <c r="D339" i="67"/>
  <c r="G340" i="64"/>
  <c r="D340" i="63"/>
  <c r="C341" i="63"/>
  <c r="E341" i="63"/>
  <c r="G339" i="67"/>
  <c r="E341" i="64"/>
  <c r="C341" i="64"/>
  <c r="D340" i="64"/>
  <c r="F341" i="63"/>
  <c r="D341" i="63"/>
  <c r="C340" i="67"/>
  <c r="E340" i="67"/>
  <c r="D341" i="64"/>
  <c r="G341" i="63"/>
  <c r="F340" i="67"/>
  <c r="D340" i="67"/>
  <c r="G341" i="64"/>
  <c r="C342" i="64"/>
  <c r="C342" i="63"/>
  <c r="E342" i="63"/>
  <c r="G340" i="67"/>
  <c r="C341" i="67"/>
  <c r="E341" i="67"/>
  <c r="E342" i="64"/>
  <c r="G342" i="64"/>
  <c r="F342" i="63"/>
  <c r="D342" i="63"/>
  <c r="F341" i="67"/>
  <c r="C343" i="64"/>
  <c r="E343" i="64"/>
  <c r="D342" i="64"/>
  <c r="G342" i="63"/>
  <c r="D341" i="67"/>
  <c r="G341" i="67"/>
  <c r="C342" i="67"/>
  <c r="E342" i="67"/>
  <c r="D343" i="64"/>
  <c r="E343" i="63"/>
  <c r="C343" i="63"/>
  <c r="F342" i="67"/>
  <c r="G342" i="67"/>
  <c r="G343" i="64"/>
  <c r="F343" i="63"/>
  <c r="D343" i="63"/>
  <c r="D342" i="67"/>
  <c r="C343" i="67"/>
  <c r="E343" i="67"/>
  <c r="C344" i="64"/>
  <c r="E344" i="64"/>
  <c r="G343" i="63"/>
  <c r="F343" i="67"/>
  <c r="D343" i="67"/>
  <c r="D344" i="64"/>
  <c r="E344" i="63"/>
  <c r="C344" i="63"/>
  <c r="G343" i="67"/>
  <c r="G344" i="64"/>
  <c r="F344" i="63"/>
  <c r="G344" i="63"/>
  <c r="C344" i="67"/>
  <c r="E344" i="67"/>
  <c r="D344" i="63"/>
  <c r="E345" i="64"/>
  <c r="C345" i="64"/>
  <c r="C345" i="63"/>
  <c r="E345" i="63"/>
  <c r="F344" i="67"/>
  <c r="D344" i="67"/>
  <c r="G345" i="64"/>
  <c r="F345" i="63"/>
  <c r="D345" i="63"/>
  <c r="G344" i="67"/>
  <c r="C345" i="67"/>
  <c r="E345" i="67"/>
  <c r="E346" i="64"/>
  <c r="C346" i="64"/>
  <c r="D345" i="64"/>
  <c r="G345" i="63"/>
  <c r="F345" i="67"/>
  <c r="D345" i="67"/>
  <c r="G346" i="64"/>
  <c r="C346" i="63"/>
  <c r="E346" i="63"/>
  <c r="G345" i="67"/>
  <c r="C346" i="67"/>
  <c r="E346" i="67"/>
  <c r="C347" i="64"/>
  <c r="E347" i="64"/>
  <c r="D346" i="64"/>
  <c r="F346" i="63"/>
  <c r="D346" i="63"/>
  <c r="F346" i="67"/>
  <c r="G346" i="67"/>
  <c r="D347" i="64"/>
  <c r="G346" i="63"/>
  <c r="C347" i="67"/>
  <c r="E347" i="67"/>
  <c r="D346" i="67"/>
  <c r="G347" i="64"/>
  <c r="E347" i="63"/>
  <c r="C347" i="63"/>
  <c r="F347" i="67"/>
  <c r="G347" i="67"/>
  <c r="C348" i="64"/>
  <c r="E348" i="64"/>
  <c r="F347" i="63"/>
  <c r="G347" i="63"/>
  <c r="D347" i="63"/>
  <c r="D347" i="67"/>
  <c r="C348" i="67"/>
  <c r="E348" i="67"/>
  <c r="G348" i="64"/>
  <c r="E348" i="63"/>
  <c r="C348" i="63"/>
  <c r="F348" i="67"/>
  <c r="D348" i="67"/>
  <c r="D348" i="64"/>
  <c r="E349" i="64"/>
  <c r="C349" i="64"/>
  <c r="F348" i="63"/>
  <c r="G348" i="63"/>
  <c r="G348" i="67"/>
  <c r="D349" i="64"/>
  <c r="C349" i="63"/>
  <c r="E349" i="63"/>
  <c r="D348" i="63"/>
  <c r="C349" i="67"/>
  <c r="E349" i="67"/>
  <c r="G349" i="64"/>
  <c r="F349" i="63"/>
  <c r="D349" i="63"/>
  <c r="F349" i="67"/>
  <c r="D349" i="67"/>
  <c r="E350" i="64"/>
  <c r="C350" i="64"/>
  <c r="G349" i="63"/>
  <c r="G349" i="67"/>
  <c r="D350" i="64"/>
  <c r="C350" i="63"/>
  <c r="E350" i="63"/>
  <c r="C350" i="67"/>
  <c r="E350" i="67"/>
  <c r="G350" i="64"/>
  <c r="F350" i="63"/>
  <c r="D350" i="63"/>
  <c r="F350" i="67"/>
  <c r="D350" i="67"/>
  <c r="C351" i="64"/>
  <c r="E351" i="64"/>
  <c r="G350" i="63"/>
  <c r="G350" i="67"/>
  <c r="D351" i="64"/>
  <c r="E351" i="63"/>
  <c r="C351" i="63"/>
  <c r="C351" i="67"/>
  <c r="E351" i="67"/>
  <c r="G351" i="64"/>
  <c r="E352" i="64"/>
  <c r="F351" i="63"/>
  <c r="G351" i="63"/>
  <c r="C352" i="64"/>
  <c r="F351" i="67"/>
  <c r="D351" i="67"/>
  <c r="D351" i="63"/>
  <c r="D352" i="64"/>
  <c r="E352" i="63"/>
  <c r="C352" i="63"/>
  <c r="G351" i="67"/>
  <c r="G352" i="64"/>
  <c r="F352" i="63"/>
  <c r="G352" i="63"/>
  <c r="C352" i="67"/>
  <c r="E352" i="67"/>
  <c r="E353" i="64"/>
  <c r="C353" i="64"/>
  <c r="D352" i="63"/>
  <c r="C353" i="63"/>
  <c r="E353" i="63"/>
  <c r="F352" i="67"/>
  <c r="D352" i="67"/>
  <c r="D353" i="64"/>
  <c r="F353" i="63"/>
  <c r="D353" i="63"/>
  <c r="G352" i="67"/>
  <c r="G353" i="64"/>
  <c r="G353" i="63"/>
  <c r="C353" i="67"/>
  <c r="E353" i="67"/>
  <c r="E354" i="64"/>
  <c r="C354" i="64"/>
  <c r="C354" i="63"/>
  <c r="E354" i="63"/>
  <c r="F353" i="67"/>
  <c r="G353" i="67"/>
  <c r="D354" i="64"/>
  <c r="F354" i="63"/>
  <c r="D354" i="63"/>
  <c r="D353" i="67"/>
  <c r="C354" i="67"/>
  <c r="E354" i="67"/>
  <c r="G354" i="64"/>
  <c r="G354" i="63"/>
  <c r="F354" i="67"/>
  <c r="G354" i="67"/>
  <c r="C355" i="64"/>
  <c r="E355" i="64"/>
  <c r="E355" i="63"/>
  <c r="C355" i="63"/>
  <c r="D354" i="67"/>
  <c r="C355" i="67"/>
  <c r="E355" i="67"/>
  <c r="G355" i="64"/>
  <c r="F355" i="63"/>
  <c r="G355" i="63"/>
  <c r="F355" i="67"/>
  <c r="G355" i="67"/>
  <c r="D355" i="63"/>
  <c r="D355" i="64"/>
  <c r="C356" i="64"/>
  <c r="E356" i="64"/>
  <c r="E356" i="63"/>
  <c r="C356" i="63"/>
  <c r="D355" i="67"/>
  <c r="C356" i="67"/>
  <c r="E356" i="67"/>
  <c r="G356" i="64"/>
  <c r="F356" i="63"/>
  <c r="G356" i="63"/>
  <c r="F356" i="67"/>
  <c r="G356" i="67"/>
  <c r="D356" i="64"/>
  <c r="E357" i="64"/>
  <c r="C357" i="64"/>
  <c r="C357" i="63"/>
  <c r="E357" i="63"/>
  <c r="D356" i="63"/>
  <c r="D356" i="67"/>
  <c r="C357" i="67"/>
  <c r="E357" i="67"/>
  <c r="D357" i="64"/>
  <c r="F357" i="63"/>
  <c r="D357" i="63"/>
  <c r="F357" i="67"/>
  <c r="D357" i="67"/>
  <c r="G357" i="64"/>
  <c r="G357" i="63"/>
  <c r="G357" i="67"/>
  <c r="C358" i="64"/>
  <c r="E358" i="64"/>
  <c r="E358" i="63"/>
  <c r="C358" i="63"/>
  <c r="C358" i="67"/>
  <c r="E358" i="67"/>
  <c r="G358" i="64"/>
  <c r="F358" i="63"/>
  <c r="G358" i="63"/>
  <c r="F358" i="67"/>
  <c r="G358" i="67"/>
  <c r="D358" i="63"/>
  <c r="D358" i="64"/>
  <c r="E359" i="64"/>
  <c r="C359" i="64"/>
  <c r="C359" i="63"/>
  <c r="E359" i="63"/>
  <c r="C359" i="67"/>
  <c r="E359" i="67"/>
  <c r="D358" i="67"/>
  <c r="D359" i="64"/>
  <c r="F359" i="63"/>
  <c r="D359" i="63"/>
  <c r="F359" i="67"/>
  <c r="G359" i="67"/>
  <c r="G359" i="64"/>
  <c r="G359" i="63"/>
  <c r="C360" i="67"/>
  <c r="E360" i="67"/>
  <c r="D359" i="67"/>
  <c r="E360" i="64"/>
  <c r="C360" i="64"/>
  <c r="C360" i="63"/>
  <c r="E360" i="63"/>
  <c r="F360" i="67"/>
  <c r="D360" i="67"/>
  <c r="D360" i="64"/>
  <c r="F360" i="63"/>
  <c r="D360" i="63"/>
  <c r="G360" i="67"/>
  <c r="G360" i="64"/>
  <c r="G360" i="63"/>
  <c r="C361" i="67"/>
  <c r="E361" i="67"/>
  <c r="C361" i="64"/>
  <c r="E361" i="64"/>
  <c r="E361" i="63"/>
  <c r="C361" i="63"/>
  <c r="F361" i="67"/>
  <c r="D361" i="67"/>
  <c r="G361" i="64"/>
  <c r="F361" i="63"/>
  <c r="G361" i="63"/>
  <c r="G361" i="67"/>
  <c r="D361" i="63"/>
  <c r="D361" i="64"/>
  <c r="C362" i="64"/>
  <c r="E362" i="64"/>
  <c r="C362" i="63"/>
  <c r="E362" i="63"/>
  <c r="C362" i="67"/>
  <c r="E362" i="67"/>
  <c r="D362" i="64"/>
  <c r="F362" i="63"/>
  <c r="D362" i="63"/>
  <c r="F362" i="67"/>
  <c r="G362" i="67"/>
  <c r="G362" i="64"/>
  <c r="G362" i="63"/>
  <c r="C363" i="67"/>
  <c r="E363" i="67"/>
  <c r="D362" i="67"/>
  <c r="E363" i="64"/>
  <c r="C363" i="64"/>
  <c r="C363" i="63"/>
  <c r="E363" i="63"/>
  <c r="F363" i="67"/>
  <c r="G363" i="67"/>
  <c r="G363" i="64"/>
  <c r="F363" i="63"/>
  <c r="D363" i="63"/>
  <c r="C364" i="67"/>
  <c r="E364" i="67"/>
  <c r="D363" i="67"/>
  <c r="E364" i="64"/>
  <c r="C364" i="64"/>
  <c r="D363" i="64"/>
  <c r="G363" i="63"/>
  <c r="F364" i="67"/>
  <c r="D364" i="67"/>
  <c r="G364" i="64"/>
  <c r="E364" i="63"/>
  <c r="C364" i="63"/>
  <c r="G364" i="67"/>
  <c r="C365" i="64"/>
  <c r="E365" i="64"/>
  <c r="D364" i="64"/>
  <c r="F364" i="63"/>
  <c r="G364" i="63"/>
  <c r="C365" i="67"/>
  <c r="E365" i="67"/>
  <c r="D364" i="63"/>
  <c r="D365" i="64"/>
  <c r="E365" i="63"/>
  <c r="C365" i="63"/>
  <c r="F365" i="67"/>
  <c r="D365" i="67"/>
  <c r="G365" i="64"/>
  <c r="F365" i="63"/>
  <c r="G365" i="63"/>
  <c r="G365" i="67"/>
  <c r="C366" i="64"/>
  <c r="E366" i="64"/>
  <c r="C366" i="63"/>
  <c r="E366" i="63"/>
  <c r="D365" i="63"/>
  <c r="C366" i="67"/>
  <c r="E366" i="67"/>
  <c r="D366" i="64"/>
  <c r="F366" i="63"/>
  <c r="D366" i="63"/>
  <c r="F366" i="67"/>
  <c r="G366" i="67"/>
  <c r="G366" i="64"/>
  <c r="G366" i="63"/>
  <c r="C367" i="67"/>
  <c r="E367" i="67"/>
  <c r="D366" i="67"/>
  <c r="C367" i="64"/>
  <c r="E367" i="64"/>
  <c r="C367" i="63"/>
  <c r="E367" i="63"/>
  <c r="F367" i="67"/>
  <c r="D367" i="67"/>
  <c r="D367" i="64"/>
  <c r="F367" i="63"/>
  <c r="D367" i="63"/>
  <c r="G367" i="67"/>
  <c r="G367" i="64"/>
  <c r="G367" i="63"/>
  <c r="C368" i="67"/>
  <c r="E368" i="64"/>
  <c r="C368" i="64"/>
  <c r="E368" i="63"/>
  <c r="C368" i="63"/>
  <c r="F368" i="67"/>
  <c r="G368" i="67"/>
  <c r="E368" i="67"/>
  <c r="G368" i="64"/>
  <c r="F368" i="63"/>
  <c r="G368" i="63"/>
  <c r="D368" i="67"/>
  <c r="C369" i="67"/>
  <c r="E369" i="67"/>
  <c r="E369" i="64"/>
  <c r="C369" i="64"/>
  <c r="D368" i="64"/>
  <c r="D368" i="63"/>
  <c r="E369" i="63"/>
  <c r="C369" i="63"/>
  <c r="F369" i="67"/>
  <c r="D369" i="67"/>
  <c r="G369" i="64"/>
  <c r="F369" i="63"/>
  <c r="G369" i="63"/>
  <c r="D369" i="63"/>
  <c r="G369" i="67"/>
  <c r="D369" i="64"/>
  <c r="C370" i="64"/>
  <c r="E370" i="64"/>
  <c r="C370" i="63"/>
  <c r="E370" i="63"/>
  <c r="C370" i="67"/>
  <c r="E370" i="67"/>
  <c r="D370" i="64"/>
  <c r="F370" i="63"/>
  <c r="D370" i="63"/>
  <c r="F370" i="67"/>
  <c r="G370" i="67"/>
  <c r="G370" i="64"/>
  <c r="G370" i="63"/>
  <c r="C371" i="67"/>
  <c r="E371" i="67"/>
  <c r="D370" i="67"/>
  <c r="C371" i="64"/>
  <c r="E371" i="64"/>
  <c r="C371" i="63"/>
  <c r="E371" i="63"/>
  <c r="F371" i="67"/>
  <c r="G371" i="67"/>
  <c r="D371" i="64"/>
  <c r="F371" i="63"/>
  <c r="D371" i="63"/>
  <c r="C372" i="67"/>
  <c r="E372" i="67"/>
  <c r="D371" i="67"/>
  <c r="G371" i="64"/>
  <c r="G371" i="63"/>
  <c r="F372" i="67"/>
  <c r="D372" i="67"/>
  <c r="E372" i="64"/>
  <c r="C372" i="64"/>
  <c r="E372" i="63"/>
  <c r="C372" i="63"/>
  <c r="G372" i="67"/>
  <c r="G372" i="64"/>
  <c r="D372" i="64"/>
  <c r="F372" i="63"/>
  <c r="G372" i="63"/>
  <c r="C373" i="67"/>
  <c r="E373" i="67"/>
  <c r="E373" i="64"/>
  <c r="C373" i="64"/>
  <c r="D372" i="63"/>
  <c r="E373" i="63"/>
  <c r="C373" i="63"/>
  <c r="F373" i="67"/>
  <c r="G373" i="67"/>
  <c r="G373" i="64"/>
  <c r="F373" i="63"/>
  <c r="G373" i="63"/>
  <c r="D373" i="67"/>
  <c r="C374" i="67"/>
  <c r="E374" i="67"/>
  <c r="C374" i="64"/>
  <c r="E374" i="64"/>
  <c r="D373" i="64"/>
  <c r="D373" i="63"/>
  <c r="C374" i="63"/>
  <c r="E374" i="63"/>
  <c r="F374" i="67"/>
  <c r="G374" i="67"/>
  <c r="D374" i="64"/>
  <c r="F374" i="63"/>
  <c r="D374" i="63"/>
  <c r="C375" i="67"/>
  <c r="E375" i="67"/>
  <c r="D374" i="67"/>
  <c r="G374" i="64"/>
  <c r="G374" i="63"/>
  <c r="F375" i="67"/>
  <c r="G375" i="67"/>
  <c r="C375" i="64"/>
  <c r="E375" i="64"/>
  <c r="C375" i="63"/>
  <c r="E375" i="63"/>
  <c r="D375" i="67"/>
  <c r="C376" i="67"/>
  <c r="E376" i="67"/>
  <c r="D375" i="64"/>
  <c r="F375" i="63"/>
  <c r="D375" i="63"/>
  <c r="F376" i="67"/>
  <c r="D376" i="67"/>
  <c r="G375" i="64"/>
  <c r="E376" i="64"/>
  <c r="G375" i="63"/>
  <c r="G376" i="67"/>
  <c r="C376" i="64"/>
  <c r="D376" i="64"/>
  <c r="E376" i="63"/>
  <c r="C376" i="63"/>
  <c r="C377" i="67"/>
  <c r="E377" i="67"/>
  <c r="G376" i="64"/>
  <c r="F376" i="63"/>
  <c r="G376" i="63"/>
  <c r="F377" i="67"/>
  <c r="D377" i="67"/>
  <c r="C377" i="64"/>
  <c r="E377" i="64"/>
  <c r="D376" i="63"/>
  <c r="E377" i="63"/>
  <c r="C377" i="63"/>
  <c r="G377" i="67"/>
  <c r="G377" i="64"/>
  <c r="F377" i="63"/>
  <c r="G377" i="63"/>
  <c r="D377" i="63"/>
  <c r="C378" i="67"/>
  <c r="E378" i="67"/>
  <c r="D377" i="64"/>
  <c r="C378" i="64"/>
  <c r="E378" i="64"/>
  <c r="C378" i="63"/>
  <c r="E378" i="63"/>
  <c r="F378" i="67"/>
  <c r="G378" i="67"/>
  <c r="G378" i="64"/>
  <c r="F378" i="63"/>
  <c r="D378" i="63"/>
  <c r="C379" i="67"/>
  <c r="E379" i="67"/>
  <c r="D378" i="67"/>
  <c r="D378" i="64"/>
  <c r="E379" i="64"/>
  <c r="C379" i="64"/>
  <c r="G378" i="63"/>
  <c r="F379" i="67"/>
  <c r="D379" i="67"/>
  <c r="D379" i="64"/>
  <c r="C379" i="63"/>
  <c r="E379" i="63"/>
  <c r="G379" i="67"/>
  <c r="C380" i="67"/>
  <c r="E380" i="67"/>
  <c r="G379" i="64"/>
  <c r="F379" i="63"/>
  <c r="D379" i="63"/>
  <c r="F380" i="67"/>
  <c r="E380" i="64"/>
  <c r="C380" i="64"/>
  <c r="G379" i="63"/>
  <c r="D380" i="67"/>
  <c r="G380" i="67"/>
  <c r="D380" i="64"/>
  <c r="E380" i="63"/>
  <c r="C380" i="63"/>
  <c r="C381" i="67"/>
  <c r="E381" i="67"/>
  <c r="G380" i="64"/>
  <c r="F380" i="63"/>
  <c r="G380" i="63"/>
  <c r="F381" i="67"/>
  <c r="D381" i="67"/>
  <c r="C381" i="64"/>
  <c r="E381" i="64"/>
  <c r="D380" i="63"/>
  <c r="E381" i="63"/>
  <c r="C381" i="63"/>
  <c r="G381" i="67"/>
  <c r="G381" i="64"/>
  <c r="F381" i="63"/>
  <c r="G381" i="63"/>
  <c r="D381" i="63"/>
  <c r="C382" i="67"/>
  <c r="E382" i="67"/>
  <c r="D381" i="64"/>
  <c r="C382" i="64"/>
  <c r="E382" i="64"/>
  <c r="C382" i="63"/>
  <c r="E382" i="63"/>
  <c r="F382" i="67"/>
  <c r="G382" i="67"/>
  <c r="G382" i="64"/>
  <c r="F382" i="63"/>
  <c r="D382" i="63"/>
  <c r="C383" i="67"/>
  <c r="E383" i="67"/>
  <c r="D382" i="67"/>
  <c r="D382" i="64"/>
  <c r="C383" i="64"/>
  <c r="E383" i="64"/>
  <c r="G382" i="63"/>
  <c r="F383" i="67"/>
  <c r="G383" i="67"/>
  <c r="G383" i="64"/>
  <c r="C383" i="63"/>
  <c r="E383" i="63"/>
  <c r="D383" i="67"/>
  <c r="C384" i="67"/>
  <c r="E384" i="67"/>
  <c r="D383" i="64"/>
  <c r="E384" i="64"/>
  <c r="C384" i="64"/>
  <c r="F383" i="63"/>
  <c r="D383" i="63"/>
  <c r="F384" i="67"/>
  <c r="G384" i="67"/>
  <c r="D384" i="64"/>
  <c r="G383" i="63"/>
  <c r="C385" i="67"/>
  <c r="E385" i="67"/>
  <c r="D384" i="67"/>
  <c r="G384" i="64"/>
  <c r="E384" i="63"/>
  <c r="C384" i="63"/>
  <c r="F385" i="67"/>
  <c r="D385" i="67"/>
  <c r="E385" i="64"/>
  <c r="C385" i="64"/>
  <c r="F384" i="63"/>
  <c r="G384" i="63"/>
  <c r="G385" i="67"/>
  <c r="D384" i="63"/>
  <c r="D385" i="64"/>
  <c r="E385" i="63"/>
  <c r="C385" i="63"/>
  <c r="C386" i="67"/>
  <c r="E386" i="67"/>
  <c r="G385" i="64"/>
  <c r="F385" i="63"/>
  <c r="G385" i="63"/>
  <c r="F386" i="67"/>
  <c r="G386" i="67"/>
  <c r="C386" i="64"/>
  <c r="E386" i="64"/>
  <c r="D385" i="63"/>
  <c r="C386" i="63"/>
  <c r="E386" i="63"/>
  <c r="D386" i="67"/>
  <c r="C387" i="67"/>
  <c r="E387" i="67"/>
  <c r="D386" i="64"/>
  <c r="F386" i="63"/>
  <c r="D386" i="63"/>
  <c r="F387" i="67"/>
  <c r="G387" i="67"/>
  <c r="G386" i="64"/>
  <c r="E387" i="64"/>
  <c r="G386" i="63"/>
  <c r="D387" i="67"/>
  <c r="C388" i="67"/>
  <c r="E388" i="67"/>
  <c r="C387" i="64"/>
  <c r="D387" i="64"/>
  <c r="C387" i="63"/>
  <c r="E387" i="63"/>
  <c r="F388" i="67"/>
  <c r="D388" i="67"/>
  <c r="G387" i="64"/>
  <c r="C388" i="64"/>
  <c r="E388" i="64"/>
  <c r="F387" i="63"/>
  <c r="D387" i="63"/>
  <c r="G388" i="67"/>
  <c r="G388" i="64"/>
  <c r="G387" i="63"/>
  <c r="C389" i="67"/>
  <c r="E389" i="67"/>
  <c r="E389" i="64"/>
  <c r="C389" i="64"/>
  <c r="D388" i="64"/>
  <c r="E388" i="63"/>
  <c r="C388" i="63"/>
  <c r="F389" i="67"/>
  <c r="D389" i="67"/>
  <c r="D389" i="64"/>
  <c r="F388" i="63"/>
  <c r="G388" i="63"/>
  <c r="G389" i="67"/>
  <c r="G389" i="64"/>
  <c r="E390" i="64"/>
  <c r="C390" i="64"/>
  <c r="E389" i="63"/>
  <c r="C389" i="63"/>
  <c r="D388" i="63"/>
  <c r="C390" i="67"/>
  <c r="D390" i="64"/>
  <c r="F389" i="63"/>
  <c r="G389" i="63"/>
  <c r="F390" i="67"/>
  <c r="G390" i="67"/>
  <c r="E390" i="67"/>
  <c r="G390" i="64"/>
  <c r="D389" i="63"/>
  <c r="C390" i="63"/>
  <c r="E390" i="63"/>
  <c r="D390" i="67"/>
  <c r="C391" i="67"/>
  <c r="C391" i="64"/>
  <c r="E391" i="64"/>
  <c r="F390" i="63"/>
  <c r="D390" i="63"/>
  <c r="F391" i="67"/>
  <c r="E391" i="67"/>
  <c r="G391" i="64"/>
  <c r="G390" i="63"/>
  <c r="D391" i="67"/>
  <c r="G391" i="67"/>
  <c r="C392" i="67"/>
  <c r="E392" i="67"/>
  <c r="D391" i="64"/>
  <c r="E392" i="64"/>
  <c r="C392" i="64"/>
  <c r="C391" i="63"/>
  <c r="E391" i="63"/>
  <c r="F392" i="67"/>
  <c r="D392" i="67"/>
  <c r="D392" i="64"/>
  <c r="F391" i="63"/>
  <c r="D391" i="63"/>
  <c r="G392" i="67"/>
  <c r="C393" i="67"/>
  <c r="E393" i="67"/>
  <c r="G392" i="64"/>
  <c r="G391" i="63"/>
  <c r="F393" i="67"/>
  <c r="E393" i="64"/>
  <c r="C393" i="64"/>
  <c r="E392" i="63"/>
  <c r="C392" i="63"/>
  <c r="D393" i="67"/>
  <c r="G393" i="67"/>
  <c r="C394" i="67"/>
  <c r="E394" i="67"/>
  <c r="D393" i="64"/>
  <c r="F392" i="63"/>
  <c r="G392" i="63"/>
  <c r="F394" i="67"/>
  <c r="D394" i="67"/>
  <c r="D392" i="63"/>
  <c r="G393" i="64"/>
  <c r="E393" i="63"/>
  <c r="C393" i="63"/>
  <c r="G394" i="67"/>
  <c r="C394" i="64"/>
  <c r="E394" i="64"/>
  <c r="F393" i="63"/>
  <c r="G393" i="63"/>
  <c r="C395" i="67"/>
  <c r="E395" i="67"/>
  <c r="D394" i="64"/>
  <c r="G394" i="64"/>
  <c r="C394" i="63"/>
  <c r="E394" i="63"/>
  <c r="D393" i="63"/>
  <c r="F395" i="67"/>
  <c r="D395" i="67"/>
  <c r="C395" i="64"/>
  <c r="E395" i="64"/>
  <c r="F394" i="63"/>
  <c r="D394" i="63"/>
  <c r="G395" i="67"/>
  <c r="D395" i="64"/>
  <c r="G395" i="64"/>
  <c r="G394" i="63"/>
  <c r="C396" i="67"/>
  <c r="E396" i="67"/>
  <c r="E396" i="64"/>
  <c r="C396" i="64"/>
  <c r="C395" i="63"/>
  <c r="E395" i="63"/>
  <c r="F396" i="67"/>
  <c r="D396" i="67"/>
  <c r="D396" i="64"/>
  <c r="F395" i="63"/>
  <c r="D395" i="63"/>
  <c r="G396" i="67"/>
  <c r="C397" i="67"/>
  <c r="E397" i="67"/>
  <c r="G396" i="64"/>
  <c r="G395" i="63"/>
  <c r="F397" i="67"/>
  <c r="E397" i="64"/>
  <c r="C397" i="64"/>
  <c r="E396" i="63"/>
  <c r="C396" i="63"/>
  <c r="D397" i="67"/>
  <c r="G397" i="67"/>
  <c r="D397" i="64"/>
  <c r="F396" i="63"/>
  <c r="G396" i="63"/>
  <c r="C398" i="67"/>
  <c r="E398" i="67"/>
  <c r="D396" i="63"/>
  <c r="G397" i="64"/>
  <c r="E397" i="63"/>
  <c r="C397" i="63"/>
  <c r="F398" i="67"/>
  <c r="D398" i="67"/>
  <c r="C398" i="64"/>
  <c r="E398" i="64"/>
  <c r="F397" i="63"/>
  <c r="G397" i="63"/>
  <c r="G398" i="67"/>
  <c r="D397" i="63"/>
  <c r="D398" i="64"/>
  <c r="G398" i="64"/>
  <c r="C398" i="63"/>
  <c r="E398" i="63"/>
  <c r="C399" i="67"/>
  <c r="E399" i="67"/>
  <c r="C399" i="64"/>
  <c r="E399" i="64"/>
  <c r="F398" i="63"/>
  <c r="D398" i="63"/>
  <c r="F399" i="67"/>
  <c r="D399" i="67"/>
  <c r="D399" i="64"/>
  <c r="G398" i="63"/>
  <c r="G399" i="67"/>
  <c r="G399" i="64"/>
  <c r="C400" i="64"/>
  <c r="C399" i="63"/>
  <c r="E399" i="63"/>
  <c r="C400" i="67"/>
  <c r="E400" i="67"/>
  <c r="E400" i="64"/>
  <c r="D400" i="64"/>
  <c r="F399" i="63"/>
  <c r="D399" i="63"/>
  <c r="F400" i="67"/>
  <c r="D400" i="67"/>
  <c r="G400" i="64"/>
  <c r="G399" i="63"/>
  <c r="G400" i="67"/>
  <c r="E401" i="64"/>
  <c r="C401" i="64"/>
  <c r="E400" i="63"/>
  <c r="C400" i="63"/>
  <c r="C401" i="67"/>
  <c r="D401" i="64"/>
  <c r="F400" i="63"/>
  <c r="G400" i="63"/>
  <c r="D400" i="63"/>
  <c r="F401" i="67"/>
  <c r="E401" i="67"/>
  <c r="G401" i="64"/>
  <c r="E401" i="63"/>
  <c r="C401" i="63"/>
  <c r="D401" i="67"/>
  <c r="G401" i="67"/>
  <c r="C402" i="67"/>
  <c r="C402" i="64"/>
  <c r="E402" i="64"/>
  <c r="F401" i="63"/>
  <c r="G401" i="63"/>
  <c r="F402" i="67"/>
  <c r="G402" i="67"/>
  <c r="E402" i="67"/>
  <c r="D402" i="64"/>
  <c r="C402" i="63"/>
  <c r="E402" i="63"/>
  <c r="D401" i="63"/>
  <c r="D402" i="67"/>
  <c r="C403" i="67"/>
  <c r="E403" i="67"/>
  <c r="G402" i="64"/>
  <c r="E403" i="64"/>
  <c r="F402" i="63"/>
  <c r="D402" i="63"/>
  <c r="C403" i="64"/>
  <c r="F403" i="67"/>
  <c r="F18" i="67"/>
  <c r="E18" i="67"/>
  <c r="D403" i="64"/>
  <c r="G402" i="63"/>
  <c r="D403" i="67"/>
  <c r="D18" i="67"/>
  <c r="G403" i="67"/>
  <c r="G403" i="64"/>
  <c r="C404" i="64"/>
  <c r="E404" i="64"/>
  <c r="C403" i="63"/>
  <c r="E403" i="63"/>
  <c r="D404" i="64"/>
  <c r="F403" i="63"/>
  <c r="D403" i="63"/>
  <c r="G404" i="64"/>
  <c r="G403" i="63"/>
  <c r="E405" i="64"/>
  <c r="E20" i="64"/>
  <c r="C405" i="64"/>
  <c r="E404" i="63"/>
  <c r="C404" i="63"/>
  <c r="F404" i="63"/>
  <c r="G404" i="63"/>
  <c r="D404" i="63"/>
  <c r="D405" i="64"/>
  <c r="G405" i="64"/>
  <c r="E405" i="63"/>
  <c r="C405" i="63"/>
  <c r="D20" i="64"/>
  <c r="D19" i="64"/>
  <c r="F405" i="63"/>
  <c r="G405" i="63"/>
  <c r="D405" i="63"/>
  <c r="C406" i="63"/>
  <c r="E406" i="63"/>
  <c r="E21" i="63"/>
  <c r="F406" i="63"/>
  <c r="F21" i="63"/>
  <c r="G406" i="63"/>
  <c r="D406" i="63"/>
  <c r="D21" i="63"/>
  <c r="D20" i="63"/>
  <c r="F19" i="52"/>
  <c r="F25" i="52"/>
  <c r="F3" i="49"/>
  <c r="N23" i="49"/>
  <c r="A19" i="59"/>
  <c r="C19" i="59"/>
  <c r="E19" i="59"/>
  <c r="C18" i="59"/>
  <c r="E18" i="59"/>
  <c r="A18" i="59"/>
  <c r="E16" i="59"/>
  <c r="A17" i="59"/>
  <c r="C17" i="59"/>
  <c r="E17" i="59"/>
  <c r="A16" i="59"/>
  <c r="C16" i="59"/>
  <c r="A15" i="59"/>
  <c r="C15" i="59"/>
  <c r="E15" i="59"/>
  <c r="O22" i="42"/>
  <c r="G8" i="42"/>
  <c r="C9" i="59"/>
  <c r="C8" i="59"/>
  <c r="C7" i="59"/>
  <c r="C5" i="59"/>
  <c r="B22" i="54"/>
  <c r="A23" i="54"/>
  <c r="F23" i="54"/>
  <c r="C21" i="54"/>
  <c r="G21" i="54"/>
  <c r="C22" i="54"/>
  <c r="B21" i="54"/>
  <c r="J20" i="54"/>
  <c r="C13" i="54"/>
  <c r="J10" i="54"/>
  <c r="E10" i="54"/>
  <c r="O8" i="54"/>
  <c r="F8" i="54"/>
  <c r="O7" i="54"/>
  <c r="K7" i="54"/>
  <c r="O6" i="54"/>
  <c r="F6" i="54"/>
  <c r="F5" i="54"/>
  <c r="E5" i="54"/>
  <c r="F4" i="54"/>
  <c r="E4" i="54"/>
  <c r="B25" i="52"/>
  <c r="A26" i="52"/>
  <c r="C24" i="52"/>
  <c r="G24" i="52"/>
  <c r="C25" i="52"/>
  <c r="B24" i="52"/>
  <c r="J23" i="52"/>
  <c r="C13" i="52"/>
  <c r="J10" i="52"/>
  <c r="E10" i="52"/>
  <c r="O8" i="52"/>
  <c r="F8" i="52"/>
  <c r="O7" i="52"/>
  <c r="K7" i="52"/>
  <c r="O6" i="52"/>
  <c r="F6" i="52"/>
  <c r="F13" i="52"/>
  <c r="F5" i="52"/>
  <c r="E5" i="52"/>
  <c r="F4" i="52"/>
  <c r="E4" i="52"/>
  <c r="A27" i="52"/>
  <c r="F27" i="52"/>
  <c r="F26" i="52"/>
  <c r="K9" i="54"/>
  <c r="K10" i="54"/>
  <c r="F9" i="54"/>
  <c r="F10" i="54"/>
  <c r="F11" i="54"/>
  <c r="B23" i="54"/>
  <c r="A24" i="54"/>
  <c r="F24" i="54"/>
  <c r="K9" i="52"/>
  <c r="K10" i="52"/>
  <c r="B26" i="52"/>
  <c r="F16" i="52"/>
  <c r="F14" i="52"/>
  <c r="G9" i="52"/>
  <c r="F9" i="52"/>
  <c r="B23" i="49"/>
  <c r="C22" i="49"/>
  <c r="G22" i="49"/>
  <c r="C23" i="49"/>
  <c r="B22" i="49"/>
  <c r="J21" i="49"/>
  <c r="C14" i="49"/>
  <c r="J11" i="49"/>
  <c r="E11" i="49"/>
  <c r="O9" i="49"/>
  <c r="F6" i="49"/>
  <c r="F9" i="49"/>
  <c r="O8" i="49"/>
  <c r="K8" i="49"/>
  <c r="O7" i="49"/>
  <c r="F7" i="49"/>
  <c r="F13" i="49"/>
  <c r="F16" i="49"/>
  <c r="E6" i="49"/>
  <c r="F5" i="49"/>
  <c r="E5" i="49"/>
  <c r="F3" i="48"/>
  <c r="B26" i="48"/>
  <c r="A26" i="48"/>
  <c r="C25" i="48"/>
  <c r="G25" i="48"/>
  <c r="C26" i="48"/>
  <c r="C24" i="48"/>
  <c r="G24" i="48"/>
  <c r="B24" i="48"/>
  <c r="J23" i="48"/>
  <c r="C13" i="48"/>
  <c r="J10" i="48"/>
  <c r="E10" i="48"/>
  <c r="C9" i="48"/>
  <c r="D9" i="48"/>
  <c r="O8" i="48"/>
  <c r="F8" i="48"/>
  <c r="O7" i="48"/>
  <c r="K7" i="48"/>
  <c r="O6" i="48"/>
  <c r="F6" i="48"/>
  <c r="F12" i="48"/>
  <c r="F13" i="48"/>
  <c r="F5" i="48"/>
  <c r="E5" i="48"/>
  <c r="F4" i="48"/>
  <c r="E4" i="48"/>
  <c r="F15" i="52"/>
  <c r="A28" i="52"/>
  <c r="F28" i="52"/>
  <c r="B24" i="54"/>
  <c r="B25" i="54"/>
  <c r="B26" i="54"/>
  <c r="B27" i="54"/>
  <c r="B28" i="54"/>
  <c r="B29" i="54"/>
  <c r="B30" i="54"/>
  <c r="B31" i="54"/>
  <c r="B32" i="54"/>
  <c r="B33" i="54"/>
  <c r="B34" i="54"/>
  <c r="B35" i="54"/>
  <c r="B36" i="54"/>
  <c r="B37" i="54"/>
  <c r="B38" i="54"/>
  <c r="B39" i="54"/>
  <c r="B40" i="54"/>
  <c r="B41" i="54"/>
  <c r="B42" i="54"/>
  <c r="B43" i="54"/>
  <c r="B44" i="54"/>
  <c r="B45" i="54"/>
  <c r="B46" i="54"/>
  <c r="B47" i="54"/>
  <c r="B48" i="54"/>
  <c r="B49" i="54"/>
  <c r="B50" i="54"/>
  <c r="B51" i="54"/>
  <c r="B52" i="54"/>
  <c r="B53" i="54"/>
  <c r="B54" i="54"/>
  <c r="B55" i="54"/>
  <c r="B56" i="54"/>
  <c r="B57" i="54"/>
  <c r="B58" i="54"/>
  <c r="B59" i="54"/>
  <c r="B60" i="54"/>
  <c r="B61" i="54"/>
  <c r="B62" i="54"/>
  <c r="B63" i="54"/>
  <c r="B64" i="54"/>
  <c r="B65" i="54"/>
  <c r="B66" i="54"/>
  <c r="B67" i="54"/>
  <c r="B68" i="54"/>
  <c r="B69" i="54"/>
  <c r="B70" i="54"/>
  <c r="B71" i="54"/>
  <c r="B72" i="54"/>
  <c r="B73" i="54"/>
  <c r="B74" i="54"/>
  <c r="B75" i="54"/>
  <c r="B76" i="54"/>
  <c r="B77" i="54"/>
  <c r="B78" i="54"/>
  <c r="B79" i="54"/>
  <c r="B80" i="54"/>
  <c r="B81" i="54"/>
  <c r="B82" i="54"/>
  <c r="B83" i="54"/>
  <c r="B84" i="54"/>
  <c r="B85" i="54"/>
  <c r="B86" i="54"/>
  <c r="B87" i="54"/>
  <c r="B88" i="54"/>
  <c r="B89" i="54"/>
  <c r="B90" i="54"/>
  <c r="B91" i="54"/>
  <c r="B92" i="54"/>
  <c r="B93" i="54"/>
  <c r="B94" i="54"/>
  <c r="B95" i="54"/>
  <c r="B96" i="54"/>
  <c r="B97" i="54"/>
  <c r="B98" i="54"/>
  <c r="B99" i="54"/>
  <c r="B100" i="54"/>
  <c r="B101" i="54"/>
  <c r="B102" i="54"/>
  <c r="B103" i="54"/>
  <c r="B104" i="54"/>
  <c r="B105" i="54"/>
  <c r="B106" i="54"/>
  <c r="B107" i="54"/>
  <c r="B108" i="54"/>
  <c r="B109" i="54"/>
  <c r="B110" i="54"/>
  <c r="B111" i="54"/>
  <c r="B112" i="54"/>
  <c r="B113" i="54"/>
  <c r="B114" i="54"/>
  <c r="B115" i="54"/>
  <c r="B116" i="54"/>
  <c r="B117" i="54"/>
  <c r="B118" i="54"/>
  <c r="B119" i="54"/>
  <c r="B120" i="54"/>
  <c r="B121" i="54"/>
  <c r="B122" i="54"/>
  <c r="B123" i="54"/>
  <c r="B124" i="54"/>
  <c r="B125" i="54"/>
  <c r="B126" i="54"/>
  <c r="B127" i="54"/>
  <c r="B128" i="54"/>
  <c r="B129" i="54"/>
  <c r="B130" i="54"/>
  <c r="B131" i="54"/>
  <c r="B132" i="54"/>
  <c r="B133" i="54"/>
  <c r="B134" i="54"/>
  <c r="B135" i="54"/>
  <c r="B136" i="54"/>
  <c r="B137" i="54"/>
  <c r="B138" i="54"/>
  <c r="B139" i="54"/>
  <c r="B140" i="54"/>
  <c r="B141" i="54"/>
  <c r="B142" i="54"/>
  <c r="B143" i="54"/>
  <c r="B144" i="54"/>
  <c r="B145" i="54"/>
  <c r="B146" i="54"/>
  <c r="B147" i="54"/>
  <c r="B148" i="54"/>
  <c r="B149" i="54"/>
  <c r="B150" i="54"/>
  <c r="B151" i="54"/>
  <c r="B152" i="54"/>
  <c r="B153" i="54"/>
  <c r="B154" i="54"/>
  <c r="B155" i="54"/>
  <c r="B156" i="54"/>
  <c r="B157" i="54"/>
  <c r="B158" i="54"/>
  <c r="B159" i="54"/>
  <c r="B160" i="54"/>
  <c r="B161" i="54"/>
  <c r="B162" i="54"/>
  <c r="B163" i="54"/>
  <c r="B164" i="54"/>
  <c r="B165" i="54"/>
  <c r="B166" i="54"/>
  <c r="B167" i="54"/>
  <c r="B168" i="54"/>
  <c r="B169" i="54"/>
  <c r="B170" i="54"/>
  <c r="B171" i="54"/>
  <c r="B172" i="54"/>
  <c r="B173" i="54"/>
  <c r="B174" i="54"/>
  <c r="B175" i="54"/>
  <c r="B176" i="54"/>
  <c r="B177" i="54"/>
  <c r="B178" i="54"/>
  <c r="B179" i="54"/>
  <c r="B180" i="54"/>
  <c r="B181" i="54"/>
  <c r="B182" i="54"/>
  <c r="B183" i="54"/>
  <c r="B184" i="54"/>
  <c r="B185" i="54"/>
  <c r="B186" i="54"/>
  <c r="B187" i="54"/>
  <c r="B188" i="54"/>
  <c r="B189" i="54"/>
  <c r="B190" i="54"/>
  <c r="B191" i="54"/>
  <c r="B192" i="54"/>
  <c r="B193" i="54"/>
  <c r="B194" i="54"/>
  <c r="B195" i="54"/>
  <c r="B196" i="54"/>
  <c r="B197" i="54"/>
  <c r="B198" i="54"/>
  <c r="B199" i="54"/>
  <c r="B200" i="54"/>
  <c r="B201" i="54"/>
  <c r="B202" i="54"/>
  <c r="B203" i="54"/>
  <c r="B204" i="54"/>
  <c r="B205" i="54"/>
  <c r="B206" i="54"/>
  <c r="B207" i="54"/>
  <c r="B208" i="54"/>
  <c r="B209" i="54"/>
  <c r="B210" i="54"/>
  <c r="B211" i="54"/>
  <c r="B212" i="54"/>
  <c r="B213" i="54"/>
  <c r="B214" i="54"/>
  <c r="B215" i="54"/>
  <c r="B216" i="54"/>
  <c r="B217" i="54"/>
  <c r="B218" i="54"/>
  <c r="B219" i="54"/>
  <c r="B220" i="54"/>
  <c r="B221" i="54"/>
  <c r="B222" i="54"/>
  <c r="B223" i="54"/>
  <c r="B224" i="54"/>
  <c r="B225" i="54"/>
  <c r="B226" i="54"/>
  <c r="B227" i="54"/>
  <c r="B228" i="54"/>
  <c r="B229" i="54"/>
  <c r="B230" i="54"/>
  <c r="B231" i="54"/>
  <c r="B232" i="54"/>
  <c r="B233" i="54"/>
  <c r="B234" i="54"/>
  <c r="B235" i="54"/>
  <c r="B236" i="54"/>
  <c r="B237" i="54"/>
  <c r="B238" i="54"/>
  <c r="B239" i="54"/>
  <c r="B240" i="54"/>
  <c r="B241" i="54"/>
  <c r="B242" i="54"/>
  <c r="B243" i="54"/>
  <c r="B244" i="54"/>
  <c r="B245" i="54"/>
  <c r="B246" i="54"/>
  <c r="B247" i="54"/>
  <c r="B248" i="54"/>
  <c r="B249" i="54"/>
  <c r="B250" i="54"/>
  <c r="B251" i="54"/>
  <c r="B252" i="54"/>
  <c r="B253" i="54"/>
  <c r="B254" i="54"/>
  <c r="B255" i="54"/>
  <c r="B256" i="54"/>
  <c r="B257" i="54"/>
  <c r="B258" i="54"/>
  <c r="B259" i="54"/>
  <c r="B260" i="54"/>
  <c r="B261" i="54"/>
  <c r="B262" i="54"/>
  <c r="B263" i="54"/>
  <c r="B264" i="54"/>
  <c r="B265" i="54"/>
  <c r="B266" i="54"/>
  <c r="B267" i="54"/>
  <c r="B268" i="54"/>
  <c r="B269" i="54"/>
  <c r="B270" i="54"/>
  <c r="B271" i="54"/>
  <c r="B272" i="54"/>
  <c r="B273" i="54"/>
  <c r="B274" i="54"/>
  <c r="B275" i="54"/>
  <c r="B276" i="54"/>
  <c r="B277" i="54"/>
  <c r="B278" i="54"/>
  <c r="B279" i="54"/>
  <c r="B280" i="54"/>
  <c r="B281" i="54"/>
  <c r="B282" i="54"/>
  <c r="B283" i="54"/>
  <c r="B284" i="54"/>
  <c r="B285" i="54"/>
  <c r="B286" i="54"/>
  <c r="B287" i="54"/>
  <c r="B288" i="54"/>
  <c r="B289" i="54"/>
  <c r="B290" i="54"/>
  <c r="B291" i="54"/>
  <c r="B292" i="54"/>
  <c r="B293" i="54"/>
  <c r="B294" i="54"/>
  <c r="B295" i="54"/>
  <c r="B296" i="54"/>
  <c r="B297" i="54"/>
  <c r="B298" i="54"/>
  <c r="B299" i="54"/>
  <c r="B300" i="54"/>
  <c r="B301" i="54"/>
  <c r="B302" i="54"/>
  <c r="B303" i="54"/>
  <c r="B304" i="54"/>
  <c r="B305" i="54"/>
  <c r="B306" i="54"/>
  <c r="B307" i="54"/>
  <c r="B308" i="54"/>
  <c r="B309" i="54"/>
  <c r="B310" i="54"/>
  <c r="B311" i="54"/>
  <c r="B312" i="54"/>
  <c r="B313" i="54"/>
  <c r="B314" i="54"/>
  <c r="B315" i="54"/>
  <c r="B316" i="54"/>
  <c r="B317" i="54"/>
  <c r="B318" i="54"/>
  <c r="B319" i="54"/>
  <c r="B320" i="54"/>
  <c r="B321" i="54"/>
  <c r="B322" i="54"/>
  <c r="B323" i="54"/>
  <c r="B324" i="54"/>
  <c r="B325" i="54"/>
  <c r="B326" i="54"/>
  <c r="B327" i="54"/>
  <c r="B328" i="54"/>
  <c r="B329" i="54"/>
  <c r="B330" i="54"/>
  <c r="B331" i="54"/>
  <c r="B332" i="54"/>
  <c r="B333" i="54"/>
  <c r="B334" i="54"/>
  <c r="B335" i="54"/>
  <c r="B336" i="54"/>
  <c r="B337" i="54"/>
  <c r="B338" i="54"/>
  <c r="B339" i="54"/>
  <c r="B340" i="54"/>
  <c r="B341" i="54"/>
  <c r="B342" i="54"/>
  <c r="B343" i="54"/>
  <c r="B344" i="54"/>
  <c r="B345" i="54"/>
  <c r="B346" i="54"/>
  <c r="B347" i="54"/>
  <c r="B348" i="54"/>
  <c r="B349" i="54"/>
  <c r="B350" i="54"/>
  <c r="B351" i="54"/>
  <c r="B352" i="54"/>
  <c r="B353" i="54"/>
  <c r="B354" i="54"/>
  <c r="B355" i="54"/>
  <c r="B356" i="54"/>
  <c r="B357" i="54"/>
  <c r="B358" i="54"/>
  <c r="B359" i="54"/>
  <c r="B360" i="54"/>
  <c r="B361" i="54"/>
  <c r="B362" i="54"/>
  <c r="B363" i="54"/>
  <c r="B364" i="54"/>
  <c r="B365" i="54"/>
  <c r="B366" i="54"/>
  <c r="B367" i="54"/>
  <c r="B368" i="54"/>
  <c r="B369" i="54"/>
  <c r="B370" i="54"/>
  <c r="B371" i="54"/>
  <c r="B372" i="54"/>
  <c r="B373" i="54"/>
  <c r="B374" i="54"/>
  <c r="B375" i="54"/>
  <c r="B376" i="54"/>
  <c r="B377" i="54"/>
  <c r="B378" i="54"/>
  <c r="B379" i="54"/>
  <c r="B380" i="54"/>
  <c r="B381" i="54"/>
  <c r="B382" i="54"/>
  <c r="B383" i="54"/>
  <c r="B384" i="54"/>
  <c r="B385" i="54"/>
  <c r="B386" i="54"/>
  <c r="B387" i="54"/>
  <c r="B388" i="54"/>
  <c r="B389" i="54"/>
  <c r="B390" i="54"/>
  <c r="B391" i="54"/>
  <c r="B392" i="54"/>
  <c r="B393" i="54"/>
  <c r="B394" i="54"/>
  <c r="B395" i="54"/>
  <c r="B396" i="54"/>
  <c r="B397" i="54"/>
  <c r="B398" i="54"/>
  <c r="B399" i="54"/>
  <c r="B400" i="54"/>
  <c r="B401" i="54"/>
  <c r="B402" i="54"/>
  <c r="B403" i="54"/>
  <c r="A24" i="49"/>
  <c r="S21" i="54"/>
  <c r="A25" i="54"/>
  <c r="F25" i="54"/>
  <c r="K12" i="54"/>
  <c r="K23" i="54"/>
  <c r="K15" i="54"/>
  <c r="K22" i="54"/>
  <c r="K11" i="54"/>
  <c r="K13" i="54"/>
  <c r="K14" i="54"/>
  <c r="K16" i="54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B82" i="52"/>
  <c r="B83" i="52"/>
  <c r="B84" i="52"/>
  <c r="B85" i="52"/>
  <c r="B86" i="52"/>
  <c r="B87" i="52"/>
  <c r="B88" i="52"/>
  <c r="B89" i="52"/>
  <c r="B90" i="52"/>
  <c r="B91" i="52"/>
  <c r="B92" i="52"/>
  <c r="B93" i="52"/>
  <c r="B94" i="52"/>
  <c r="B95" i="52"/>
  <c r="B96" i="52"/>
  <c r="B97" i="52"/>
  <c r="B98" i="52"/>
  <c r="B99" i="52"/>
  <c r="B100" i="52"/>
  <c r="B101" i="52"/>
  <c r="B102" i="52"/>
  <c r="B103" i="52"/>
  <c r="B104" i="52"/>
  <c r="B105" i="52"/>
  <c r="B106" i="52"/>
  <c r="B107" i="52"/>
  <c r="B108" i="52"/>
  <c r="B109" i="52"/>
  <c r="B110" i="52"/>
  <c r="B111" i="52"/>
  <c r="B112" i="52"/>
  <c r="B113" i="52"/>
  <c r="B114" i="52"/>
  <c r="B115" i="52"/>
  <c r="B116" i="52"/>
  <c r="B117" i="52"/>
  <c r="B118" i="52"/>
  <c r="B119" i="52"/>
  <c r="B120" i="52"/>
  <c r="B121" i="52"/>
  <c r="B122" i="52"/>
  <c r="B123" i="52"/>
  <c r="B124" i="52"/>
  <c r="B125" i="52"/>
  <c r="B126" i="52"/>
  <c r="B127" i="52"/>
  <c r="B128" i="52"/>
  <c r="B129" i="52"/>
  <c r="B130" i="52"/>
  <c r="B131" i="52"/>
  <c r="B132" i="52"/>
  <c r="B133" i="52"/>
  <c r="B134" i="52"/>
  <c r="B135" i="52"/>
  <c r="B136" i="52"/>
  <c r="B137" i="52"/>
  <c r="B138" i="52"/>
  <c r="B139" i="52"/>
  <c r="B140" i="52"/>
  <c r="B141" i="52"/>
  <c r="B142" i="52"/>
  <c r="B143" i="52"/>
  <c r="B144" i="52"/>
  <c r="B145" i="52"/>
  <c r="B146" i="52"/>
  <c r="B147" i="52"/>
  <c r="B148" i="52"/>
  <c r="B149" i="52"/>
  <c r="B150" i="52"/>
  <c r="B151" i="52"/>
  <c r="B152" i="52"/>
  <c r="B153" i="52"/>
  <c r="B154" i="52"/>
  <c r="B155" i="52"/>
  <c r="B156" i="52"/>
  <c r="B157" i="52"/>
  <c r="B158" i="52"/>
  <c r="B159" i="52"/>
  <c r="B160" i="52"/>
  <c r="B161" i="52"/>
  <c r="B162" i="52"/>
  <c r="B163" i="52"/>
  <c r="B164" i="52"/>
  <c r="B165" i="52"/>
  <c r="B166" i="52"/>
  <c r="B167" i="52"/>
  <c r="B168" i="52"/>
  <c r="B169" i="52"/>
  <c r="B170" i="52"/>
  <c r="B171" i="52"/>
  <c r="B172" i="52"/>
  <c r="B173" i="52"/>
  <c r="B174" i="52"/>
  <c r="B175" i="52"/>
  <c r="B176" i="52"/>
  <c r="B177" i="52"/>
  <c r="B178" i="52"/>
  <c r="B179" i="52"/>
  <c r="B180" i="52"/>
  <c r="B181" i="52"/>
  <c r="B182" i="52"/>
  <c r="B183" i="52"/>
  <c r="B184" i="52"/>
  <c r="B185" i="52"/>
  <c r="B186" i="52"/>
  <c r="B187" i="52"/>
  <c r="B188" i="52"/>
  <c r="B189" i="52"/>
  <c r="B190" i="52"/>
  <c r="B191" i="52"/>
  <c r="B192" i="52"/>
  <c r="B193" i="52"/>
  <c r="B194" i="52"/>
  <c r="B195" i="52"/>
  <c r="B196" i="52"/>
  <c r="B197" i="52"/>
  <c r="B198" i="52"/>
  <c r="B199" i="52"/>
  <c r="B200" i="52"/>
  <c r="B201" i="52"/>
  <c r="B202" i="52"/>
  <c r="B203" i="52"/>
  <c r="B204" i="52"/>
  <c r="B205" i="52"/>
  <c r="B206" i="52"/>
  <c r="B207" i="52"/>
  <c r="B208" i="52"/>
  <c r="B209" i="52"/>
  <c r="B210" i="52"/>
  <c r="B211" i="52"/>
  <c r="B212" i="52"/>
  <c r="B213" i="52"/>
  <c r="B214" i="52"/>
  <c r="B215" i="52"/>
  <c r="B216" i="52"/>
  <c r="B217" i="52"/>
  <c r="B218" i="52"/>
  <c r="B219" i="52"/>
  <c r="B220" i="52"/>
  <c r="B221" i="52"/>
  <c r="B222" i="52"/>
  <c r="B223" i="52"/>
  <c r="B224" i="52"/>
  <c r="B225" i="52"/>
  <c r="B226" i="52"/>
  <c r="B227" i="52"/>
  <c r="B228" i="52"/>
  <c r="B229" i="52"/>
  <c r="B230" i="52"/>
  <c r="B231" i="52"/>
  <c r="B232" i="52"/>
  <c r="B233" i="52"/>
  <c r="B234" i="52"/>
  <c r="B235" i="52"/>
  <c r="B236" i="52"/>
  <c r="B237" i="52"/>
  <c r="B238" i="52"/>
  <c r="B239" i="52"/>
  <c r="B240" i="52"/>
  <c r="B241" i="52"/>
  <c r="B242" i="52"/>
  <c r="B243" i="52"/>
  <c r="B244" i="52"/>
  <c r="B245" i="52"/>
  <c r="B246" i="52"/>
  <c r="B247" i="52"/>
  <c r="B248" i="52"/>
  <c r="B249" i="52"/>
  <c r="B250" i="52"/>
  <c r="B251" i="52"/>
  <c r="B252" i="52"/>
  <c r="B253" i="52"/>
  <c r="B254" i="52"/>
  <c r="B255" i="52"/>
  <c r="B256" i="52"/>
  <c r="B257" i="52"/>
  <c r="B258" i="52"/>
  <c r="B259" i="52"/>
  <c r="B260" i="52"/>
  <c r="B261" i="52"/>
  <c r="B262" i="52"/>
  <c r="B263" i="52"/>
  <c r="B264" i="52"/>
  <c r="B265" i="52"/>
  <c r="B266" i="52"/>
  <c r="B267" i="52"/>
  <c r="B268" i="52"/>
  <c r="B269" i="52"/>
  <c r="B270" i="52"/>
  <c r="B271" i="52"/>
  <c r="B272" i="52"/>
  <c r="B273" i="52"/>
  <c r="B274" i="52"/>
  <c r="B275" i="52"/>
  <c r="B276" i="52"/>
  <c r="B277" i="52"/>
  <c r="B278" i="52"/>
  <c r="B279" i="52"/>
  <c r="B280" i="52"/>
  <c r="B281" i="52"/>
  <c r="B282" i="52"/>
  <c r="B283" i="52"/>
  <c r="B284" i="52"/>
  <c r="B285" i="52"/>
  <c r="B286" i="52"/>
  <c r="B287" i="52"/>
  <c r="B288" i="52"/>
  <c r="B289" i="52"/>
  <c r="B290" i="52"/>
  <c r="B291" i="52"/>
  <c r="B292" i="52"/>
  <c r="B293" i="52"/>
  <c r="B294" i="52"/>
  <c r="B295" i="52"/>
  <c r="B296" i="52"/>
  <c r="B297" i="52"/>
  <c r="B298" i="52"/>
  <c r="B299" i="52"/>
  <c r="B300" i="52"/>
  <c r="B301" i="52"/>
  <c r="B302" i="52"/>
  <c r="B303" i="52"/>
  <c r="B304" i="52"/>
  <c r="B305" i="52"/>
  <c r="B306" i="52"/>
  <c r="B307" i="52"/>
  <c r="B308" i="52"/>
  <c r="B309" i="52"/>
  <c r="B310" i="52"/>
  <c r="B311" i="52"/>
  <c r="B312" i="52"/>
  <c r="B313" i="52"/>
  <c r="B314" i="52"/>
  <c r="B315" i="52"/>
  <c r="B316" i="52"/>
  <c r="B317" i="52"/>
  <c r="B318" i="52"/>
  <c r="B319" i="52"/>
  <c r="B320" i="52"/>
  <c r="B321" i="52"/>
  <c r="B322" i="52"/>
  <c r="B323" i="52"/>
  <c r="B324" i="52"/>
  <c r="B325" i="52"/>
  <c r="B326" i="52"/>
  <c r="B327" i="52"/>
  <c r="B328" i="52"/>
  <c r="B329" i="52"/>
  <c r="B330" i="52"/>
  <c r="B331" i="52"/>
  <c r="B332" i="52"/>
  <c r="B333" i="52"/>
  <c r="B334" i="52"/>
  <c r="B335" i="52"/>
  <c r="B336" i="52"/>
  <c r="B337" i="52"/>
  <c r="B338" i="52"/>
  <c r="B339" i="52"/>
  <c r="B340" i="52"/>
  <c r="B341" i="52"/>
  <c r="B342" i="52"/>
  <c r="B343" i="52"/>
  <c r="B344" i="52"/>
  <c r="B345" i="52"/>
  <c r="B346" i="52"/>
  <c r="B347" i="52"/>
  <c r="B348" i="52"/>
  <c r="B349" i="52"/>
  <c r="B350" i="52"/>
  <c r="B351" i="52"/>
  <c r="B352" i="52"/>
  <c r="B353" i="52"/>
  <c r="B354" i="52"/>
  <c r="B355" i="52"/>
  <c r="B356" i="52"/>
  <c r="B357" i="52"/>
  <c r="B358" i="52"/>
  <c r="B359" i="52"/>
  <c r="B360" i="52"/>
  <c r="B361" i="52"/>
  <c r="B362" i="52"/>
  <c r="B363" i="52"/>
  <c r="B364" i="52"/>
  <c r="B365" i="52"/>
  <c r="B366" i="52"/>
  <c r="B367" i="52"/>
  <c r="B368" i="52"/>
  <c r="B369" i="52"/>
  <c r="B370" i="52"/>
  <c r="B371" i="52"/>
  <c r="B372" i="52"/>
  <c r="B373" i="52"/>
  <c r="B374" i="52"/>
  <c r="B375" i="52"/>
  <c r="B376" i="52"/>
  <c r="B377" i="52"/>
  <c r="B378" i="52"/>
  <c r="B379" i="52"/>
  <c r="B380" i="52"/>
  <c r="B381" i="52"/>
  <c r="B382" i="52"/>
  <c r="B383" i="52"/>
  <c r="B384" i="52"/>
  <c r="B385" i="52"/>
  <c r="B386" i="52"/>
  <c r="B387" i="52"/>
  <c r="B388" i="52"/>
  <c r="B389" i="52"/>
  <c r="B390" i="52"/>
  <c r="B391" i="52"/>
  <c r="B392" i="52"/>
  <c r="B393" i="52"/>
  <c r="B394" i="52"/>
  <c r="B395" i="52"/>
  <c r="B396" i="52"/>
  <c r="B397" i="52"/>
  <c r="B398" i="52"/>
  <c r="B399" i="52"/>
  <c r="B400" i="52"/>
  <c r="B401" i="52"/>
  <c r="B402" i="52"/>
  <c r="B403" i="52"/>
  <c r="B404" i="52"/>
  <c r="B405" i="52"/>
  <c r="B406" i="52"/>
  <c r="F10" i="52"/>
  <c r="F18" i="52"/>
  <c r="F10" i="49"/>
  <c r="K10" i="49"/>
  <c r="K11" i="49"/>
  <c r="B24" i="49"/>
  <c r="B25" i="49"/>
  <c r="B26" i="49"/>
  <c r="B27" i="49"/>
  <c r="B28" i="49"/>
  <c r="B29" i="49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B172" i="49"/>
  <c r="B173" i="49"/>
  <c r="B174" i="49"/>
  <c r="B175" i="49"/>
  <c r="B176" i="49"/>
  <c r="B177" i="49"/>
  <c r="B178" i="49"/>
  <c r="B179" i="49"/>
  <c r="B180" i="49"/>
  <c r="B181" i="49"/>
  <c r="B182" i="49"/>
  <c r="B183" i="49"/>
  <c r="B184" i="49"/>
  <c r="B185" i="49"/>
  <c r="B186" i="49"/>
  <c r="B187" i="49"/>
  <c r="B188" i="49"/>
  <c r="B189" i="49"/>
  <c r="B190" i="49"/>
  <c r="B191" i="49"/>
  <c r="B192" i="49"/>
  <c r="B193" i="49"/>
  <c r="B194" i="49"/>
  <c r="B195" i="49"/>
  <c r="B196" i="49"/>
  <c r="B197" i="49"/>
  <c r="B198" i="49"/>
  <c r="B199" i="49"/>
  <c r="B200" i="49"/>
  <c r="B201" i="49"/>
  <c r="B202" i="49"/>
  <c r="B203" i="49"/>
  <c r="B204" i="49"/>
  <c r="B205" i="49"/>
  <c r="B206" i="49"/>
  <c r="B207" i="49"/>
  <c r="B208" i="49"/>
  <c r="B209" i="49"/>
  <c r="B210" i="49"/>
  <c r="B211" i="49"/>
  <c r="B212" i="49"/>
  <c r="B213" i="49"/>
  <c r="B214" i="49"/>
  <c r="B215" i="49"/>
  <c r="B216" i="49"/>
  <c r="B217" i="49"/>
  <c r="B218" i="49"/>
  <c r="B219" i="49"/>
  <c r="B220" i="49"/>
  <c r="B221" i="49"/>
  <c r="B222" i="49"/>
  <c r="B223" i="49"/>
  <c r="B224" i="49"/>
  <c r="B225" i="49"/>
  <c r="B226" i="49"/>
  <c r="B227" i="49"/>
  <c r="B228" i="49"/>
  <c r="B229" i="49"/>
  <c r="B230" i="49"/>
  <c r="B231" i="49"/>
  <c r="B232" i="49"/>
  <c r="B233" i="49"/>
  <c r="B234" i="49"/>
  <c r="B235" i="49"/>
  <c r="B236" i="49"/>
  <c r="B237" i="49"/>
  <c r="B238" i="49"/>
  <c r="B239" i="49"/>
  <c r="B240" i="49"/>
  <c r="B241" i="49"/>
  <c r="B242" i="49"/>
  <c r="B243" i="49"/>
  <c r="B244" i="49"/>
  <c r="B245" i="49"/>
  <c r="B246" i="49"/>
  <c r="B247" i="49"/>
  <c r="B248" i="49"/>
  <c r="B249" i="49"/>
  <c r="B250" i="49"/>
  <c r="B251" i="49"/>
  <c r="B252" i="49"/>
  <c r="B253" i="49"/>
  <c r="B254" i="49"/>
  <c r="B255" i="49"/>
  <c r="B256" i="49"/>
  <c r="B257" i="49"/>
  <c r="B258" i="49"/>
  <c r="B259" i="49"/>
  <c r="B260" i="49"/>
  <c r="B261" i="49"/>
  <c r="B262" i="49"/>
  <c r="B263" i="49"/>
  <c r="B264" i="49"/>
  <c r="B265" i="49"/>
  <c r="B266" i="49"/>
  <c r="B267" i="49"/>
  <c r="B268" i="49"/>
  <c r="B269" i="49"/>
  <c r="B270" i="49"/>
  <c r="B271" i="49"/>
  <c r="B272" i="49"/>
  <c r="B273" i="49"/>
  <c r="B274" i="49"/>
  <c r="B275" i="49"/>
  <c r="B276" i="49"/>
  <c r="B277" i="49"/>
  <c r="B278" i="49"/>
  <c r="B279" i="49"/>
  <c r="B280" i="49"/>
  <c r="B281" i="49"/>
  <c r="B282" i="49"/>
  <c r="B283" i="49"/>
  <c r="B284" i="49"/>
  <c r="B285" i="49"/>
  <c r="B286" i="49"/>
  <c r="B287" i="49"/>
  <c r="B288" i="49"/>
  <c r="B289" i="49"/>
  <c r="B290" i="49"/>
  <c r="B291" i="49"/>
  <c r="B292" i="49"/>
  <c r="B293" i="49"/>
  <c r="B294" i="49"/>
  <c r="B295" i="49"/>
  <c r="B296" i="49"/>
  <c r="B297" i="49"/>
  <c r="B298" i="49"/>
  <c r="B299" i="49"/>
  <c r="B300" i="49"/>
  <c r="B301" i="49"/>
  <c r="B302" i="49"/>
  <c r="B303" i="49"/>
  <c r="B304" i="49"/>
  <c r="B305" i="49"/>
  <c r="B306" i="49"/>
  <c r="B307" i="49"/>
  <c r="B308" i="49"/>
  <c r="B309" i="49"/>
  <c r="B310" i="49"/>
  <c r="B311" i="49"/>
  <c r="B312" i="49"/>
  <c r="B313" i="49"/>
  <c r="B314" i="49"/>
  <c r="B315" i="49"/>
  <c r="B316" i="49"/>
  <c r="B317" i="49"/>
  <c r="B318" i="49"/>
  <c r="B319" i="49"/>
  <c r="B320" i="49"/>
  <c r="B321" i="49"/>
  <c r="B322" i="49"/>
  <c r="B323" i="49"/>
  <c r="B324" i="49"/>
  <c r="B325" i="49"/>
  <c r="B326" i="49"/>
  <c r="B327" i="49"/>
  <c r="B328" i="49"/>
  <c r="B329" i="49"/>
  <c r="B330" i="49"/>
  <c r="B331" i="49"/>
  <c r="B332" i="49"/>
  <c r="B333" i="49"/>
  <c r="B334" i="49"/>
  <c r="B335" i="49"/>
  <c r="B336" i="49"/>
  <c r="B337" i="49"/>
  <c r="B338" i="49"/>
  <c r="B339" i="49"/>
  <c r="B340" i="49"/>
  <c r="B341" i="49"/>
  <c r="B342" i="49"/>
  <c r="B343" i="49"/>
  <c r="B344" i="49"/>
  <c r="B345" i="49"/>
  <c r="B346" i="49"/>
  <c r="B347" i="49"/>
  <c r="B348" i="49"/>
  <c r="B349" i="49"/>
  <c r="B350" i="49"/>
  <c r="B351" i="49"/>
  <c r="B352" i="49"/>
  <c r="B353" i="49"/>
  <c r="B354" i="49"/>
  <c r="B355" i="49"/>
  <c r="B356" i="49"/>
  <c r="B357" i="49"/>
  <c r="B358" i="49"/>
  <c r="B359" i="49"/>
  <c r="B360" i="49"/>
  <c r="B361" i="49"/>
  <c r="B362" i="49"/>
  <c r="B363" i="49"/>
  <c r="B364" i="49"/>
  <c r="B365" i="49"/>
  <c r="B366" i="49"/>
  <c r="B367" i="49"/>
  <c r="B368" i="49"/>
  <c r="B369" i="49"/>
  <c r="B370" i="49"/>
  <c r="B371" i="49"/>
  <c r="B372" i="49"/>
  <c r="B373" i="49"/>
  <c r="B374" i="49"/>
  <c r="B375" i="49"/>
  <c r="B376" i="49"/>
  <c r="B377" i="49"/>
  <c r="B378" i="49"/>
  <c r="B379" i="49"/>
  <c r="B380" i="49"/>
  <c r="B381" i="49"/>
  <c r="B382" i="49"/>
  <c r="B383" i="49"/>
  <c r="B384" i="49"/>
  <c r="B385" i="49"/>
  <c r="B386" i="49"/>
  <c r="B387" i="49"/>
  <c r="B388" i="49"/>
  <c r="B389" i="49"/>
  <c r="B390" i="49"/>
  <c r="B391" i="49"/>
  <c r="B392" i="49"/>
  <c r="B393" i="49"/>
  <c r="B394" i="49"/>
  <c r="B395" i="49"/>
  <c r="B396" i="49"/>
  <c r="B397" i="49"/>
  <c r="B398" i="49"/>
  <c r="B399" i="49"/>
  <c r="B400" i="49"/>
  <c r="B401" i="49"/>
  <c r="B402" i="49"/>
  <c r="B403" i="49"/>
  <c r="B404" i="49"/>
  <c r="F14" i="49"/>
  <c r="K9" i="48"/>
  <c r="K10" i="48"/>
  <c r="F9" i="48"/>
  <c r="F16" i="48"/>
  <c r="N26" i="48"/>
  <c r="A27" i="48"/>
  <c r="B25" i="48"/>
  <c r="B27" i="48"/>
  <c r="B28" i="48"/>
  <c r="B29" i="48"/>
  <c r="B30" i="48"/>
  <c r="B31" i="48"/>
  <c r="B32" i="48"/>
  <c r="B33" i="48"/>
  <c r="B34" i="48"/>
  <c r="B35" i="48"/>
  <c r="B36" i="48"/>
  <c r="B37" i="48"/>
  <c r="B38" i="48"/>
  <c r="B39" i="48"/>
  <c r="B40" i="48"/>
  <c r="B41" i="48"/>
  <c r="B42" i="48"/>
  <c r="B43" i="48"/>
  <c r="B44" i="48"/>
  <c r="B45" i="48"/>
  <c r="B46" i="48"/>
  <c r="B47" i="48"/>
  <c r="B48" i="48"/>
  <c r="B49" i="48"/>
  <c r="B50" i="48"/>
  <c r="B51" i="48"/>
  <c r="B52" i="48"/>
  <c r="B53" i="48"/>
  <c r="B54" i="48"/>
  <c r="B55" i="48"/>
  <c r="B56" i="48"/>
  <c r="B57" i="48"/>
  <c r="B58" i="48"/>
  <c r="B59" i="48"/>
  <c r="B60" i="48"/>
  <c r="B61" i="48"/>
  <c r="B62" i="48"/>
  <c r="B63" i="48"/>
  <c r="B64" i="48"/>
  <c r="B65" i="48"/>
  <c r="B66" i="48"/>
  <c r="B67" i="48"/>
  <c r="B68" i="48"/>
  <c r="B69" i="48"/>
  <c r="B70" i="48"/>
  <c r="B71" i="48"/>
  <c r="B72" i="48"/>
  <c r="B73" i="48"/>
  <c r="B74" i="48"/>
  <c r="B75" i="48"/>
  <c r="B76" i="48"/>
  <c r="B77" i="48"/>
  <c r="B78" i="48"/>
  <c r="B79" i="48"/>
  <c r="B80" i="48"/>
  <c r="B81" i="48"/>
  <c r="B82" i="48"/>
  <c r="B83" i="48"/>
  <c r="B84" i="48"/>
  <c r="B85" i="48"/>
  <c r="B86" i="48"/>
  <c r="B87" i="48"/>
  <c r="B88" i="48"/>
  <c r="B89" i="48"/>
  <c r="B90" i="48"/>
  <c r="B91" i="48"/>
  <c r="B92" i="48"/>
  <c r="B93" i="48"/>
  <c r="B94" i="48"/>
  <c r="B95" i="48"/>
  <c r="B96" i="48"/>
  <c r="B97" i="48"/>
  <c r="B98" i="48"/>
  <c r="B99" i="48"/>
  <c r="B100" i="48"/>
  <c r="B101" i="48"/>
  <c r="B102" i="48"/>
  <c r="B103" i="48"/>
  <c r="B104" i="48"/>
  <c r="B105" i="48"/>
  <c r="B106" i="48"/>
  <c r="B107" i="48"/>
  <c r="B108" i="48"/>
  <c r="B109" i="48"/>
  <c r="B110" i="48"/>
  <c r="B111" i="48"/>
  <c r="B112" i="48"/>
  <c r="B113" i="48"/>
  <c r="B114" i="48"/>
  <c r="B115" i="48"/>
  <c r="B116" i="48"/>
  <c r="B117" i="48"/>
  <c r="B118" i="48"/>
  <c r="B119" i="48"/>
  <c r="B120" i="48"/>
  <c r="B121" i="48"/>
  <c r="B122" i="48"/>
  <c r="B123" i="48"/>
  <c r="B124" i="48"/>
  <c r="B125" i="48"/>
  <c r="B126" i="48"/>
  <c r="B127" i="48"/>
  <c r="B128" i="48"/>
  <c r="B129" i="48"/>
  <c r="B130" i="48"/>
  <c r="B131" i="48"/>
  <c r="B132" i="48"/>
  <c r="B133" i="48"/>
  <c r="B134" i="48"/>
  <c r="B135" i="48"/>
  <c r="B136" i="48"/>
  <c r="B137" i="48"/>
  <c r="B138" i="48"/>
  <c r="B139" i="48"/>
  <c r="B140" i="48"/>
  <c r="B141" i="48"/>
  <c r="B142" i="48"/>
  <c r="B143" i="48"/>
  <c r="B144" i="48"/>
  <c r="B145" i="48"/>
  <c r="B146" i="48"/>
  <c r="B147" i="48"/>
  <c r="B148" i="48"/>
  <c r="B149" i="48"/>
  <c r="B150" i="48"/>
  <c r="B151" i="48"/>
  <c r="B152" i="48"/>
  <c r="B153" i="48"/>
  <c r="B154" i="48"/>
  <c r="B155" i="48"/>
  <c r="B156" i="48"/>
  <c r="B157" i="48"/>
  <c r="B158" i="48"/>
  <c r="B159" i="48"/>
  <c r="B160" i="48"/>
  <c r="B161" i="48"/>
  <c r="B162" i="48"/>
  <c r="B163" i="48"/>
  <c r="B164" i="48"/>
  <c r="B165" i="48"/>
  <c r="B166" i="48"/>
  <c r="B167" i="48"/>
  <c r="B168" i="48"/>
  <c r="B169" i="48"/>
  <c r="B170" i="48"/>
  <c r="B171" i="48"/>
  <c r="B172" i="48"/>
  <c r="B173" i="48"/>
  <c r="B174" i="48"/>
  <c r="B175" i="48"/>
  <c r="B176" i="48"/>
  <c r="B177" i="48"/>
  <c r="B178" i="48"/>
  <c r="B179" i="48"/>
  <c r="B180" i="48"/>
  <c r="B181" i="48"/>
  <c r="B182" i="48"/>
  <c r="B183" i="48"/>
  <c r="B184" i="48"/>
  <c r="B185" i="48"/>
  <c r="B186" i="48"/>
  <c r="B187" i="48"/>
  <c r="B188" i="48"/>
  <c r="B189" i="48"/>
  <c r="B190" i="48"/>
  <c r="B191" i="48"/>
  <c r="B192" i="48"/>
  <c r="B193" i="48"/>
  <c r="B194" i="48"/>
  <c r="B195" i="48"/>
  <c r="B196" i="48"/>
  <c r="B197" i="48"/>
  <c r="B198" i="48"/>
  <c r="B199" i="48"/>
  <c r="B200" i="48"/>
  <c r="B201" i="48"/>
  <c r="B202" i="48"/>
  <c r="B203" i="48"/>
  <c r="B204" i="48"/>
  <c r="B205" i="48"/>
  <c r="B206" i="48"/>
  <c r="B207" i="48"/>
  <c r="B208" i="48"/>
  <c r="B209" i="48"/>
  <c r="B210" i="48"/>
  <c r="B211" i="48"/>
  <c r="B212" i="48"/>
  <c r="B213" i="48"/>
  <c r="B214" i="48"/>
  <c r="B215" i="48"/>
  <c r="B216" i="48"/>
  <c r="B217" i="48"/>
  <c r="B218" i="48"/>
  <c r="B219" i="48"/>
  <c r="B220" i="48"/>
  <c r="B221" i="48"/>
  <c r="B222" i="48"/>
  <c r="B223" i="48"/>
  <c r="B224" i="48"/>
  <c r="B225" i="48"/>
  <c r="B226" i="48"/>
  <c r="B227" i="48"/>
  <c r="B228" i="48"/>
  <c r="B229" i="48"/>
  <c r="B230" i="48"/>
  <c r="B231" i="48"/>
  <c r="B232" i="48"/>
  <c r="B233" i="48"/>
  <c r="B234" i="48"/>
  <c r="B235" i="48"/>
  <c r="B236" i="48"/>
  <c r="B237" i="48"/>
  <c r="B238" i="48"/>
  <c r="B239" i="48"/>
  <c r="B240" i="48"/>
  <c r="B241" i="48"/>
  <c r="B242" i="48"/>
  <c r="B243" i="48"/>
  <c r="B244" i="48"/>
  <c r="B245" i="48"/>
  <c r="B246" i="48"/>
  <c r="B247" i="48"/>
  <c r="B248" i="48"/>
  <c r="B249" i="48"/>
  <c r="B250" i="48"/>
  <c r="B251" i="48"/>
  <c r="B252" i="48"/>
  <c r="B253" i="48"/>
  <c r="B254" i="48"/>
  <c r="B255" i="48"/>
  <c r="B256" i="48"/>
  <c r="B257" i="48"/>
  <c r="B258" i="48"/>
  <c r="B259" i="48"/>
  <c r="B260" i="48"/>
  <c r="B261" i="48"/>
  <c r="B262" i="48"/>
  <c r="B263" i="48"/>
  <c r="B264" i="48"/>
  <c r="B265" i="48"/>
  <c r="B266" i="48"/>
  <c r="B267" i="48"/>
  <c r="B268" i="48"/>
  <c r="B269" i="48"/>
  <c r="B270" i="48"/>
  <c r="B271" i="48"/>
  <c r="B272" i="48"/>
  <c r="B273" i="48"/>
  <c r="B274" i="48"/>
  <c r="B275" i="48"/>
  <c r="B276" i="48"/>
  <c r="B277" i="48"/>
  <c r="B278" i="48"/>
  <c r="B279" i="48"/>
  <c r="B280" i="48"/>
  <c r="B281" i="48"/>
  <c r="B282" i="48"/>
  <c r="B283" i="48"/>
  <c r="B284" i="48"/>
  <c r="B285" i="48"/>
  <c r="B286" i="48"/>
  <c r="B287" i="48"/>
  <c r="B288" i="48"/>
  <c r="B289" i="48"/>
  <c r="B290" i="48"/>
  <c r="B291" i="48"/>
  <c r="B292" i="48"/>
  <c r="B293" i="48"/>
  <c r="B294" i="48"/>
  <c r="B295" i="48"/>
  <c r="B296" i="48"/>
  <c r="B297" i="48"/>
  <c r="B298" i="48"/>
  <c r="B299" i="48"/>
  <c r="B300" i="48"/>
  <c r="B301" i="48"/>
  <c r="B302" i="48"/>
  <c r="B303" i="48"/>
  <c r="B304" i="48"/>
  <c r="B305" i="48"/>
  <c r="B306" i="48"/>
  <c r="B307" i="48"/>
  <c r="B308" i="48"/>
  <c r="B309" i="48"/>
  <c r="B310" i="48"/>
  <c r="B311" i="48"/>
  <c r="B312" i="48"/>
  <c r="B313" i="48"/>
  <c r="B314" i="48"/>
  <c r="B315" i="48"/>
  <c r="B316" i="48"/>
  <c r="B317" i="48"/>
  <c r="B318" i="48"/>
  <c r="B319" i="48"/>
  <c r="B320" i="48"/>
  <c r="B321" i="48"/>
  <c r="B322" i="48"/>
  <c r="B323" i="48"/>
  <c r="B324" i="48"/>
  <c r="B325" i="48"/>
  <c r="B326" i="48"/>
  <c r="B327" i="48"/>
  <c r="B328" i="48"/>
  <c r="B329" i="48"/>
  <c r="B330" i="48"/>
  <c r="B331" i="48"/>
  <c r="B332" i="48"/>
  <c r="B333" i="48"/>
  <c r="B334" i="48"/>
  <c r="B335" i="48"/>
  <c r="B336" i="48"/>
  <c r="B337" i="48"/>
  <c r="B338" i="48"/>
  <c r="B339" i="48"/>
  <c r="B340" i="48"/>
  <c r="B341" i="48"/>
  <c r="B342" i="48"/>
  <c r="B343" i="48"/>
  <c r="B344" i="48"/>
  <c r="B345" i="48"/>
  <c r="B346" i="48"/>
  <c r="B347" i="48"/>
  <c r="B348" i="48"/>
  <c r="B349" i="48"/>
  <c r="B350" i="48"/>
  <c r="B351" i="48"/>
  <c r="B352" i="48"/>
  <c r="B353" i="48"/>
  <c r="B354" i="48"/>
  <c r="B355" i="48"/>
  <c r="B356" i="48"/>
  <c r="B357" i="48"/>
  <c r="B358" i="48"/>
  <c r="B359" i="48"/>
  <c r="B360" i="48"/>
  <c r="B361" i="48"/>
  <c r="B362" i="48"/>
  <c r="B363" i="48"/>
  <c r="B364" i="48"/>
  <c r="B365" i="48"/>
  <c r="B366" i="48"/>
  <c r="B367" i="48"/>
  <c r="B368" i="48"/>
  <c r="B369" i="48"/>
  <c r="B370" i="48"/>
  <c r="B371" i="48"/>
  <c r="B372" i="48"/>
  <c r="B373" i="48"/>
  <c r="B374" i="48"/>
  <c r="B375" i="48"/>
  <c r="B376" i="48"/>
  <c r="B377" i="48"/>
  <c r="B378" i="48"/>
  <c r="B379" i="48"/>
  <c r="B380" i="48"/>
  <c r="B381" i="48"/>
  <c r="B382" i="48"/>
  <c r="B383" i="48"/>
  <c r="B384" i="48"/>
  <c r="B385" i="48"/>
  <c r="B386" i="48"/>
  <c r="B387" i="48"/>
  <c r="B388" i="48"/>
  <c r="B389" i="48"/>
  <c r="B390" i="48"/>
  <c r="B391" i="48"/>
  <c r="B392" i="48"/>
  <c r="B393" i="48"/>
  <c r="B394" i="48"/>
  <c r="B395" i="48"/>
  <c r="B396" i="48"/>
  <c r="B397" i="48"/>
  <c r="B398" i="48"/>
  <c r="B399" i="48"/>
  <c r="B400" i="48"/>
  <c r="B401" i="48"/>
  <c r="B402" i="48"/>
  <c r="B403" i="48"/>
  <c r="B404" i="48"/>
  <c r="B405" i="48"/>
  <c r="B406" i="48"/>
  <c r="B407" i="48"/>
  <c r="C9" i="47"/>
  <c r="D9" i="47"/>
  <c r="B26" i="47"/>
  <c r="A26" i="47"/>
  <c r="A27" i="47"/>
  <c r="C25" i="47"/>
  <c r="G25" i="47"/>
  <c r="C26" i="47"/>
  <c r="C24" i="47"/>
  <c r="G24" i="47"/>
  <c r="B24" i="47"/>
  <c r="J23" i="47"/>
  <c r="C13" i="47"/>
  <c r="J10" i="47"/>
  <c r="E10" i="47"/>
  <c r="O8" i="47"/>
  <c r="F8" i="47"/>
  <c r="O7" i="47"/>
  <c r="K7" i="47"/>
  <c r="O6" i="47"/>
  <c r="F6" i="47"/>
  <c r="F12" i="47"/>
  <c r="F5" i="47"/>
  <c r="E5" i="47"/>
  <c r="F4" i="47"/>
  <c r="E4" i="47"/>
  <c r="F17" i="52"/>
  <c r="G16" i="52"/>
  <c r="F11" i="52"/>
  <c r="E25" i="52"/>
  <c r="A29" i="52"/>
  <c r="F29" i="52"/>
  <c r="F11" i="49"/>
  <c r="F15" i="49"/>
  <c r="K25" i="54"/>
  <c r="A25" i="49"/>
  <c r="N24" i="49"/>
  <c r="D22" i="54"/>
  <c r="A26" i="54"/>
  <c r="F26" i="54"/>
  <c r="G22" i="54"/>
  <c r="K26" i="52"/>
  <c r="K25" i="52"/>
  <c r="K15" i="52"/>
  <c r="F14" i="48"/>
  <c r="F15" i="48"/>
  <c r="F10" i="48"/>
  <c r="K26" i="48"/>
  <c r="N27" i="48"/>
  <c r="A28" i="48"/>
  <c r="F9" i="47"/>
  <c r="F16" i="47"/>
  <c r="B27" i="47"/>
  <c r="B28" i="47"/>
  <c r="B29" i="47"/>
  <c r="B30" i="47"/>
  <c r="B31" i="47"/>
  <c r="B32" i="47"/>
  <c r="B33" i="47"/>
  <c r="B34" i="47"/>
  <c r="B35" i="47"/>
  <c r="B36" i="47"/>
  <c r="B37" i="47"/>
  <c r="B38" i="47"/>
  <c r="B39" i="47"/>
  <c r="B40" i="47"/>
  <c r="B41" i="47"/>
  <c r="B42" i="47"/>
  <c r="B43" i="47"/>
  <c r="B44" i="47"/>
  <c r="B45" i="47"/>
  <c r="B46" i="47"/>
  <c r="B47" i="47"/>
  <c r="B48" i="47"/>
  <c r="B49" i="47"/>
  <c r="B50" i="47"/>
  <c r="B51" i="47"/>
  <c r="B52" i="47"/>
  <c r="B53" i="47"/>
  <c r="B54" i="47"/>
  <c r="B55" i="47"/>
  <c r="B56" i="47"/>
  <c r="B57" i="47"/>
  <c r="B58" i="47"/>
  <c r="B59" i="47"/>
  <c r="B60" i="47"/>
  <c r="B61" i="47"/>
  <c r="B62" i="47"/>
  <c r="B63" i="47"/>
  <c r="B64" i="47"/>
  <c r="B65" i="47"/>
  <c r="B66" i="47"/>
  <c r="B67" i="47"/>
  <c r="B68" i="47"/>
  <c r="B69" i="47"/>
  <c r="B70" i="47"/>
  <c r="B71" i="47"/>
  <c r="B72" i="47"/>
  <c r="B73" i="47"/>
  <c r="B74" i="47"/>
  <c r="B75" i="47"/>
  <c r="B76" i="47"/>
  <c r="B77" i="47"/>
  <c r="B78" i="47"/>
  <c r="B79" i="47"/>
  <c r="B80" i="47"/>
  <c r="B81" i="47"/>
  <c r="B82" i="47"/>
  <c r="B83" i="47"/>
  <c r="B84" i="47"/>
  <c r="B85" i="47"/>
  <c r="B86" i="47"/>
  <c r="B87" i="47"/>
  <c r="B88" i="47"/>
  <c r="B89" i="47"/>
  <c r="B90" i="47"/>
  <c r="B91" i="47"/>
  <c r="B92" i="47"/>
  <c r="B93" i="47"/>
  <c r="B94" i="47"/>
  <c r="B95" i="47"/>
  <c r="B96" i="47"/>
  <c r="B97" i="47"/>
  <c r="B98" i="47"/>
  <c r="B99" i="47"/>
  <c r="B100" i="47"/>
  <c r="B101" i="47"/>
  <c r="B102" i="47"/>
  <c r="B103" i="47"/>
  <c r="B104" i="47"/>
  <c r="B105" i="47"/>
  <c r="B106" i="47"/>
  <c r="B107" i="47"/>
  <c r="B108" i="47"/>
  <c r="B109" i="47"/>
  <c r="B110" i="47"/>
  <c r="B111" i="47"/>
  <c r="B112" i="47"/>
  <c r="B113" i="47"/>
  <c r="B114" i="47"/>
  <c r="B115" i="47"/>
  <c r="B116" i="47"/>
  <c r="B117" i="47"/>
  <c r="B118" i="47"/>
  <c r="B119" i="47"/>
  <c r="B120" i="47"/>
  <c r="B121" i="47"/>
  <c r="B122" i="47"/>
  <c r="B123" i="47"/>
  <c r="B124" i="47"/>
  <c r="B125" i="47"/>
  <c r="B126" i="47"/>
  <c r="B127" i="47"/>
  <c r="B128" i="47"/>
  <c r="B129" i="47"/>
  <c r="B130" i="47"/>
  <c r="B131" i="47"/>
  <c r="B132" i="47"/>
  <c r="B133" i="47"/>
  <c r="B134" i="47"/>
  <c r="B135" i="47"/>
  <c r="B136" i="47"/>
  <c r="B137" i="47"/>
  <c r="B138" i="47"/>
  <c r="B139" i="47"/>
  <c r="B140" i="47"/>
  <c r="B141" i="47"/>
  <c r="B142" i="47"/>
  <c r="B143" i="47"/>
  <c r="B144" i="47"/>
  <c r="B145" i="47"/>
  <c r="B146" i="47"/>
  <c r="B147" i="47"/>
  <c r="B148" i="47"/>
  <c r="B149" i="47"/>
  <c r="B150" i="47"/>
  <c r="B151" i="47"/>
  <c r="B152" i="47"/>
  <c r="B153" i="47"/>
  <c r="B154" i="47"/>
  <c r="B155" i="47"/>
  <c r="B156" i="47"/>
  <c r="B157" i="47"/>
  <c r="B158" i="47"/>
  <c r="B159" i="47"/>
  <c r="B160" i="47"/>
  <c r="B161" i="47"/>
  <c r="B162" i="47"/>
  <c r="B163" i="47"/>
  <c r="B164" i="47"/>
  <c r="B165" i="47"/>
  <c r="B166" i="47"/>
  <c r="B167" i="47"/>
  <c r="B168" i="47"/>
  <c r="B169" i="47"/>
  <c r="B170" i="47"/>
  <c r="B171" i="47"/>
  <c r="B172" i="47"/>
  <c r="B173" i="47"/>
  <c r="B174" i="47"/>
  <c r="B175" i="47"/>
  <c r="B176" i="47"/>
  <c r="B177" i="47"/>
  <c r="B178" i="47"/>
  <c r="B179" i="47"/>
  <c r="B180" i="47"/>
  <c r="B181" i="47"/>
  <c r="B182" i="47"/>
  <c r="B183" i="47"/>
  <c r="B184" i="47"/>
  <c r="B185" i="47"/>
  <c r="B186" i="47"/>
  <c r="B187" i="47"/>
  <c r="B188" i="47"/>
  <c r="B189" i="47"/>
  <c r="B190" i="47"/>
  <c r="B191" i="47"/>
  <c r="B192" i="47"/>
  <c r="B193" i="47"/>
  <c r="B194" i="47"/>
  <c r="B195" i="47"/>
  <c r="B196" i="47"/>
  <c r="B197" i="47"/>
  <c r="B198" i="47"/>
  <c r="B199" i="47"/>
  <c r="B200" i="47"/>
  <c r="B201" i="47"/>
  <c r="B202" i="47"/>
  <c r="B203" i="47"/>
  <c r="B204" i="47"/>
  <c r="B205" i="47"/>
  <c r="B206" i="47"/>
  <c r="B207" i="47"/>
  <c r="B208" i="47"/>
  <c r="B209" i="47"/>
  <c r="B210" i="47"/>
  <c r="B211" i="47"/>
  <c r="B212" i="47"/>
  <c r="B213" i="47"/>
  <c r="B214" i="47"/>
  <c r="B215" i="47"/>
  <c r="B216" i="47"/>
  <c r="B217" i="47"/>
  <c r="B218" i="47"/>
  <c r="B219" i="47"/>
  <c r="B220" i="47"/>
  <c r="B221" i="47"/>
  <c r="B222" i="47"/>
  <c r="B223" i="47"/>
  <c r="B224" i="47"/>
  <c r="B225" i="47"/>
  <c r="B226" i="47"/>
  <c r="B227" i="47"/>
  <c r="B228" i="47"/>
  <c r="B229" i="47"/>
  <c r="B230" i="47"/>
  <c r="B231" i="47"/>
  <c r="B232" i="47"/>
  <c r="B233" i="47"/>
  <c r="B234" i="47"/>
  <c r="B235" i="47"/>
  <c r="B236" i="47"/>
  <c r="B237" i="47"/>
  <c r="B238" i="47"/>
  <c r="B239" i="47"/>
  <c r="B240" i="47"/>
  <c r="B241" i="47"/>
  <c r="B242" i="47"/>
  <c r="B243" i="47"/>
  <c r="B244" i="47"/>
  <c r="B245" i="47"/>
  <c r="B246" i="47"/>
  <c r="B247" i="47"/>
  <c r="B248" i="47"/>
  <c r="B249" i="47"/>
  <c r="B250" i="47"/>
  <c r="B251" i="47"/>
  <c r="B252" i="47"/>
  <c r="B253" i="47"/>
  <c r="B254" i="47"/>
  <c r="B255" i="47"/>
  <c r="B256" i="47"/>
  <c r="B257" i="47"/>
  <c r="B258" i="47"/>
  <c r="B259" i="47"/>
  <c r="B260" i="47"/>
  <c r="B261" i="47"/>
  <c r="B262" i="47"/>
  <c r="B263" i="47"/>
  <c r="B264" i="47"/>
  <c r="B265" i="47"/>
  <c r="B266" i="47"/>
  <c r="B267" i="47"/>
  <c r="B268" i="47"/>
  <c r="B269" i="47"/>
  <c r="B270" i="47"/>
  <c r="B271" i="47"/>
  <c r="B272" i="47"/>
  <c r="B273" i="47"/>
  <c r="B274" i="47"/>
  <c r="B275" i="47"/>
  <c r="B276" i="47"/>
  <c r="B277" i="47"/>
  <c r="B278" i="47"/>
  <c r="B279" i="47"/>
  <c r="B280" i="47"/>
  <c r="B281" i="47"/>
  <c r="B282" i="47"/>
  <c r="B283" i="47"/>
  <c r="B284" i="47"/>
  <c r="B285" i="47"/>
  <c r="B286" i="47"/>
  <c r="B287" i="47"/>
  <c r="B288" i="47"/>
  <c r="B289" i="47"/>
  <c r="B290" i="47"/>
  <c r="B291" i="47"/>
  <c r="B292" i="47"/>
  <c r="B293" i="47"/>
  <c r="B294" i="47"/>
  <c r="B295" i="47"/>
  <c r="B296" i="47"/>
  <c r="B297" i="47"/>
  <c r="B298" i="47"/>
  <c r="B299" i="47"/>
  <c r="B300" i="47"/>
  <c r="B301" i="47"/>
  <c r="B302" i="47"/>
  <c r="B303" i="47"/>
  <c r="B304" i="47"/>
  <c r="B305" i="47"/>
  <c r="B306" i="47"/>
  <c r="B307" i="47"/>
  <c r="B308" i="47"/>
  <c r="B309" i="47"/>
  <c r="B310" i="47"/>
  <c r="B311" i="47"/>
  <c r="B312" i="47"/>
  <c r="B313" i="47"/>
  <c r="B314" i="47"/>
  <c r="B315" i="47"/>
  <c r="B316" i="47"/>
  <c r="B317" i="47"/>
  <c r="B318" i="47"/>
  <c r="B319" i="47"/>
  <c r="B320" i="47"/>
  <c r="B321" i="47"/>
  <c r="B322" i="47"/>
  <c r="B323" i="47"/>
  <c r="B324" i="47"/>
  <c r="B325" i="47"/>
  <c r="B326" i="47"/>
  <c r="B327" i="47"/>
  <c r="B328" i="47"/>
  <c r="B329" i="47"/>
  <c r="B330" i="47"/>
  <c r="B331" i="47"/>
  <c r="B332" i="47"/>
  <c r="B333" i="47"/>
  <c r="B334" i="47"/>
  <c r="B335" i="47"/>
  <c r="B336" i="47"/>
  <c r="B337" i="47"/>
  <c r="B338" i="47"/>
  <c r="B339" i="47"/>
  <c r="B340" i="47"/>
  <c r="B341" i="47"/>
  <c r="B342" i="47"/>
  <c r="B343" i="47"/>
  <c r="B344" i="47"/>
  <c r="B345" i="47"/>
  <c r="B346" i="47"/>
  <c r="B347" i="47"/>
  <c r="B348" i="47"/>
  <c r="B349" i="47"/>
  <c r="B350" i="47"/>
  <c r="B351" i="47"/>
  <c r="B352" i="47"/>
  <c r="B353" i="47"/>
  <c r="B354" i="47"/>
  <c r="B355" i="47"/>
  <c r="B356" i="47"/>
  <c r="B357" i="47"/>
  <c r="B358" i="47"/>
  <c r="B359" i="47"/>
  <c r="B360" i="47"/>
  <c r="B361" i="47"/>
  <c r="B362" i="47"/>
  <c r="B363" i="47"/>
  <c r="B364" i="47"/>
  <c r="B365" i="47"/>
  <c r="B366" i="47"/>
  <c r="B367" i="47"/>
  <c r="B368" i="47"/>
  <c r="B369" i="47"/>
  <c r="B370" i="47"/>
  <c r="B371" i="47"/>
  <c r="B372" i="47"/>
  <c r="B373" i="47"/>
  <c r="B374" i="47"/>
  <c r="B375" i="47"/>
  <c r="B376" i="47"/>
  <c r="B377" i="47"/>
  <c r="B378" i="47"/>
  <c r="B379" i="47"/>
  <c r="B380" i="47"/>
  <c r="B381" i="47"/>
  <c r="B382" i="47"/>
  <c r="B383" i="47"/>
  <c r="B384" i="47"/>
  <c r="B385" i="47"/>
  <c r="B386" i="47"/>
  <c r="B387" i="47"/>
  <c r="B388" i="47"/>
  <c r="B389" i="47"/>
  <c r="B390" i="47"/>
  <c r="B391" i="47"/>
  <c r="B392" i="47"/>
  <c r="B393" i="47"/>
  <c r="B394" i="47"/>
  <c r="B395" i="47"/>
  <c r="B396" i="47"/>
  <c r="B397" i="47"/>
  <c r="B398" i="47"/>
  <c r="B399" i="47"/>
  <c r="B400" i="47"/>
  <c r="B401" i="47"/>
  <c r="B402" i="47"/>
  <c r="B403" i="47"/>
  <c r="B404" i="47"/>
  <c r="B405" i="47"/>
  <c r="B406" i="47"/>
  <c r="B407" i="47"/>
  <c r="A28" i="47"/>
  <c r="K9" i="47"/>
  <c r="K10" i="47"/>
  <c r="B25" i="47"/>
  <c r="F13" i="47"/>
  <c r="B26" i="42"/>
  <c r="A26" i="42"/>
  <c r="A27" i="42"/>
  <c r="C25" i="42"/>
  <c r="G25" i="42"/>
  <c r="C26" i="42"/>
  <c r="C24" i="42"/>
  <c r="G24" i="42"/>
  <c r="B24" i="42"/>
  <c r="J23" i="42"/>
  <c r="C13" i="42"/>
  <c r="J10" i="42"/>
  <c r="E10" i="42"/>
  <c r="O8" i="42"/>
  <c r="F8" i="42"/>
  <c r="O7" i="42"/>
  <c r="K7" i="42"/>
  <c r="O6" i="42"/>
  <c r="F6" i="42"/>
  <c r="F12" i="42"/>
  <c r="F5" i="42"/>
  <c r="E5" i="42"/>
  <c r="F4" i="42"/>
  <c r="E4" i="42"/>
  <c r="B22" i="34"/>
  <c r="C22" i="34"/>
  <c r="G22" i="34"/>
  <c r="C23" i="34"/>
  <c r="F17" i="49"/>
  <c r="A30" i="52"/>
  <c r="F30" i="52"/>
  <c r="K24" i="49"/>
  <c r="F12" i="49"/>
  <c r="G14" i="48"/>
  <c r="K23" i="49"/>
  <c r="N25" i="49"/>
  <c r="A26" i="49"/>
  <c r="C23" i="54"/>
  <c r="A27" i="54"/>
  <c r="F27" i="54"/>
  <c r="K11" i="52"/>
  <c r="K28" i="52"/>
  <c r="K15" i="48"/>
  <c r="F19" i="48"/>
  <c r="K12" i="48"/>
  <c r="K27" i="48"/>
  <c r="K29" i="48"/>
  <c r="K13" i="49"/>
  <c r="G18" i="48"/>
  <c r="N28" i="48"/>
  <c r="A29" i="48"/>
  <c r="F18" i="48"/>
  <c r="K11" i="48"/>
  <c r="F10" i="47"/>
  <c r="K15" i="47"/>
  <c r="F14" i="47"/>
  <c r="E26" i="47"/>
  <c r="A29" i="47"/>
  <c r="F9" i="42"/>
  <c r="F1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44" i="42"/>
  <c r="B45" i="42"/>
  <c r="B46" i="42"/>
  <c r="B47" i="42"/>
  <c r="B48" i="42"/>
  <c r="B49" i="42"/>
  <c r="B50" i="42"/>
  <c r="B51" i="42"/>
  <c r="B52" i="42"/>
  <c r="B53" i="42"/>
  <c r="B54" i="42"/>
  <c r="B55" i="42"/>
  <c r="B56" i="42"/>
  <c r="B57" i="42"/>
  <c r="B58" i="42"/>
  <c r="B59" i="42"/>
  <c r="B60" i="42"/>
  <c r="B61" i="42"/>
  <c r="B62" i="42"/>
  <c r="B63" i="42"/>
  <c r="B64" i="42"/>
  <c r="B65" i="42"/>
  <c r="B66" i="42"/>
  <c r="B67" i="42"/>
  <c r="B68" i="42"/>
  <c r="B69" i="42"/>
  <c r="B70" i="42"/>
  <c r="B71" i="42"/>
  <c r="B72" i="42"/>
  <c r="B73" i="42"/>
  <c r="B74" i="42"/>
  <c r="B75" i="42"/>
  <c r="B76" i="42"/>
  <c r="B77" i="42"/>
  <c r="B78" i="42"/>
  <c r="B79" i="42"/>
  <c r="B80" i="42"/>
  <c r="B81" i="42"/>
  <c r="B82" i="42"/>
  <c r="B83" i="42"/>
  <c r="B84" i="42"/>
  <c r="B85" i="42"/>
  <c r="B86" i="42"/>
  <c r="B87" i="42"/>
  <c r="B88" i="42"/>
  <c r="B89" i="42"/>
  <c r="B90" i="42"/>
  <c r="B91" i="42"/>
  <c r="B92" i="42"/>
  <c r="B93" i="42"/>
  <c r="B94" i="42"/>
  <c r="B95" i="42"/>
  <c r="B96" i="42"/>
  <c r="B97" i="42"/>
  <c r="B98" i="42"/>
  <c r="B99" i="42"/>
  <c r="B100" i="42"/>
  <c r="B101" i="42"/>
  <c r="B102" i="42"/>
  <c r="B103" i="42"/>
  <c r="B104" i="42"/>
  <c r="B105" i="42"/>
  <c r="B106" i="42"/>
  <c r="B107" i="42"/>
  <c r="B108" i="42"/>
  <c r="B109" i="42"/>
  <c r="B110" i="42"/>
  <c r="B111" i="42"/>
  <c r="B112" i="42"/>
  <c r="B113" i="42"/>
  <c r="B114" i="42"/>
  <c r="B115" i="42"/>
  <c r="B116" i="42"/>
  <c r="B117" i="42"/>
  <c r="B118" i="42"/>
  <c r="B119" i="42"/>
  <c r="B120" i="42"/>
  <c r="B121" i="42"/>
  <c r="B122" i="42"/>
  <c r="B123" i="42"/>
  <c r="B124" i="42"/>
  <c r="B125" i="42"/>
  <c r="B126" i="42"/>
  <c r="B127" i="42"/>
  <c r="B128" i="42"/>
  <c r="B129" i="42"/>
  <c r="B130" i="42"/>
  <c r="B131" i="42"/>
  <c r="B132" i="42"/>
  <c r="B133" i="42"/>
  <c r="B134" i="42"/>
  <c r="B135" i="42"/>
  <c r="B136" i="42"/>
  <c r="B137" i="42"/>
  <c r="B138" i="42"/>
  <c r="B139" i="42"/>
  <c r="B140" i="42"/>
  <c r="B141" i="42"/>
  <c r="B142" i="42"/>
  <c r="B143" i="42"/>
  <c r="B144" i="42"/>
  <c r="B145" i="42"/>
  <c r="B146" i="42"/>
  <c r="B147" i="42"/>
  <c r="B148" i="42"/>
  <c r="B149" i="42"/>
  <c r="B150" i="42"/>
  <c r="B151" i="42"/>
  <c r="B152" i="42"/>
  <c r="B153" i="42"/>
  <c r="B154" i="42"/>
  <c r="B155" i="42"/>
  <c r="B156" i="42"/>
  <c r="B157" i="42"/>
  <c r="B158" i="42"/>
  <c r="B159" i="42"/>
  <c r="B160" i="42"/>
  <c r="B161" i="42"/>
  <c r="B162" i="42"/>
  <c r="B163" i="42"/>
  <c r="B164" i="42"/>
  <c r="B165" i="42"/>
  <c r="B166" i="42"/>
  <c r="B167" i="42"/>
  <c r="B168" i="42"/>
  <c r="B169" i="42"/>
  <c r="B170" i="42"/>
  <c r="B171" i="42"/>
  <c r="B172" i="42"/>
  <c r="B173" i="42"/>
  <c r="B174" i="42"/>
  <c r="B175" i="42"/>
  <c r="B176" i="42"/>
  <c r="B177" i="42"/>
  <c r="B178" i="42"/>
  <c r="B179" i="42"/>
  <c r="B180" i="42"/>
  <c r="B181" i="42"/>
  <c r="B182" i="42"/>
  <c r="B183" i="42"/>
  <c r="B184" i="42"/>
  <c r="B185" i="42"/>
  <c r="B186" i="42"/>
  <c r="B187" i="42"/>
  <c r="B188" i="42"/>
  <c r="B189" i="42"/>
  <c r="B190" i="42"/>
  <c r="B191" i="42"/>
  <c r="B192" i="42"/>
  <c r="B193" i="42"/>
  <c r="B194" i="42"/>
  <c r="B195" i="42"/>
  <c r="B196" i="42"/>
  <c r="B197" i="42"/>
  <c r="B198" i="42"/>
  <c r="B199" i="42"/>
  <c r="B200" i="42"/>
  <c r="B201" i="42"/>
  <c r="B202" i="42"/>
  <c r="B203" i="42"/>
  <c r="B204" i="42"/>
  <c r="B205" i="42"/>
  <c r="B206" i="42"/>
  <c r="B207" i="42"/>
  <c r="B208" i="42"/>
  <c r="B209" i="42"/>
  <c r="B210" i="42"/>
  <c r="B211" i="42"/>
  <c r="B212" i="42"/>
  <c r="B213" i="42"/>
  <c r="B214" i="42"/>
  <c r="B215" i="42"/>
  <c r="B216" i="42"/>
  <c r="B217" i="42"/>
  <c r="B218" i="42"/>
  <c r="B219" i="42"/>
  <c r="B220" i="42"/>
  <c r="B221" i="42"/>
  <c r="B222" i="42"/>
  <c r="B223" i="42"/>
  <c r="B224" i="42"/>
  <c r="B225" i="42"/>
  <c r="B226" i="42"/>
  <c r="B227" i="42"/>
  <c r="B228" i="42"/>
  <c r="B229" i="42"/>
  <c r="B230" i="42"/>
  <c r="B231" i="42"/>
  <c r="B232" i="42"/>
  <c r="B233" i="42"/>
  <c r="B234" i="42"/>
  <c r="B235" i="42"/>
  <c r="B236" i="42"/>
  <c r="B237" i="42"/>
  <c r="B238" i="42"/>
  <c r="B239" i="42"/>
  <c r="B240" i="42"/>
  <c r="B241" i="42"/>
  <c r="B242" i="42"/>
  <c r="B243" i="42"/>
  <c r="B244" i="42"/>
  <c r="B245" i="42"/>
  <c r="B246" i="42"/>
  <c r="B247" i="42"/>
  <c r="B248" i="42"/>
  <c r="B249" i="42"/>
  <c r="B250" i="42"/>
  <c r="B251" i="42"/>
  <c r="B252" i="42"/>
  <c r="B253" i="42"/>
  <c r="B254" i="42"/>
  <c r="B255" i="42"/>
  <c r="B256" i="42"/>
  <c r="B257" i="42"/>
  <c r="B258" i="42"/>
  <c r="B259" i="42"/>
  <c r="B260" i="42"/>
  <c r="B261" i="42"/>
  <c r="B262" i="42"/>
  <c r="B263" i="42"/>
  <c r="B264" i="42"/>
  <c r="B265" i="42"/>
  <c r="B266" i="42"/>
  <c r="B267" i="42"/>
  <c r="B268" i="42"/>
  <c r="B269" i="42"/>
  <c r="B270" i="42"/>
  <c r="B271" i="42"/>
  <c r="B272" i="42"/>
  <c r="B273" i="42"/>
  <c r="B274" i="42"/>
  <c r="B275" i="42"/>
  <c r="B276" i="42"/>
  <c r="B277" i="42"/>
  <c r="B278" i="42"/>
  <c r="B279" i="42"/>
  <c r="B280" i="42"/>
  <c r="B281" i="42"/>
  <c r="B282" i="42"/>
  <c r="B283" i="42"/>
  <c r="B284" i="42"/>
  <c r="B285" i="42"/>
  <c r="B286" i="42"/>
  <c r="B287" i="42"/>
  <c r="B288" i="42"/>
  <c r="B289" i="42"/>
  <c r="B290" i="42"/>
  <c r="B291" i="42"/>
  <c r="B292" i="42"/>
  <c r="B293" i="42"/>
  <c r="B294" i="42"/>
  <c r="B295" i="42"/>
  <c r="B296" i="42"/>
  <c r="B297" i="42"/>
  <c r="B298" i="42"/>
  <c r="B299" i="42"/>
  <c r="B300" i="42"/>
  <c r="B301" i="42"/>
  <c r="B302" i="42"/>
  <c r="B303" i="42"/>
  <c r="B304" i="42"/>
  <c r="B305" i="42"/>
  <c r="B306" i="42"/>
  <c r="B307" i="42"/>
  <c r="B308" i="42"/>
  <c r="B309" i="42"/>
  <c r="B310" i="42"/>
  <c r="B311" i="42"/>
  <c r="B312" i="42"/>
  <c r="B313" i="42"/>
  <c r="B314" i="42"/>
  <c r="B315" i="42"/>
  <c r="B316" i="42"/>
  <c r="B317" i="42"/>
  <c r="B318" i="42"/>
  <c r="B319" i="42"/>
  <c r="B320" i="42"/>
  <c r="B321" i="42"/>
  <c r="B322" i="42"/>
  <c r="B323" i="42"/>
  <c r="B324" i="42"/>
  <c r="B325" i="42"/>
  <c r="B326" i="42"/>
  <c r="B327" i="42"/>
  <c r="B328" i="42"/>
  <c r="B329" i="42"/>
  <c r="B330" i="42"/>
  <c r="B331" i="42"/>
  <c r="B332" i="42"/>
  <c r="B333" i="42"/>
  <c r="B334" i="42"/>
  <c r="B335" i="42"/>
  <c r="B336" i="42"/>
  <c r="B337" i="42"/>
  <c r="B338" i="42"/>
  <c r="B339" i="42"/>
  <c r="B340" i="42"/>
  <c r="B341" i="42"/>
  <c r="B342" i="42"/>
  <c r="B343" i="42"/>
  <c r="B344" i="42"/>
  <c r="B345" i="42"/>
  <c r="B346" i="42"/>
  <c r="B347" i="42"/>
  <c r="B348" i="42"/>
  <c r="B349" i="42"/>
  <c r="B350" i="42"/>
  <c r="B351" i="42"/>
  <c r="B352" i="42"/>
  <c r="B353" i="42"/>
  <c r="B354" i="42"/>
  <c r="B355" i="42"/>
  <c r="B356" i="42"/>
  <c r="B357" i="42"/>
  <c r="B358" i="42"/>
  <c r="B359" i="42"/>
  <c r="B360" i="42"/>
  <c r="B361" i="42"/>
  <c r="B362" i="42"/>
  <c r="B363" i="42"/>
  <c r="B364" i="42"/>
  <c r="B365" i="42"/>
  <c r="B366" i="42"/>
  <c r="B367" i="42"/>
  <c r="B368" i="42"/>
  <c r="B369" i="42"/>
  <c r="B370" i="42"/>
  <c r="B371" i="42"/>
  <c r="B372" i="42"/>
  <c r="B373" i="42"/>
  <c r="B374" i="42"/>
  <c r="B375" i="42"/>
  <c r="B376" i="42"/>
  <c r="B377" i="42"/>
  <c r="B378" i="42"/>
  <c r="B379" i="42"/>
  <c r="B380" i="42"/>
  <c r="B381" i="42"/>
  <c r="B382" i="42"/>
  <c r="B383" i="42"/>
  <c r="B384" i="42"/>
  <c r="B385" i="42"/>
  <c r="B386" i="42"/>
  <c r="B387" i="42"/>
  <c r="B388" i="42"/>
  <c r="B389" i="42"/>
  <c r="B390" i="42"/>
  <c r="B391" i="42"/>
  <c r="B392" i="42"/>
  <c r="B393" i="42"/>
  <c r="B394" i="42"/>
  <c r="B395" i="42"/>
  <c r="B396" i="42"/>
  <c r="B397" i="42"/>
  <c r="B398" i="42"/>
  <c r="B399" i="42"/>
  <c r="B400" i="42"/>
  <c r="B401" i="42"/>
  <c r="B402" i="42"/>
  <c r="B403" i="42"/>
  <c r="B404" i="42"/>
  <c r="B405" i="42"/>
  <c r="B406" i="42"/>
  <c r="B407" i="42"/>
  <c r="A28" i="42"/>
  <c r="K9" i="42"/>
  <c r="K10" i="42"/>
  <c r="B25" i="42"/>
  <c r="F13" i="42"/>
  <c r="F6" i="34"/>
  <c r="F13" i="34"/>
  <c r="F4" i="34"/>
  <c r="A31" i="52"/>
  <c r="F31" i="52"/>
  <c r="M19" i="49"/>
  <c r="K26" i="49"/>
  <c r="N26" i="49"/>
  <c r="A27" i="49"/>
  <c r="G23" i="54"/>
  <c r="C24" i="54"/>
  <c r="A28" i="54"/>
  <c r="F28" i="54"/>
  <c r="F16" i="34"/>
  <c r="D25" i="52"/>
  <c r="K12" i="52"/>
  <c r="K13" i="52"/>
  <c r="K14" i="52"/>
  <c r="K16" i="52"/>
  <c r="K12" i="49"/>
  <c r="K14" i="49"/>
  <c r="F19" i="47"/>
  <c r="F26" i="47"/>
  <c r="D26" i="47"/>
  <c r="K26" i="47"/>
  <c r="K27" i="47"/>
  <c r="K13" i="48"/>
  <c r="K14" i="48"/>
  <c r="K16" i="48"/>
  <c r="N29" i="48"/>
  <c r="A30" i="48"/>
  <c r="F15" i="47"/>
  <c r="G18" i="47"/>
  <c r="G14" i="47"/>
  <c r="A30" i="47"/>
  <c r="F10" i="42"/>
  <c r="K26" i="42"/>
  <c r="F14" i="42"/>
  <c r="G14" i="42"/>
  <c r="A29" i="42"/>
  <c r="O8" i="34"/>
  <c r="F5" i="34"/>
  <c r="C13" i="34"/>
  <c r="F14" i="34"/>
  <c r="G9" i="34"/>
  <c r="B23" i="34"/>
  <c r="A24" i="34"/>
  <c r="J21" i="34"/>
  <c r="E10" i="34"/>
  <c r="F8" i="34"/>
  <c r="O7" i="34"/>
  <c r="K7" i="34"/>
  <c r="O6" i="34"/>
  <c r="E5" i="34"/>
  <c r="E4" i="34"/>
  <c r="F9" i="34"/>
  <c r="A32" i="52"/>
  <c r="F32" i="52"/>
  <c r="B24" i="34"/>
  <c r="N27" i="49"/>
  <c r="A28" i="49"/>
  <c r="F19" i="42"/>
  <c r="F26" i="42"/>
  <c r="A29" i="54"/>
  <c r="F29" i="54"/>
  <c r="D24" i="54"/>
  <c r="G24" i="54"/>
  <c r="C25" i="54"/>
  <c r="D23" i="54"/>
  <c r="K15" i="42"/>
  <c r="G25" i="52"/>
  <c r="F15" i="42"/>
  <c r="K11" i="42"/>
  <c r="M19" i="48"/>
  <c r="K29" i="47"/>
  <c r="K27" i="42"/>
  <c r="K29" i="42"/>
  <c r="K12" i="47"/>
  <c r="K11" i="47"/>
  <c r="N30" i="48"/>
  <c r="A31" i="48"/>
  <c r="E26" i="42"/>
  <c r="F18" i="47"/>
  <c r="A31" i="47"/>
  <c r="G26" i="47"/>
  <c r="C27" i="47"/>
  <c r="E27" i="47"/>
  <c r="A30" i="42"/>
  <c r="A25" i="34"/>
  <c r="A33" i="52"/>
  <c r="F33" i="52"/>
  <c r="E26" i="52"/>
  <c r="B25" i="34"/>
  <c r="F15" i="34"/>
  <c r="N28" i="49"/>
  <c r="A29" i="49"/>
  <c r="K12" i="42"/>
  <c r="K13" i="42"/>
  <c r="K14" i="42"/>
  <c r="K16" i="42"/>
  <c r="A30" i="54"/>
  <c r="F30" i="54"/>
  <c r="G18" i="42"/>
  <c r="G25" i="54"/>
  <c r="C26" i="54"/>
  <c r="C26" i="52"/>
  <c r="K13" i="47"/>
  <c r="K14" i="47"/>
  <c r="K16" i="47"/>
  <c r="A34" i="52"/>
  <c r="F34" i="52"/>
  <c r="F18" i="42"/>
  <c r="D26" i="42"/>
  <c r="N31" i="48"/>
  <c r="A32" i="48"/>
  <c r="A32" i="47"/>
  <c r="A31" i="42"/>
  <c r="G26" i="42"/>
  <c r="C27" i="42"/>
  <c r="F10" i="34"/>
  <c r="N23" i="34"/>
  <c r="A26" i="34"/>
  <c r="F17" i="34"/>
  <c r="E23" i="34"/>
  <c r="F11" i="34"/>
  <c r="F23" i="34"/>
  <c r="B26" i="34"/>
  <c r="N29" i="49"/>
  <c r="A30" i="49"/>
  <c r="D25" i="54"/>
  <c r="A31" i="54"/>
  <c r="F31" i="54"/>
  <c r="D26" i="54"/>
  <c r="G26" i="54"/>
  <c r="C27" i="54"/>
  <c r="A35" i="52"/>
  <c r="F35" i="52"/>
  <c r="N32" i="48"/>
  <c r="A33" i="48"/>
  <c r="A33" i="47"/>
  <c r="F27" i="47"/>
  <c r="D27" i="47"/>
  <c r="E27" i="42"/>
  <c r="A32" i="42"/>
  <c r="K23" i="34"/>
  <c r="K15" i="34"/>
  <c r="K24" i="34"/>
  <c r="A27" i="34"/>
  <c r="G23" i="34"/>
  <c r="B27" i="34"/>
  <c r="N30" i="49"/>
  <c r="A31" i="49"/>
  <c r="D26" i="52"/>
  <c r="A32" i="54"/>
  <c r="G27" i="54"/>
  <c r="C28" i="54"/>
  <c r="G26" i="52"/>
  <c r="A36" i="52"/>
  <c r="K12" i="34"/>
  <c r="N33" i="48"/>
  <c r="A34" i="48"/>
  <c r="A34" i="47"/>
  <c r="G27" i="47"/>
  <c r="C28" i="47"/>
  <c r="E28" i="47"/>
  <c r="K11" i="34"/>
  <c r="A33" i="42"/>
  <c r="F27" i="42"/>
  <c r="D27" i="42"/>
  <c r="K26" i="34"/>
  <c r="A28" i="34"/>
  <c r="C27" i="52"/>
  <c r="E27" i="52"/>
  <c r="B28" i="34"/>
  <c r="N31" i="49"/>
  <c r="A32" i="49"/>
  <c r="C24" i="34"/>
  <c r="E24" i="34"/>
  <c r="G28" i="54"/>
  <c r="C29" i="54"/>
  <c r="D28" i="54"/>
  <c r="D27" i="54"/>
  <c r="A33" i="54"/>
  <c r="A37" i="52"/>
  <c r="K13" i="34"/>
  <c r="K14" i="34"/>
  <c r="K16" i="34"/>
  <c r="D23" i="34"/>
  <c r="N34" i="48"/>
  <c r="A35" i="48"/>
  <c r="A35" i="47"/>
  <c r="A34" i="42"/>
  <c r="G27" i="42"/>
  <c r="C28" i="42"/>
  <c r="A29" i="34"/>
  <c r="B5" i="32"/>
  <c r="B6" i="32"/>
  <c r="B7" i="32"/>
  <c r="B8" i="32"/>
  <c r="B4" i="32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122" i="34"/>
  <c r="B123" i="34"/>
  <c r="B124" i="34"/>
  <c r="B125" i="34"/>
  <c r="B126" i="34"/>
  <c r="B127" i="34"/>
  <c r="B128" i="34"/>
  <c r="B129" i="34"/>
  <c r="B130" i="34"/>
  <c r="B131" i="34"/>
  <c r="B132" i="34"/>
  <c r="B133" i="34"/>
  <c r="B134" i="34"/>
  <c r="B135" i="34"/>
  <c r="B136" i="34"/>
  <c r="B137" i="34"/>
  <c r="B138" i="34"/>
  <c r="B139" i="34"/>
  <c r="B140" i="34"/>
  <c r="B141" i="34"/>
  <c r="B142" i="34"/>
  <c r="B143" i="34"/>
  <c r="B144" i="34"/>
  <c r="B145" i="34"/>
  <c r="B146" i="34"/>
  <c r="B147" i="34"/>
  <c r="B148" i="34"/>
  <c r="B149" i="34"/>
  <c r="B150" i="34"/>
  <c r="B151" i="34"/>
  <c r="B152" i="34"/>
  <c r="B153" i="34"/>
  <c r="B154" i="34"/>
  <c r="B155" i="34"/>
  <c r="B156" i="34"/>
  <c r="B157" i="34"/>
  <c r="B158" i="34"/>
  <c r="B159" i="34"/>
  <c r="B160" i="34"/>
  <c r="B161" i="34"/>
  <c r="B162" i="34"/>
  <c r="B163" i="34"/>
  <c r="B164" i="34"/>
  <c r="B165" i="34"/>
  <c r="B166" i="34"/>
  <c r="B167" i="34"/>
  <c r="B168" i="34"/>
  <c r="B169" i="34"/>
  <c r="B170" i="34"/>
  <c r="B171" i="34"/>
  <c r="B172" i="34"/>
  <c r="B173" i="34"/>
  <c r="B174" i="34"/>
  <c r="B175" i="34"/>
  <c r="B176" i="34"/>
  <c r="B177" i="34"/>
  <c r="B178" i="34"/>
  <c r="B179" i="34"/>
  <c r="B180" i="34"/>
  <c r="B181" i="34"/>
  <c r="B182" i="34"/>
  <c r="B183" i="34"/>
  <c r="B184" i="34"/>
  <c r="B185" i="34"/>
  <c r="B186" i="34"/>
  <c r="B187" i="34"/>
  <c r="B188" i="34"/>
  <c r="B189" i="34"/>
  <c r="B190" i="34"/>
  <c r="B191" i="34"/>
  <c r="B192" i="34"/>
  <c r="B193" i="34"/>
  <c r="B194" i="34"/>
  <c r="B195" i="34"/>
  <c r="B196" i="34"/>
  <c r="B197" i="34"/>
  <c r="B198" i="34"/>
  <c r="B199" i="34"/>
  <c r="B200" i="34"/>
  <c r="B201" i="34"/>
  <c r="B202" i="34"/>
  <c r="B203" i="34"/>
  <c r="B204" i="34"/>
  <c r="B205" i="34"/>
  <c r="B206" i="34"/>
  <c r="B207" i="34"/>
  <c r="B208" i="34"/>
  <c r="B209" i="34"/>
  <c r="B210" i="34"/>
  <c r="B211" i="34"/>
  <c r="B212" i="34"/>
  <c r="B213" i="34"/>
  <c r="B214" i="34"/>
  <c r="B215" i="34"/>
  <c r="B216" i="34"/>
  <c r="B217" i="34"/>
  <c r="B218" i="34"/>
  <c r="B219" i="34"/>
  <c r="B220" i="34"/>
  <c r="B221" i="34"/>
  <c r="B222" i="34"/>
  <c r="B223" i="34"/>
  <c r="B224" i="34"/>
  <c r="B225" i="34"/>
  <c r="B226" i="34"/>
  <c r="B227" i="34"/>
  <c r="B228" i="34"/>
  <c r="B229" i="34"/>
  <c r="B230" i="34"/>
  <c r="B231" i="34"/>
  <c r="B232" i="34"/>
  <c r="B233" i="34"/>
  <c r="B234" i="34"/>
  <c r="B235" i="34"/>
  <c r="B236" i="34"/>
  <c r="B237" i="34"/>
  <c r="B238" i="34"/>
  <c r="B239" i="34"/>
  <c r="B240" i="34"/>
  <c r="B241" i="34"/>
  <c r="B242" i="34"/>
  <c r="B243" i="34"/>
  <c r="B244" i="34"/>
  <c r="B245" i="34"/>
  <c r="B246" i="34"/>
  <c r="B247" i="34"/>
  <c r="B248" i="34"/>
  <c r="B249" i="34"/>
  <c r="B250" i="34"/>
  <c r="B251" i="34"/>
  <c r="B252" i="34"/>
  <c r="B253" i="34"/>
  <c r="B254" i="34"/>
  <c r="B255" i="34"/>
  <c r="B256" i="34"/>
  <c r="B257" i="34"/>
  <c r="B258" i="34"/>
  <c r="B259" i="34"/>
  <c r="B260" i="34"/>
  <c r="B261" i="34"/>
  <c r="B262" i="34"/>
  <c r="B263" i="34"/>
  <c r="B264" i="34"/>
  <c r="B265" i="34"/>
  <c r="B266" i="34"/>
  <c r="B267" i="34"/>
  <c r="B268" i="34"/>
  <c r="B269" i="34"/>
  <c r="B270" i="34"/>
  <c r="B271" i="34"/>
  <c r="B272" i="34"/>
  <c r="B273" i="34"/>
  <c r="B274" i="34"/>
  <c r="B275" i="34"/>
  <c r="B276" i="34"/>
  <c r="B277" i="34"/>
  <c r="B278" i="34"/>
  <c r="B279" i="34"/>
  <c r="B280" i="34"/>
  <c r="B281" i="34"/>
  <c r="B282" i="34"/>
  <c r="B283" i="34"/>
  <c r="B284" i="34"/>
  <c r="B285" i="34"/>
  <c r="B286" i="34"/>
  <c r="B287" i="34"/>
  <c r="B288" i="34"/>
  <c r="B289" i="34"/>
  <c r="B290" i="34"/>
  <c r="B291" i="34"/>
  <c r="B292" i="34"/>
  <c r="B293" i="34"/>
  <c r="B294" i="34"/>
  <c r="B295" i="34"/>
  <c r="B296" i="34"/>
  <c r="B297" i="34"/>
  <c r="B298" i="34"/>
  <c r="B299" i="34"/>
  <c r="B300" i="34"/>
  <c r="B301" i="34"/>
  <c r="B302" i="34"/>
  <c r="B303" i="34"/>
  <c r="B304" i="34"/>
  <c r="B305" i="34"/>
  <c r="B306" i="34"/>
  <c r="B307" i="34"/>
  <c r="B308" i="34"/>
  <c r="B309" i="34"/>
  <c r="B310" i="34"/>
  <c r="B311" i="34"/>
  <c r="B312" i="34"/>
  <c r="B313" i="34"/>
  <c r="B314" i="34"/>
  <c r="B315" i="34"/>
  <c r="B316" i="34"/>
  <c r="B317" i="34"/>
  <c r="B318" i="34"/>
  <c r="B319" i="34"/>
  <c r="B320" i="34"/>
  <c r="B321" i="34"/>
  <c r="B322" i="34"/>
  <c r="B323" i="34"/>
  <c r="B324" i="34"/>
  <c r="B325" i="34"/>
  <c r="B326" i="34"/>
  <c r="B327" i="34"/>
  <c r="B328" i="34"/>
  <c r="B329" i="34"/>
  <c r="B330" i="34"/>
  <c r="B331" i="34"/>
  <c r="B332" i="34"/>
  <c r="B333" i="34"/>
  <c r="B334" i="34"/>
  <c r="B335" i="34"/>
  <c r="B336" i="34"/>
  <c r="B337" i="34"/>
  <c r="B338" i="34"/>
  <c r="B339" i="34"/>
  <c r="B340" i="34"/>
  <c r="B341" i="34"/>
  <c r="B342" i="34"/>
  <c r="B343" i="34"/>
  <c r="B344" i="34"/>
  <c r="B345" i="34"/>
  <c r="B346" i="34"/>
  <c r="B347" i="34"/>
  <c r="B348" i="34"/>
  <c r="B349" i="34"/>
  <c r="B350" i="34"/>
  <c r="B351" i="34"/>
  <c r="B352" i="34"/>
  <c r="B353" i="34"/>
  <c r="B354" i="34"/>
  <c r="B355" i="34"/>
  <c r="B356" i="34"/>
  <c r="B357" i="34"/>
  <c r="B358" i="34"/>
  <c r="B359" i="34"/>
  <c r="B360" i="34"/>
  <c r="B361" i="34"/>
  <c r="B362" i="34"/>
  <c r="B363" i="34"/>
  <c r="B364" i="34"/>
  <c r="B365" i="34"/>
  <c r="B366" i="34"/>
  <c r="B367" i="34"/>
  <c r="B368" i="34"/>
  <c r="B369" i="34"/>
  <c r="B370" i="34"/>
  <c r="B371" i="34"/>
  <c r="B372" i="34"/>
  <c r="B373" i="34"/>
  <c r="B374" i="34"/>
  <c r="B375" i="34"/>
  <c r="B376" i="34"/>
  <c r="B377" i="34"/>
  <c r="B378" i="34"/>
  <c r="B379" i="34"/>
  <c r="B380" i="34"/>
  <c r="B381" i="34"/>
  <c r="B382" i="34"/>
  <c r="B383" i="34"/>
  <c r="B384" i="34"/>
  <c r="B385" i="34"/>
  <c r="B386" i="34"/>
  <c r="B387" i="34"/>
  <c r="B388" i="34"/>
  <c r="B389" i="34"/>
  <c r="B390" i="34"/>
  <c r="B391" i="34"/>
  <c r="B392" i="34"/>
  <c r="B393" i="34"/>
  <c r="B394" i="34"/>
  <c r="B395" i="34"/>
  <c r="B396" i="34"/>
  <c r="B397" i="34"/>
  <c r="B398" i="34"/>
  <c r="B399" i="34"/>
  <c r="B400" i="34"/>
  <c r="B401" i="34"/>
  <c r="B402" i="34"/>
  <c r="B403" i="34"/>
  <c r="B404" i="34"/>
  <c r="N32" i="49"/>
  <c r="A33" i="49"/>
  <c r="A34" i="54"/>
  <c r="D29" i="54"/>
  <c r="G29" i="54"/>
  <c r="C30" i="54"/>
  <c r="A38" i="52"/>
  <c r="D27" i="52"/>
  <c r="N35" i="48"/>
  <c r="A36" i="48"/>
  <c r="A36" i="47"/>
  <c r="F28" i="47"/>
  <c r="A35" i="42"/>
  <c r="E28" i="42"/>
  <c r="A30" i="34"/>
  <c r="G17" i="31"/>
  <c r="S15" i="31"/>
  <c r="F24" i="34"/>
  <c r="N33" i="49"/>
  <c r="A34" i="49"/>
  <c r="A35" i="54"/>
  <c r="D30" i="54"/>
  <c r="G30" i="54"/>
  <c r="C31" i="54"/>
  <c r="G27" i="52"/>
  <c r="A39" i="52"/>
  <c r="N36" i="48"/>
  <c r="A37" i="48"/>
  <c r="G28" i="47"/>
  <c r="C29" i="47"/>
  <c r="E29" i="47"/>
  <c r="A37" i="47"/>
  <c r="D28" i="47"/>
  <c r="F28" i="42"/>
  <c r="A36" i="42"/>
  <c r="A31" i="34"/>
  <c r="O4" i="31"/>
  <c r="Q12" i="31"/>
  <c r="O15" i="31"/>
  <c r="O16" i="31"/>
  <c r="O9" i="31"/>
  <c r="C16" i="31"/>
  <c r="C15" i="31"/>
  <c r="C9" i="31"/>
  <c r="E12" i="31"/>
  <c r="C28" i="52"/>
  <c r="E28" i="52"/>
  <c r="D24" i="34"/>
  <c r="G24" i="34"/>
  <c r="C25" i="34"/>
  <c r="E25" i="34"/>
  <c r="N34" i="49"/>
  <c r="A35" i="49"/>
  <c r="G31" i="54"/>
  <c r="C32" i="54"/>
  <c r="F32" i="54"/>
  <c r="D31" i="54"/>
  <c r="A36" i="54"/>
  <c r="A40" i="52"/>
  <c r="N37" i="48"/>
  <c r="A38" i="48"/>
  <c r="A39" i="48"/>
  <c r="A40" i="48"/>
  <c r="A38" i="47"/>
  <c r="A37" i="42"/>
  <c r="G28" i="42"/>
  <c r="C29" i="42"/>
  <c r="D28" i="42"/>
  <c r="A32" i="34"/>
  <c r="N35" i="49"/>
  <c r="A36" i="49"/>
  <c r="A37" i="54"/>
  <c r="G32" i="54"/>
  <c r="C33" i="54"/>
  <c r="F33" i="54"/>
  <c r="D32" i="54"/>
  <c r="A41" i="52"/>
  <c r="G28" i="52"/>
  <c r="A41" i="48"/>
  <c r="F29" i="47"/>
  <c r="A39" i="47"/>
  <c r="E29" i="42"/>
  <c r="A38" i="42"/>
  <c r="A33" i="34"/>
  <c r="C13" i="28"/>
  <c r="C12" i="28"/>
  <c r="C11" i="28"/>
  <c r="C8" i="28"/>
  <c r="C7" i="28"/>
  <c r="C6" i="28"/>
  <c r="B9" i="28"/>
  <c r="B8" i="28"/>
  <c r="J11" i="28"/>
  <c r="I11" i="28"/>
  <c r="H11" i="28"/>
  <c r="G11" i="28"/>
  <c r="J10" i="28"/>
  <c r="I10" i="28"/>
  <c r="H10" i="28"/>
  <c r="G10" i="28"/>
  <c r="J9" i="28"/>
  <c r="I9" i="28"/>
  <c r="H9" i="28"/>
  <c r="G9" i="28"/>
  <c r="J8" i="28"/>
  <c r="I8" i="28"/>
  <c r="H8" i="28"/>
  <c r="G8" i="28"/>
  <c r="J7" i="28"/>
  <c r="I7" i="28"/>
  <c r="H7" i="28"/>
  <c r="G7" i="28"/>
  <c r="B11" i="28"/>
  <c r="B12" i="28"/>
  <c r="B13" i="28"/>
  <c r="B7" i="28"/>
  <c r="B6" i="28"/>
  <c r="C29" i="52"/>
  <c r="E29" i="52"/>
  <c r="F25" i="34"/>
  <c r="N36" i="49"/>
  <c r="A37" i="49"/>
  <c r="G33" i="54"/>
  <c r="C34" i="54"/>
  <c r="F34" i="54"/>
  <c r="A38" i="54"/>
  <c r="D28" i="52"/>
  <c r="A42" i="52"/>
  <c r="A42" i="48"/>
  <c r="G29" i="47"/>
  <c r="C30" i="47"/>
  <c r="E30" i="47"/>
  <c r="A40" i="47"/>
  <c r="D29" i="47"/>
  <c r="A39" i="42"/>
  <c r="F29" i="42"/>
  <c r="A34" i="34"/>
  <c r="D25" i="34"/>
  <c r="G25" i="34"/>
  <c r="C26" i="34"/>
  <c r="E26" i="34"/>
  <c r="N37" i="49"/>
  <c r="A38" i="49"/>
  <c r="G34" i="54"/>
  <c r="C35" i="54"/>
  <c r="F35" i="54"/>
  <c r="D33" i="54"/>
  <c r="A39" i="54"/>
  <c r="A43" i="52"/>
  <c r="G29" i="52"/>
  <c r="A43" i="48"/>
  <c r="F30" i="47"/>
  <c r="A41" i="47"/>
  <c r="G29" i="42"/>
  <c r="C30" i="42"/>
  <c r="D29" i="42"/>
  <c r="A40" i="42"/>
  <c r="A35" i="34"/>
  <c r="C30" i="52"/>
  <c r="E30" i="52"/>
  <c r="N38" i="49"/>
  <c r="A39" i="49"/>
  <c r="G35" i="54"/>
  <c r="C36" i="54"/>
  <c r="F36" i="54"/>
  <c r="A40" i="54"/>
  <c r="D34" i="54"/>
  <c r="D29" i="52"/>
  <c r="A44" i="52"/>
  <c r="A44" i="48"/>
  <c r="D30" i="47"/>
  <c r="A42" i="47"/>
  <c r="G30" i="47"/>
  <c r="C31" i="47"/>
  <c r="E31" i="47"/>
  <c r="A41" i="42"/>
  <c r="E30" i="42"/>
  <c r="F30" i="42"/>
  <c r="G30" i="42"/>
  <c r="C31" i="42"/>
  <c r="A36" i="34"/>
  <c r="F26" i="34"/>
  <c r="D26" i="34"/>
  <c r="N39" i="49"/>
  <c r="A40" i="49"/>
  <c r="G36" i="54"/>
  <c r="C37" i="54"/>
  <c r="F37" i="54"/>
  <c r="A41" i="54"/>
  <c r="D35" i="54"/>
  <c r="G30" i="52"/>
  <c r="A45" i="52"/>
  <c r="A45" i="48"/>
  <c r="F31" i="47"/>
  <c r="G31" i="47"/>
  <c r="C32" i="47"/>
  <c r="E32" i="47"/>
  <c r="A43" i="47"/>
  <c r="D30" i="42"/>
  <c r="A42" i="42"/>
  <c r="E31" i="42"/>
  <c r="F31" i="42"/>
  <c r="G31" i="42"/>
  <c r="C32" i="42"/>
  <c r="A37" i="34"/>
  <c r="C31" i="52"/>
  <c r="E31" i="52"/>
  <c r="G26" i="34"/>
  <c r="C27" i="34"/>
  <c r="E27" i="34"/>
  <c r="N40" i="49"/>
  <c r="A41" i="49"/>
  <c r="D36" i="54"/>
  <c r="G37" i="54"/>
  <c r="C38" i="54"/>
  <c r="F38" i="54"/>
  <c r="A42" i="54"/>
  <c r="A46" i="52"/>
  <c r="D30" i="52"/>
  <c r="A46" i="48"/>
  <c r="D31" i="47"/>
  <c r="F32" i="47"/>
  <c r="G32" i="47"/>
  <c r="C33" i="47"/>
  <c r="E33" i="47"/>
  <c r="A44" i="47"/>
  <c r="E32" i="42"/>
  <c r="F32" i="42"/>
  <c r="G32" i="42"/>
  <c r="C33" i="42"/>
  <c r="A43" i="42"/>
  <c r="D31" i="42"/>
  <c r="A38" i="34"/>
  <c r="F27" i="34"/>
  <c r="N41" i="49"/>
  <c r="A42" i="49"/>
  <c r="G38" i="54"/>
  <c r="C39" i="54"/>
  <c r="F39" i="54"/>
  <c r="A43" i="54"/>
  <c r="D37" i="54"/>
  <c r="A47" i="52"/>
  <c r="G31" i="52"/>
  <c r="A47" i="48"/>
  <c r="D32" i="47"/>
  <c r="F33" i="47"/>
  <c r="G33" i="47"/>
  <c r="C34" i="47"/>
  <c r="E34" i="47"/>
  <c r="A45" i="47"/>
  <c r="E33" i="42"/>
  <c r="F33" i="42"/>
  <c r="G33" i="42"/>
  <c r="C34" i="42"/>
  <c r="A44" i="42"/>
  <c r="D32" i="42"/>
  <c r="A39" i="34"/>
  <c r="L2" i="15"/>
  <c r="K2" i="15"/>
  <c r="C32" i="52"/>
  <c r="E32" i="52"/>
  <c r="G27" i="34"/>
  <c r="C28" i="34"/>
  <c r="N42" i="49"/>
  <c r="A43" i="49"/>
  <c r="G39" i="54"/>
  <c r="C40" i="54"/>
  <c r="F40" i="54"/>
  <c r="A44" i="54"/>
  <c r="D38" i="54"/>
  <c r="D31" i="52"/>
  <c r="A48" i="52"/>
  <c r="A48" i="48"/>
  <c r="D33" i="47"/>
  <c r="F34" i="47"/>
  <c r="G34" i="47"/>
  <c r="C35" i="47"/>
  <c r="E35" i="47"/>
  <c r="A46" i="47"/>
  <c r="E34" i="42"/>
  <c r="F34" i="42"/>
  <c r="G34" i="42"/>
  <c r="C35" i="42"/>
  <c r="A45" i="42"/>
  <c r="D33" i="42"/>
  <c r="A40" i="34"/>
  <c r="E28" i="34"/>
  <c r="F28" i="34"/>
  <c r="N43" i="49"/>
  <c r="A44" i="49"/>
  <c r="G40" i="54"/>
  <c r="C41" i="54"/>
  <c r="F41" i="54"/>
  <c r="D39" i="54"/>
  <c r="A45" i="54"/>
  <c r="A49" i="52"/>
  <c r="G32" i="52"/>
  <c r="A49" i="48"/>
  <c r="F35" i="47"/>
  <c r="G35" i="47"/>
  <c r="C36" i="47"/>
  <c r="E36" i="47"/>
  <c r="A47" i="47"/>
  <c r="D34" i="47"/>
  <c r="E35" i="42"/>
  <c r="F35" i="42"/>
  <c r="G35" i="42"/>
  <c r="C36" i="42"/>
  <c r="D34" i="42"/>
  <c r="A46" i="42"/>
  <c r="A41" i="34"/>
  <c r="C33" i="52"/>
  <c r="E33" i="52"/>
  <c r="G28" i="34"/>
  <c r="C29" i="34"/>
  <c r="E29" i="34"/>
  <c r="F29" i="34"/>
  <c r="D29" i="34"/>
  <c r="D28" i="34"/>
  <c r="N44" i="49"/>
  <c r="A45" i="49"/>
  <c r="G41" i="54"/>
  <c r="C42" i="54"/>
  <c r="F42" i="54"/>
  <c r="A46" i="54"/>
  <c r="D40" i="54"/>
  <c r="D32" i="52"/>
  <c r="A50" i="52"/>
  <c r="A50" i="48"/>
  <c r="F36" i="47"/>
  <c r="G36" i="47"/>
  <c r="C37" i="47"/>
  <c r="E37" i="47"/>
  <c r="A48" i="47"/>
  <c r="D35" i="47"/>
  <c r="E36" i="42"/>
  <c r="F36" i="42"/>
  <c r="G36" i="42"/>
  <c r="C37" i="42"/>
  <c r="A47" i="42"/>
  <c r="D35" i="42"/>
  <c r="A42" i="34"/>
  <c r="N45" i="49"/>
  <c r="A46" i="49"/>
  <c r="G42" i="54"/>
  <c r="C43" i="54"/>
  <c r="F43" i="54"/>
  <c r="A47" i="54"/>
  <c r="D41" i="54"/>
  <c r="A51" i="52"/>
  <c r="G33" i="52"/>
  <c r="G29" i="34"/>
  <c r="C30" i="34"/>
  <c r="E30" i="34"/>
  <c r="A51" i="48"/>
  <c r="F37" i="47"/>
  <c r="G37" i="47"/>
  <c r="C38" i="47"/>
  <c r="D36" i="47"/>
  <c r="A49" i="47"/>
  <c r="E37" i="42"/>
  <c r="F37" i="42"/>
  <c r="G37" i="42"/>
  <c r="C38" i="42"/>
  <c r="A48" i="42"/>
  <c r="D36" i="42"/>
  <c r="A43" i="34"/>
  <c r="C34" i="52"/>
  <c r="E34" i="52"/>
  <c r="N46" i="49"/>
  <c r="A47" i="49"/>
  <c r="G43" i="54"/>
  <c r="C44" i="54"/>
  <c r="F44" i="54"/>
  <c r="A48" i="54"/>
  <c r="D42" i="54"/>
  <c r="D33" i="52"/>
  <c r="A52" i="52"/>
  <c r="A52" i="48"/>
  <c r="E38" i="47"/>
  <c r="F38" i="47"/>
  <c r="G38" i="47"/>
  <c r="C39" i="47"/>
  <c r="A50" i="47"/>
  <c r="D37" i="47"/>
  <c r="D37" i="42"/>
  <c r="E38" i="42"/>
  <c r="F38" i="42"/>
  <c r="G38" i="42"/>
  <c r="C39" i="42"/>
  <c r="A49" i="42"/>
  <c r="A44" i="34"/>
  <c r="N47" i="49"/>
  <c r="A48" i="49"/>
  <c r="D43" i="54"/>
  <c r="G44" i="54"/>
  <c r="C45" i="54"/>
  <c r="F45" i="54"/>
  <c r="A49" i="54"/>
  <c r="A53" i="52"/>
  <c r="G34" i="52"/>
  <c r="F30" i="34"/>
  <c r="G30" i="34"/>
  <c r="C31" i="34"/>
  <c r="E31" i="34"/>
  <c r="A53" i="48"/>
  <c r="E39" i="47"/>
  <c r="F39" i="47"/>
  <c r="G39" i="47"/>
  <c r="C40" i="47"/>
  <c r="A51" i="47"/>
  <c r="D38" i="47"/>
  <c r="E39" i="42"/>
  <c r="F39" i="42"/>
  <c r="G39" i="42"/>
  <c r="C40" i="42"/>
  <c r="D38" i="42"/>
  <c r="A50" i="42"/>
  <c r="A45" i="34"/>
  <c r="C35" i="52"/>
  <c r="E35" i="52"/>
  <c r="N48" i="49"/>
  <c r="A49" i="49"/>
  <c r="G45" i="54"/>
  <c r="C46" i="54"/>
  <c r="F46" i="54"/>
  <c r="D44" i="54"/>
  <c r="A50" i="54"/>
  <c r="D34" i="52"/>
  <c r="A54" i="52"/>
  <c r="D30" i="34"/>
  <c r="A54" i="48"/>
  <c r="A52" i="47"/>
  <c r="E40" i="47"/>
  <c r="F40" i="47"/>
  <c r="G40" i="47"/>
  <c r="C41" i="47"/>
  <c r="D39" i="47"/>
  <c r="E40" i="42"/>
  <c r="F40" i="42"/>
  <c r="G40" i="42"/>
  <c r="C41" i="42"/>
  <c r="A51" i="42"/>
  <c r="D39" i="42"/>
  <c r="A46" i="34"/>
  <c r="N49" i="49"/>
  <c r="A50" i="49"/>
  <c r="G46" i="54"/>
  <c r="C47" i="54"/>
  <c r="F47" i="54"/>
  <c r="A51" i="54"/>
  <c r="D45" i="54"/>
  <c r="A55" i="52"/>
  <c r="G35" i="52"/>
  <c r="F31" i="34"/>
  <c r="G31" i="34"/>
  <c r="C32" i="34"/>
  <c r="E32" i="34"/>
  <c r="A55" i="48"/>
  <c r="D40" i="47"/>
  <c r="E41" i="47"/>
  <c r="F41" i="47"/>
  <c r="G41" i="47"/>
  <c r="C42" i="47"/>
  <c r="A53" i="47"/>
  <c r="E41" i="42"/>
  <c r="F41" i="42"/>
  <c r="G41" i="42"/>
  <c r="C42" i="42"/>
  <c r="A52" i="42"/>
  <c r="D40" i="42"/>
  <c r="A47" i="34"/>
  <c r="C36" i="52"/>
  <c r="F36" i="52"/>
  <c r="E36" i="52"/>
  <c r="N50" i="49"/>
  <c r="A51" i="49"/>
  <c r="G47" i="54"/>
  <c r="C48" i="54"/>
  <c r="F48" i="54"/>
  <c r="A52" i="54"/>
  <c r="D46" i="54"/>
  <c r="D35" i="52"/>
  <c r="G36" i="52"/>
  <c r="A56" i="52"/>
  <c r="D31" i="34"/>
  <c r="A56" i="48"/>
  <c r="D41" i="47"/>
  <c r="E42" i="47"/>
  <c r="F42" i="47"/>
  <c r="G42" i="47"/>
  <c r="C43" i="47"/>
  <c r="A54" i="47"/>
  <c r="D41" i="42"/>
  <c r="E42" i="42"/>
  <c r="F42" i="42"/>
  <c r="G42" i="42"/>
  <c r="C43" i="42"/>
  <c r="A53" i="42"/>
  <c r="A48" i="34"/>
  <c r="C37" i="52"/>
  <c r="F37" i="52"/>
  <c r="E37" i="52"/>
  <c r="N51" i="49"/>
  <c r="A52" i="49"/>
  <c r="G48" i="54"/>
  <c r="C49" i="54"/>
  <c r="F49" i="54"/>
  <c r="D47" i="54"/>
  <c r="A53" i="54"/>
  <c r="A57" i="52"/>
  <c r="D36" i="52"/>
  <c r="F32" i="34"/>
  <c r="G32" i="34"/>
  <c r="C33" i="34"/>
  <c r="E33" i="34"/>
  <c r="A57" i="48"/>
  <c r="E43" i="47"/>
  <c r="F43" i="47"/>
  <c r="G43" i="47"/>
  <c r="C44" i="47"/>
  <c r="D42" i="47"/>
  <c r="A55" i="47"/>
  <c r="E43" i="42"/>
  <c r="F43" i="42"/>
  <c r="G43" i="42"/>
  <c r="C44" i="42"/>
  <c r="D42" i="42"/>
  <c r="A54" i="42"/>
  <c r="A49" i="34"/>
  <c r="G37" i="52"/>
  <c r="C38" i="52"/>
  <c r="E38" i="52"/>
  <c r="N52" i="49"/>
  <c r="A53" i="49"/>
  <c r="D48" i="54"/>
  <c r="G49" i="54"/>
  <c r="C50" i="54"/>
  <c r="F50" i="54"/>
  <c r="A54" i="54"/>
  <c r="D37" i="52"/>
  <c r="A58" i="52"/>
  <c r="D32" i="34"/>
  <c r="A58" i="48"/>
  <c r="E44" i="47"/>
  <c r="F44" i="47"/>
  <c r="G44" i="47"/>
  <c r="C45" i="47"/>
  <c r="A56" i="47"/>
  <c r="D43" i="47"/>
  <c r="E44" i="42"/>
  <c r="F44" i="42"/>
  <c r="G44" i="42"/>
  <c r="C45" i="42"/>
  <c r="A55" i="42"/>
  <c r="D43" i="42"/>
  <c r="A50" i="34"/>
  <c r="F38" i="52"/>
  <c r="G38" i="52"/>
  <c r="N53" i="49"/>
  <c r="A54" i="49"/>
  <c r="D49" i="54"/>
  <c r="G50" i="54"/>
  <c r="C51" i="54"/>
  <c r="F51" i="54"/>
  <c r="A55" i="54"/>
  <c r="A59" i="52"/>
  <c r="F33" i="34"/>
  <c r="G33" i="34"/>
  <c r="C34" i="34"/>
  <c r="E34" i="34"/>
  <c r="A59" i="48"/>
  <c r="A57" i="47"/>
  <c r="E45" i="47"/>
  <c r="F45" i="47"/>
  <c r="G45" i="47"/>
  <c r="C46" i="47"/>
  <c r="D44" i="47"/>
  <c r="E45" i="42"/>
  <c r="F45" i="42"/>
  <c r="G45" i="42"/>
  <c r="C46" i="42"/>
  <c r="A56" i="42"/>
  <c r="D44" i="42"/>
  <c r="A51" i="34"/>
  <c r="C39" i="52"/>
  <c r="E39" i="52"/>
  <c r="D38" i="52"/>
  <c r="N54" i="49"/>
  <c r="A55" i="49"/>
  <c r="G51" i="54"/>
  <c r="C52" i="54"/>
  <c r="F52" i="54"/>
  <c r="A56" i="54"/>
  <c r="D50" i="54"/>
  <c r="A60" i="52"/>
  <c r="F34" i="34"/>
  <c r="G34" i="34"/>
  <c r="C35" i="34"/>
  <c r="E35" i="34"/>
  <c r="D33" i="34"/>
  <c r="A60" i="48"/>
  <c r="E46" i="47"/>
  <c r="F46" i="47"/>
  <c r="G46" i="47"/>
  <c r="C47" i="47"/>
  <c r="A58" i="47"/>
  <c r="D45" i="47"/>
  <c r="E46" i="42"/>
  <c r="F46" i="42"/>
  <c r="G46" i="42"/>
  <c r="C47" i="42"/>
  <c r="A57" i="42"/>
  <c r="D45" i="42"/>
  <c r="A52" i="34"/>
  <c r="F39" i="52"/>
  <c r="D39" i="52"/>
  <c r="N55" i="49"/>
  <c r="A56" i="49"/>
  <c r="G52" i="54"/>
  <c r="C53" i="54"/>
  <c r="F53" i="54"/>
  <c r="A57" i="54"/>
  <c r="D51" i="54"/>
  <c r="A61" i="52"/>
  <c r="F35" i="34"/>
  <c r="G35" i="34"/>
  <c r="C36" i="34"/>
  <c r="E36" i="34"/>
  <c r="D34" i="34"/>
  <c r="A61" i="48"/>
  <c r="D46" i="47"/>
  <c r="E47" i="47"/>
  <c r="F47" i="47"/>
  <c r="G47" i="47"/>
  <c r="C48" i="47"/>
  <c r="A59" i="47"/>
  <c r="E47" i="42"/>
  <c r="F47" i="42"/>
  <c r="G47" i="42"/>
  <c r="C48" i="42"/>
  <c r="D46" i="42"/>
  <c r="A58" i="42"/>
  <c r="A53" i="34"/>
  <c r="G39" i="52"/>
  <c r="N56" i="49"/>
  <c r="A57" i="49"/>
  <c r="G53" i="54"/>
  <c r="C54" i="54"/>
  <c r="F54" i="54"/>
  <c r="D52" i="54"/>
  <c r="A58" i="54"/>
  <c r="A62" i="52"/>
  <c r="D35" i="34"/>
  <c r="F36" i="34"/>
  <c r="A62" i="48"/>
  <c r="A60" i="47"/>
  <c r="E48" i="47"/>
  <c r="F48" i="47"/>
  <c r="G48" i="47"/>
  <c r="C49" i="47"/>
  <c r="D47" i="47"/>
  <c r="A59" i="42"/>
  <c r="E48" i="42"/>
  <c r="F48" i="42"/>
  <c r="G48" i="42"/>
  <c r="C49" i="42"/>
  <c r="D47" i="42"/>
  <c r="A54" i="34"/>
  <c r="E40" i="52"/>
  <c r="C40" i="52"/>
  <c r="N57" i="49"/>
  <c r="A58" i="49"/>
  <c r="G54" i="54"/>
  <c r="C55" i="54"/>
  <c r="F55" i="54"/>
  <c r="D53" i="54"/>
  <c r="A59" i="54"/>
  <c r="A63" i="52"/>
  <c r="G36" i="34"/>
  <c r="C37" i="34"/>
  <c r="E37" i="34"/>
  <c r="D36" i="34"/>
  <c r="A63" i="48"/>
  <c r="D48" i="47"/>
  <c r="E49" i="47"/>
  <c r="F49" i="47"/>
  <c r="G49" i="47"/>
  <c r="C50" i="47"/>
  <c r="A61" i="47"/>
  <c r="D48" i="42"/>
  <c r="E49" i="42"/>
  <c r="F49" i="42"/>
  <c r="G49" i="42"/>
  <c r="C50" i="42"/>
  <c r="A60" i="42"/>
  <c r="A55" i="34"/>
  <c r="F40" i="52"/>
  <c r="G40" i="52"/>
  <c r="N58" i="49"/>
  <c r="A59" i="49"/>
  <c r="G55" i="54"/>
  <c r="C56" i="54"/>
  <c r="F56" i="54"/>
  <c r="A60" i="54"/>
  <c r="D54" i="54"/>
  <c r="A64" i="52"/>
  <c r="F37" i="34"/>
  <c r="A64" i="48"/>
  <c r="D49" i="47"/>
  <c r="E50" i="47"/>
  <c r="F50" i="47"/>
  <c r="G50" i="47"/>
  <c r="C51" i="47"/>
  <c r="A62" i="47"/>
  <c r="D49" i="42"/>
  <c r="E50" i="42"/>
  <c r="F50" i="42"/>
  <c r="G50" i="42"/>
  <c r="C51" i="42"/>
  <c r="A61" i="42"/>
  <c r="A56" i="34"/>
  <c r="D40" i="52"/>
  <c r="C41" i="52"/>
  <c r="E41" i="52"/>
  <c r="N59" i="49"/>
  <c r="A60" i="49"/>
  <c r="G56" i="54"/>
  <c r="C57" i="54"/>
  <c r="F57" i="54"/>
  <c r="A61" i="54"/>
  <c r="D55" i="54"/>
  <c r="A65" i="52"/>
  <c r="G37" i="34"/>
  <c r="C38" i="34"/>
  <c r="E38" i="34"/>
  <c r="D37" i="34"/>
  <c r="A65" i="48"/>
  <c r="A63" i="47"/>
  <c r="E51" i="47"/>
  <c r="F51" i="47"/>
  <c r="G51" i="47"/>
  <c r="C52" i="47"/>
  <c r="D50" i="47"/>
  <c r="E51" i="42"/>
  <c r="F51" i="42"/>
  <c r="G51" i="42"/>
  <c r="C52" i="42"/>
  <c r="D50" i="42"/>
  <c r="A62" i="42"/>
  <c r="A57" i="34"/>
  <c r="F41" i="52"/>
  <c r="D41" i="52"/>
  <c r="N60" i="49"/>
  <c r="A61" i="49"/>
  <c r="D56" i="54"/>
  <c r="G57" i="54"/>
  <c r="C58" i="54"/>
  <c r="F58" i="54"/>
  <c r="A62" i="54"/>
  <c r="A66" i="52"/>
  <c r="F38" i="34"/>
  <c r="A66" i="48"/>
  <c r="E52" i="47"/>
  <c r="F52" i="47"/>
  <c r="G52" i="47"/>
  <c r="C53" i="47"/>
  <c r="D51" i="47"/>
  <c r="A64" i="47"/>
  <c r="E52" i="42"/>
  <c r="F52" i="42"/>
  <c r="G52" i="42"/>
  <c r="C53" i="42"/>
  <c r="A63" i="42"/>
  <c r="D51" i="42"/>
  <c r="A58" i="34"/>
  <c r="G41" i="52"/>
  <c r="N61" i="49"/>
  <c r="A62" i="49"/>
  <c r="D57" i="54"/>
  <c r="G58" i="54"/>
  <c r="C59" i="54"/>
  <c r="F59" i="54"/>
  <c r="A63" i="54"/>
  <c r="A67" i="52"/>
  <c r="G38" i="34"/>
  <c r="C39" i="34"/>
  <c r="E39" i="34"/>
  <c r="D38" i="34"/>
  <c r="A67" i="48"/>
  <c r="D52" i="47"/>
  <c r="E53" i="47"/>
  <c r="F53" i="47"/>
  <c r="G53" i="47"/>
  <c r="C54" i="47"/>
  <c r="A65" i="47"/>
  <c r="E53" i="42"/>
  <c r="F53" i="42"/>
  <c r="G53" i="42"/>
  <c r="C54" i="42"/>
  <c r="A64" i="42"/>
  <c r="D52" i="42"/>
  <c r="A59" i="34"/>
  <c r="C42" i="52"/>
  <c r="E42" i="52"/>
  <c r="N62" i="49"/>
  <c r="A63" i="49"/>
  <c r="G59" i="54"/>
  <c r="C60" i="54"/>
  <c r="F60" i="54"/>
  <c r="A64" i="54"/>
  <c r="D58" i="54"/>
  <c r="A68" i="52"/>
  <c r="F39" i="34"/>
  <c r="A68" i="48"/>
  <c r="E54" i="47"/>
  <c r="F54" i="47"/>
  <c r="G54" i="47"/>
  <c r="C55" i="47"/>
  <c r="D53" i="47"/>
  <c r="A66" i="47"/>
  <c r="E54" i="42"/>
  <c r="F54" i="42"/>
  <c r="G54" i="42"/>
  <c r="C55" i="42"/>
  <c r="A65" i="42"/>
  <c r="D53" i="42"/>
  <c r="A60" i="34"/>
  <c r="F42" i="52"/>
  <c r="D42" i="52"/>
  <c r="N63" i="49"/>
  <c r="A64" i="49"/>
  <c r="D59" i="54"/>
  <c r="G60" i="54"/>
  <c r="C61" i="54"/>
  <c r="F61" i="54"/>
  <c r="A65" i="54"/>
  <c r="A69" i="52"/>
  <c r="G39" i="34"/>
  <c r="C40" i="34"/>
  <c r="E40" i="34"/>
  <c r="D39" i="34"/>
  <c r="A69" i="48"/>
  <c r="E55" i="47"/>
  <c r="F55" i="47"/>
  <c r="G55" i="47"/>
  <c r="C56" i="47"/>
  <c r="A67" i="47"/>
  <c r="D54" i="47"/>
  <c r="E55" i="42"/>
  <c r="F55" i="42"/>
  <c r="G55" i="42"/>
  <c r="C56" i="42"/>
  <c r="D54" i="42"/>
  <c r="A66" i="42"/>
  <c r="A61" i="34"/>
  <c r="G42" i="52"/>
  <c r="N64" i="49"/>
  <c r="A65" i="49"/>
  <c r="G61" i="54"/>
  <c r="C62" i="54"/>
  <c r="F62" i="54"/>
  <c r="D60" i="54"/>
  <c r="A66" i="54"/>
  <c r="A70" i="52"/>
  <c r="F40" i="34"/>
  <c r="A70" i="48"/>
  <c r="E56" i="47"/>
  <c r="F56" i="47"/>
  <c r="G56" i="47"/>
  <c r="C57" i="47"/>
  <c r="A68" i="47"/>
  <c r="D55" i="47"/>
  <c r="E56" i="42"/>
  <c r="F56" i="42"/>
  <c r="G56" i="42"/>
  <c r="C57" i="42"/>
  <c r="A67" i="42"/>
  <c r="D55" i="42"/>
  <c r="A62" i="34"/>
  <c r="C43" i="52"/>
  <c r="E43" i="52"/>
  <c r="N65" i="49"/>
  <c r="A66" i="49"/>
  <c r="G62" i="54"/>
  <c r="C63" i="54"/>
  <c r="F63" i="54"/>
  <c r="A67" i="54"/>
  <c r="D61" i="54"/>
  <c r="A71" i="52"/>
  <c r="G40" i="34"/>
  <c r="C41" i="34"/>
  <c r="E41" i="34"/>
  <c r="D40" i="34"/>
  <c r="A71" i="48"/>
  <c r="E57" i="47"/>
  <c r="F57" i="47"/>
  <c r="G57" i="47"/>
  <c r="C58" i="47"/>
  <c r="A69" i="47"/>
  <c r="D56" i="47"/>
  <c r="E57" i="42"/>
  <c r="F57" i="42"/>
  <c r="G57" i="42"/>
  <c r="C58" i="42"/>
  <c r="A68" i="42"/>
  <c r="D56" i="42"/>
  <c r="A63" i="34"/>
  <c r="F43" i="52"/>
  <c r="D43" i="52"/>
  <c r="N66" i="49"/>
  <c r="A67" i="49"/>
  <c r="G63" i="54"/>
  <c r="C64" i="54"/>
  <c r="F64" i="54"/>
  <c r="A68" i="54"/>
  <c r="D62" i="54"/>
  <c r="A72" i="52"/>
  <c r="F41" i="34"/>
  <c r="A72" i="48"/>
  <c r="E58" i="47"/>
  <c r="F58" i="47"/>
  <c r="G58" i="47"/>
  <c r="C59" i="47"/>
  <c r="D57" i="47"/>
  <c r="A70" i="47"/>
  <c r="E58" i="42"/>
  <c r="F58" i="42"/>
  <c r="G58" i="42"/>
  <c r="C59" i="42"/>
  <c r="A69" i="42"/>
  <c r="D57" i="42"/>
  <c r="A64" i="34"/>
  <c r="G43" i="52"/>
  <c r="N67" i="49"/>
  <c r="A68" i="49"/>
  <c r="G64" i="54"/>
  <c r="C65" i="54"/>
  <c r="F65" i="54"/>
  <c r="D63" i="54"/>
  <c r="A69" i="54"/>
  <c r="A73" i="52"/>
  <c r="G41" i="34"/>
  <c r="C42" i="34"/>
  <c r="E42" i="34"/>
  <c r="D41" i="34"/>
  <c r="A73" i="48"/>
  <c r="D58" i="47"/>
  <c r="E59" i="47"/>
  <c r="F59" i="47"/>
  <c r="G59" i="47"/>
  <c r="C60" i="47"/>
  <c r="A71" i="47"/>
  <c r="E59" i="42"/>
  <c r="F59" i="42"/>
  <c r="G59" i="42"/>
  <c r="C60" i="42"/>
  <c r="D58" i="42"/>
  <c r="A70" i="42"/>
  <c r="A65" i="34"/>
  <c r="E44" i="52"/>
  <c r="C44" i="52"/>
  <c r="N68" i="49"/>
  <c r="A69" i="49"/>
  <c r="G65" i="54"/>
  <c r="C66" i="54"/>
  <c r="F66" i="54"/>
  <c r="D64" i="54"/>
  <c r="A70" i="54"/>
  <c r="A74" i="52"/>
  <c r="F42" i="34"/>
  <c r="A74" i="48"/>
  <c r="E60" i="47"/>
  <c r="F60" i="47"/>
  <c r="G60" i="47"/>
  <c r="C61" i="47"/>
  <c r="A72" i="47"/>
  <c r="D59" i="47"/>
  <c r="D59" i="42"/>
  <c r="A71" i="42"/>
  <c r="E60" i="42"/>
  <c r="F60" i="42"/>
  <c r="G60" i="42"/>
  <c r="C61" i="42"/>
  <c r="A66" i="34"/>
  <c r="F44" i="52"/>
  <c r="G44" i="52"/>
  <c r="N69" i="49"/>
  <c r="A70" i="49"/>
  <c r="G66" i="54"/>
  <c r="C67" i="54"/>
  <c r="F67" i="54"/>
  <c r="A71" i="54"/>
  <c r="D65" i="54"/>
  <c r="A75" i="52"/>
  <c r="G42" i="34"/>
  <c r="C43" i="34"/>
  <c r="E43" i="34"/>
  <c r="D42" i="34"/>
  <c r="A75" i="48"/>
  <c r="E61" i="47"/>
  <c r="F61" i="47"/>
  <c r="G61" i="47"/>
  <c r="C62" i="47"/>
  <c r="A73" i="47"/>
  <c r="D60" i="47"/>
  <c r="D60" i="42"/>
  <c r="E61" i="42"/>
  <c r="F61" i="42"/>
  <c r="G61" i="42"/>
  <c r="C62" i="42"/>
  <c r="A72" i="42"/>
  <c r="A67" i="34"/>
  <c r="D44" i="52"/>
  <c r="C45" i="52"/>
  <c r="E45" i="52"/>
  <c r="N70" i="49"/>
  <c r="A71" i="49"/>
  <c r="G67" i="54"/>
  <c r="C68" i="54"/>
  <c r="F68" i="54"/>
  <c r="A72" i="54"/>
  <c r="D66" i="54"/>
  <c r="A76" i="52"/>
  <c r="F43" i="34"/>
  <c r="A76" i="48"/>
  <c r="D61" i="47"/>
  <c r="E62" i="47"/>
  <c r="F62" i="47"/>
  <c r="G62" i="47"/>
  <c r="C63" i="47"/>
  <c r="A74" i="47"/>
  <c r="E62" i="42"/>
  <c r="F62" i="42"/>
  <c r="G62" i="42"/>
  <c r="C63" i="42"/>
  <c r="A73" i="42"/>
  <c r="D61" i="42"/>
  <c r="A68" i="34"/>
  <c r="F45" i="52"/>
  <c r="D45" i="52"/>
  <c r="N71" i="49"/>
  <c r="A72" i="49"/>
  <c r="G68" i="54"/>
  <c r="C69" i="54"/>
  <c r="F69" i="54"/>
  <c r="A73" i="54"/>
  <c r="D67" i="54"/>
  <c r="A77" i="52"/>
  <c r="G43" i="34"/>
  <c r="C44" i="34"/>
  <c r="E44" i="34"/>
  <c r="D43" i="34"/>
  <c r="A77" i="48"/>
  <c r="E63" i="47"/>
  <c r="F63" i="47"/>
  <c r="G63" i="47"/>
  <c r="C64" i="47"/>
  <c r="D62" i="47"/>
  <c r="A75" i="47"/>
  <c r="E63" i="42"/>
  <c r="F63" i="42"/>
  <c r="G63" i="42"/>
  <c r="C64" i="42"/>
  <c r="D62" i="42"/>
  <c r="A74" i="42"/>
  <c r="A69" i="34"/>
  <c r="G45" i="52"/>
  <c r="N72" i="49"/>
  <c r="A73" i="49"/>
  <c r="D68" i="54"/>
  <c r="G69" i="54"/>
  <c r="C70" i="54"/>
  <c r="F70" i="54"/>
  <c r="A74" i="54"/>
  <c r="A78" i="52"/>
  <c r="F44" i="34"/>
  <c r="A78" i="48"/>
  <c r="E64" i="47"/>
  <c r="F64" i="47"/>
  <c r="G64" i="47"/>
  <c r="C65" i="47"/>
  <c r="A76" i="47"/>
  <c r="D63" i="47"/>
  <c r="E64" i="42"/>
  <c r="F64" i="42"/>
  <c r="G64" i="42"/>
  <c r="C65" i="42"/>
  <c r="A75" i="42"/>
  <c r="D63" i="42"/>
  <c r="A70" i="34"/>
  <c r="E46" i="52"/>
  <c r="C46" i="52"/>
  <c r="N73" i="49"/>
  <c r="A74" i="49"/>
  <c r="G70" i="54"/>
  <c r="C71" i="54"/>
  <c r="F71" i="54"/>
  <c r="D69" i="54"/>
  <c r="A75" i="54"/>
  <c r="A79" i="52"/>
  <c r="G44" i="34"/>
  <c r="C45" i="34"/>
  <c r="E45" i="34"/>
  <c r="D44" i="34"/>
  <c r="A79" i="48"/>
  <c r="D64" i="47"/>
  <c r="E65" i="47"/>
  <c r="F65" i="47"/>
  <c r="G65" i="47"/>
  <c r="C66" i="47"/>
  <c r="A77" i="47"/>
  <c r="E65" i="42"/>
  <c r="F65" i="42"/>
  <c r="G65" i="42"/>
  <c r="C66" i="42"/>
  <c r="A76" i="42"/>
  <c r="D64" i="42"/>
  <c r="A71" i="34"/>
  <c r="F46" i="52"/>
  <c r="G46" i="52"/>
  <c r="D46" i="52"/>
  <c r="N74" i="49"/>
  <c r="A75" i="49"/>
  <c r="G71" i="54"/>
  <c r="C72" i="54"/>
  <c r="F72" i="54"/>
  <c r="A76" i="54"/>
  <c r="D70" i="54"/>
  <c r="A80" i="52"/>
  <c r="F45" i="34"/>
  <c r="A80" i="48"/>
  <c r="D65" i="47"/>
  <c r="E66" i="47"/>
  <c r="F66" i="47"/>
  <c r="G66" i="47"/>
  <c r="C67" i="47"/>
  <c r="A78" i="47"/>
  <c r="D65" i="42"/>
  <c r="E66" i="42"/>
  <c r="F66" i="42"/>
  <c r="G66" i="42"/>
  <c r="C67" i="42"/>
  <c r="A77" i="42"/>
  <c r="A72" i="34"/>
  <c r="C47" i="52"/>
  <c r="E47" i="52"/>
  <c r="N75" i="49"/>
  <c r="A76" i="49"/>
  <c r="G72" i="54"/>
  <c r="C73" i="54"/>
  <c r="F73" i="54"/>
  <c r="D71" i="54"/>
  <c r="A77" i="54"/>
  <c r="A81" i="52"/>
  <c r="G45" i="34"/>
  <c r="C46" i="34"/>
  <c r="E46" i="34"/>
  <c r="D45" i="34"/>
  <c r="A81" i="48"/>
  <c r="A79" i="47"/>
  <c r="E67" i="47"/>
  <c r="F67" i="47"/>
  <c r="G67" i="47"/>
  <c r="C68" i="47"/>
  <c r="D66" i="47"/>
  <c r="E67" i="42"/>
  <c r="F67" i="42"/>
  <c r="G67" i="42"/>
  <c r="C68" i="42"/>
  <c r="D66" i="42"/>
  <c r="A78" i="42"/>
  <c r="A73" i="34"/>
  <c r="F47" i="52"/>
  <c r="D47" i="52"/>
  <c r="N76" i="49"/>
  <c r="A77" i="49"/>
  <c r="D72" i="54"/>
  <c r="G73" i="54"/>
  <c r="C74" i="54"/>
  <c r="F74" i="54"/>
  <c r="A78" i="54"/>
  <c r="A82" i="52"/>
  <c r="F46" i="34"/>
  <c r="G46" i="34"/>
  <c r="C47" i="34"/>
  <c r="E47" i="34"/>
  <c r="A82" i="48"/>
  <c r="E68" i="47"/>
  <c r="F68" i="47"/>
  <c r="G68" i="47"/>
  <c r="C69" i="47"/>
  <c r="D67" i="47"/>
  <c r="A80" i="47"/>
  <c r="E68" i="42"/>
  <c r="F68" i="42"/>
  <c r="G68" i="42"/>
  <c r="C69" i="42"/>
  <c r="A79" i="42"/>
  <c r="D67" i="42"/>
  <c r="A74" i="34"/>
  <c r="G47" i="52"/>
  <c r="N77" i="49"/>
  <c r="A78" i="49"/>
  <c r="D73" i="54"/>
  <c r="G74" i="54"/>
  <c r="C75" i="54"/>
  <c r="F75" i="54"/>
  <c r="A79" i="54"/>
  <c r="A83" i="52"/>
  <c r="D46" i="34"/>
  <c r="F47" i="34"/>
  <c r="A83" i="48"/>
  <c r="D68" i="47"/>
  <c r="E69" i="47"/>
  <c r="F69" i="47"/>
  <c r="G69" i="47"/>
  <c r="C70" i="47"/>
  <c r="A81" i="47"/>
  <c r="E69" i="42"/>
  <c r="F69" i="42"/>
  <c r="G69" i="42"/>
  <c r="C70" i="42"/>
  <c r="A80" i="42"/>
  <c r="D68" i="42"/>
  <c r="A75" i="34"/>
  <c r="E48" i="52"/>
  <c r="C48" i="52"/>
  <c r="N78" i="49"/>
  <c r="A79" i="49"/>
  <c r="G75" i="54"/>
  <c r="C76" i="54"/>
  <c r="F76" i="54"/>
  <c r="A80" i="54"/>
  <c r="D74" i="54"/>
  <c r="A84" i="52"/>
  <c r="G47" i="34"/>
  <c r="C48" i="34"/>
  <c r="E48" i="34"/>
  <c r="D47" i="34"/>
  <c r="A84" i="48"/>
  <c r="E70" i="47"/>
  <c r="F70" i="47"/>
  <c r="G70" i="47"/>
  <c r="C71" i="47"/>
  <c r="D69" i="47"/>
  <c r="A82" i="47"/>
  <c r="E70" i="42"/>
  <c r="F70" i="42"/>
  <c r="G70" i="42"/>
  <c r="C71" i="42"/>
  <c r="A81" i="42"/>
  <c r="D69" i="42"/>
  <c r="A76" i="34"/>
  <c r="F48" i="52"/>
  <c r="G48" i="52"/>
  <c r="N79" i="49"/>
  <c r="A80" i="49"/>
  <c r="G76" i="54"/>
  <c r="C77" i="54"/>
  <c r="F77" i="54"/>
  <c r="D75" i="54"/>
  <c r="A81" i="54"/>
  <c r="A85" i="52"/>
  <c r="F48" i="34"/>
  <c r="A85" i="48"/>
  <c r="E71" i="47"/>
  <c r="F71" i="47"/>
  <c r="G71" i="47"/>
  <c r="C72" i="47"/>
  <c r="A83" i="47"/>
  <c r="D70" i="47"/>
  <c r="D70" i="42"/>
  <c r="E71" i="42"/>
  <c r="F71" i="42"/>
  <c r="G71" i="42"/>
  <c r="C72" i="42"/>
  <c r="A82" i="42"/>
  <c r="A77" i="34"/>
  <c r="E49" i="52"/>
  <c r="C49" i="52"/>
  <c r="D48" i="52"/>
  <c r="N80" i="49"/>
  <c r="A81" i="49"/>
  <c r="G77" i="54"/>
  <c r="C78" i="54"/>
  <c r="F78" i="54"/>
  <c r="D76" i="54"/>
  <c r="A82" i="54"/>
  <c r="A86" i="52"/>
  <c r="G48" i="34"/>
  <c r="C49" i="34"/>
  <c r="E49" i="34"/>
  <c r="D48" i="34"/>
  <c r="A86" i="48"/>
  <c r="E72" i="47"/>
  <c r="F72" i="47"/>
  <c r="G72" i="47"/>
  <c r="C73" i="47"/>
  <c r="A84" i="47"/>
  <c r="D71" i="47"/>
  <c r="E72" i="42"/>
  <c r="F72" i="42"/>
  <c r="G72" i="42"/>
  <c r="C73" i="42"/>
  <c r="A83" i="42"/>
  <c r="D71" i="42"/>
  <c r="A78" i="34"/>
  <c r="F49" i="52"/>
  <c r="G49" i="52"/>
  <c r="N81" i="49"/>
  <c r="A82" i="49"/>
  <c r="G78" i="54"/>
  <c r="C79" i="54"/>
  <c r="F79" i="54"/>
  <c r="A83" i="54"/>
  <c r="D77" i="54"/>
  <c r="A87" i="52"/>
  <c r="F49" i="34"/>
  <c r="G49" i="34"/>
  <c r="C50" i="34"/>
  <c r="E50" i="34"/>
  <c r="A87" i="48"/>
  <c r="D72" i="47"/>
  <c r="E73" i="47"/>
  <c r="F73" i="47"/>
  <c r="G73" i="47"/>
  <c r="C74" i="47"/>
  <c r="A85" i="47"/>
  <c r="D72" i="42"/>
  <c r="A84" i="42"/>
  <c r="E73" i="42"/>
  <c r="F73" i="42"/>
  <c r="G73" i="42"/>
  <c r="C74" i="42"/>
  <c r="A79" i="34"/>
  <c r="C50" i="52"/>
  <c r="E50" i="52"/>
  <c r="D49" i="52"/>
  <c r="N82" i="49"/>
  <c r="A83" i="49"/>
  <c r="G79" i="54"/>
  <c r="C80" i="54"/>
  <c r="F80" i="54"/>
  <c r="A84" i="54"/>
  <c r="D78" i="54"/>
  <c r="A88" i="52"/>
  <c r="D49" i="34"/>
  <c r="F50" i="34"/>
  <c r="G50" i="34"/>
  <c r="C51" i="34"/>
  <c r="E51" i="34"/>
  <c r="A88" i="48"/>
  <c r="E74" i="47"/>
  <c r="F74" i="47"/>
  <c r="G74" i="47"/>
  <c r="C75" i="47"/>
  <c r="D73" i="47"/>
  <c r="A86" i="47"/>
  <c r="D73" i="42"/>
  <c r="E74" i="42"/>
  <c r="F74" i="42"/>
  <c r="G74" i="42"/>
  <c r="C75" i="42"/>
  <c r="A85" i="42"/>
  <c r="A80" i="34"/>
  <c r="F50" i="52"/>
  <c r="D50" i="52"/>
  <c r="N83" i="49"/>
  <c r="A84" i="49"/>
  <c r="D79" i="54"/>
  <c r="G80" i="54"/>
  <c r="C81" i="54"/>
  <c r="F81" i="54"/>
  <c r="A85" i="54"/>
  <c r="A89" i="52"/>
  <c r="F51" i="34"/>
  <c r="G51" i="34"/>
  <c r="C52" i="34"/>
  <c r="E52" i="34"/>
  <c r="D50" i="34"/>
  <c r="A89" i="48"/>
  <c r="D74" i="47"/>
  <c r="E75" i="47"/>
  <c r="F75" i="47"/>
  <c r="G75" i="47"/>
  <c r="C76" i="47"/>
  <c r="A87" i="47"/>
  <c r="D74" i="42"/>
  <c r="A86" i="42"/>
  <c r="E75" i="42"/>
  <c r="F75" i="42"/>
  <c r="G75" i="42"/>
  <c r="C76" i="42"/>
  <c r="A81" i="34"/>
  <c r="G50" i="52"/>
  <c r="N84" i="49"/>
  <c r="A85" i="49"/>
  <c r="D80" i="54"/>
  <c r="G81" i="54"/>
  <c r="C82" i="54"/>
  <c r="F82" i="54"/>
  <c r="A86" i="54"/>
  <c r="A90" i="52"/>
  <c r="F52" i="34"/>
  <c r="G52" i="34"/>
  <c r="C53" i="34"/>
  <c r="E53" i="34"/>
  <c r="D51" i="34"/>
  <c r="A90" i="48"/>
  <c r="E76" i="47"/>
  <c r="F76" i="47"/>
  <c r="G76" i="47"/>
  <c r="C77" i="47"/>
  <c r="A88" i="47"/>
  <c r="D75" i="47"/>
  <c r="E76" i="42"/>
  <c r="F76" i="42"/>
  <c r="G76" i="42"/>
  <c r="C77" i="42"/>
  <c r="D75" i="42"/>
  <c r="A87" i="42"/>
  <c r="A82" i="34"/>
  <c r="E51" i="52"/>
  <c r="C51" i="52"/>
  <c r="N85" i="49"/>
  <c r="A86" i="49"/>
  <c r="G82" i="54"/>
  <c r="C83" i="54"/>
  <c r="F83" i="54"/>
  <c r="A87" i="54"/>
  <c r="D81" i="54"/>
  <c r="A91" i="52"/>
  <c r="D52" i="34"/>
  <c r="F53" i="34"/>
  <c r="G53" i="34"/>
  <c r="C54" i="34"/>
  <c r="E54" i="34"/>
  <c r="A91" i="48"/>
  <c r="A89" i="47"/>
  <c r="E77" i="47"/>
  <c r="F77" i="47"/>
  <c r="G77" i="47"/>
  <c r="C78" i="47"/>
  <c r="D76" i="47"/>
  <c r="E77" i="42"/>
  <c r="F77" i="42"/>
  <c r="G77" i="42"/>
  <c r="C78" i="42"/>
  <c r="A88" i="42"/>
  <c r="D76" i="42"/>
  <c r="A83" i="34"/>
  <c r="F51" i="52"/>
  <c r="G51" i="52"/>
  <c r="N86" i="49"/>
  <c r="A87" i="49"/>
  <c r="G83" i="54"/>
  <c r="C84" i="54"/>
  <c r="F84" i="54"/>
  <c r="A88" i="54"/>
  <c r="D82" i="54"/>
  <c r="A92" i="52"/>
  <c r="F54" i="34"/>
  <c r="G54" i="34"/>
  <c r="C55" i="34"/>
  <c r="E55" i="34"/>
  <c r="D53" i="34"/>
  <c r="A92" i="48"/>
  <c r="D77" i="47"/>
  <c r="E78" i="47"/>
  <c r="F78" i="47"/>
  <c r="G78" i="47"/>
  <c r="C79" i="47"/>
  <c r="A90" i="47"/>
  <c r="E78" i="42"/>
  <c r="F78" i="42"/>
  <c r="G78" i="42"/>
  <c r="C79" i="42"/>
  <c r="A89" i="42"/>
  <c r="D77" i="42"/>
  <c r="A84" i="34"/>
  <c r="E52" i="52"/>
  <c r="C52" i="52"/>
  <c r="D51" i="52"/>
  <c r="N87" i="49"/>
  <c r="A88" i="49"/>
  <c r="G84" i="54"/>
  <c r="C85" i="54"/>
  <c r="F85" i="54"/>
  <c r="A89" i="54"/>
  <c r="D83" i="54"/>
  <c r="A93" i="52"/>
  <c r="D54" i="34"/>
  <c r="F55" i="34"/>
  <c r="G55" i="34"/>
  <c r="C56" i="34"/>
  <c r="E56" i="34"/>
  <c r="A93" i="48"/>
  <c r="D78" i="47"/>
  <c r="E79" i="47"/>
  <c r="F79" i="47"/>
  <c r="G79" i="47"/>
  <c r="C80" i="47"/>
  <c r="A91" i="47"/>
  <c r="E79" i="42"/>
  <c r="F79" i="42"/>
  <c r="G79" i="42"/>
  <c r="C80" i="42"/>
  <c r="A90" i="42"/>
  <c r="D78" i="42"/>
  <c r="A85" i="34"/>
  <c r="F52" i="52"/>
  <c r="G52" i="52"/>
  <c r="N88" i="49"/>
  <c r="A89" i="49"/>
  <c r="G85" i="54"/>
  <c r="C86" i="54"/>
  <c r="F86" i="54"/>
  <c r="A90" i="54"/>
  <c r="D84" i="54"/>
  <c r="A94" i="52"/>
  <c r="F56" i="34"/>
  <c r="G56" i="34"/>
  <c r="C57" i="34"/>
  <c r="E57" i="34"/>
  <c r="D55" i="34"/>
  <c r="A94" i="48"/>
  <c r="A92" i="47"/>
  <c r="E80" i="47"/>
  <c r="F80" i="47"/>
  <c r="G80" i="47"/>
  <c r="C81" i="47"/>
  <c r="D79" i="47"/>
  <c r="E80" i="42"/>
  <c r="F80" i="42"/>
  <c r="G80" i="42"/>
  <c r="C81" i="42"/>
  <c r="D79" i="42"/>
  <c r="A91" i="42"/>
  <c r="A86" i="34"/>
  <c r="C53" i="52"/>
  <c r="E53" i="52"/>
  <c r="D52" i="52"/>
  <c r="N89" i="49"/>
  <c r="A90" i="49"/>
  <c r="G86" i="54"/>
  <c r="C87" i="54"/>
  <c r="F87" i="54"/>
  <c r="A91" i="54"/>
  <c r="D85" i="54"/>
  <c r="A95" i="52"/>
  <c r="F57" i="34"/>
  <c r="G57" i="34"/>
  <c r="C58" i="34"/>
  <c r="E58" i="34"/>
  <c r="D56" i="34"/>
  <c r="A95" i="48"/>
  <c r="D80" i="47"/>
  <c r="E81" i="47"/>
  <c r="F81" i="47"/>
  <c r="G81" i="47"/>
  <c r="C82" i="47"/>
  <c r="A93" i="47"/>
  <c r="E81" i="42"/>
  <c r="F81" i="42"/>
  <c r="G81" i="42"/>
  <c r="C82" i="42"/>
  <c r="A92" i="42"/>
  <c r="D80" i="42"/>
  <c r="A87" i="34"/>
  <c r="F53" i="52"/>
  <c r="D53" i="52"/>
  <c r="N90" i="49"/>
  <c r="A91" i="49"/>
  <c r="G87" i="54"/>
  <c r="C88" i="54"/>
  <c r="F88" i="54"/>
  <c r="A92" i="54"/>
  <c r="D86" i="54"/>
  <c r="A96" i="52"/>
  <c r="F58" i="34"/>
  <c r="G58" i="34"/>
  <c r="C59" i="34"/>
  <c r="E59" i="34"/>
  <c r="D57" i="34"/>
  <c r="A96" i="48"/>
  <c r="E82" i="47"/>
  <c r="F82" i="47"/>
  <c r="G82" i="47"/>
  <c r="C83" i="47"/>
  <c r="D81" i="47"/>
  <c r="A94" i="47"/>
  <c r="E82" i="42"/>
  <c r="F82" i="42"/>
  <c r="G82" i="42"/>
  <c r="C83" i="42"/>
  <c r="A93" i="42"/>
  <c r="D81" i="42"/>
  <c r="A88" i="34"/>
  <c r="G53" i="52"/>
  <c r="N91" i="49"/>
  <c r="A92" i="49"/>
  <c r="G88" i="54"/>
  <c r="C89" i="54"/>
  <c r="F89" i="54"/>
  <c r="A93" i="54"/>
  <c r="D87" i="54"/>
  <c r="A97" i="52"/>
  <c r="D58" i="34"/>
  <c r="F59" i="34"/>
  <c r="G59" i="34"/>
  <c r="C60" i="34"/>
  <c r="E60" i="34"/>
  <c r="A97" i="48"/>
  <c r="E83" i="47"/>
  <c r="F83" i="47"/>
  <c r="G83" i="47"/>
  <c r="C84" i="47"/>
  <c r="A95" i="47"/>
  <c r="D82" i="47"/>
  <c r="E83" i="42"/>
  <c r="F83" i="42"/>
  <c r="G83" i="42"/>
  <c r="C84" i="42"/>
  <c r="D82" i="42"/>
  <c r="A94" i="42"/>
  <c r="A89" i="34"/>
  <c r="E54" i="52"/>
  <c r="C54" i="52"/>
  <c r="N92" i="49"/>
  <c r="A93" i="49"/>
  <c r="D88" i="54"/>
  <c r="G89" i="54"/>
  <c r="C90" i="54"/>
  <c r="F90" i="54"/>
  <c r="A94" i="54"/>
  <c r="A98" i="52"/>
  <c r="D59" i="34"/>
  <c r="F60" i="34"/>
  <c r="G60" i="34"/>
  <c r="C61" i="34"/>
  <c r="E61" i="34"/>
  <c r="A98" i="48"/>
  <c r="E84" i="47"/>
  <c r="F84" i="47"/>
  <c r="G84" i="47"/>
  <c r="C85" i="47"/>
  <c r="A96" i="47"/>
  <c r="D83" i="47"/>
  <c r="E84" i="42"/>
  <c r="F84" i="42"/>
  <c r="G84" i="42"/>
  <c r="C85" i="42"/>
  <c r="A95" i="42"/>
  <c r="D83" i="42"/>
  <c r="A90" i="34"/>
  <c r="F54" i="52"/>
  <c r="G54" i="52"/>
  <c r="D54" i="52"/>
  <c r="N93" i="49"/>
  <c r="A94" i="49"/>
  <c r="G90" i="54"/>
  <c r="C91" i="54"/>
  <c r="F91" i="54"/>
  <c r="A95" i="54"/>
  <c r="D89" i="54"/>
  <c r="A99" i="52"/>
  <c r="D60" i="34"/>
  <c r="F61" i="34"/>
  <c r="G61" i="34"/>
  <c r="C62" i="34"/>
  <c r="E62" i="34"/>
  <c r="A99" i="48"/>
  <c r="E85" i="47"/>
  <c r="F85" i="47"/>
  <c r="G85" i="47"/>
  <c r="C86" i="47"/>
  <c r="D84" i="47"/>
  <c r="A97" i="47"/>
  <c r="E85" i="42"/>
  <c r="F85" i="42"/>
  <c r="G85" i="42"/>
  <c r="C86" i="42"/>
  <c r="A96" i="42"/>
  <c r="D84" i="42"/>
  <c r="A91" i="34"/>
  <c r="E55" i="52"/>
  <c r="C55" i="52"/>
  <c r="N94" i="49"/>
  <c r="A95" i="49"/>
  <c r="G91" i="54"/>
  <c r="C92" i="54"/>
  <c r="F92" i="54"/>
  <c r="A96" i="54"/>
  <c r="D90" i="54"/>
  <c r="A100" i="52"/>
  <c r="D61" i="34"/>
  <c r="F62" i="34"/>
  <c r="G62" i="34"/>
  <c r="C63" i="34"/>
  <c r="E63" i="34"/>
  <c r="A100" i="48"/>
  <c r="E86" i="47"/>
  <c r="F86" i="47"/>
  <c r="G86" i="47"/>
  <c r="C87" i="47"/>
  <c r="A98" i="47"/>
  <c r="D85" i="47"/>
  <c r="D85" i="42"/>
  <c r="E86" i="42"/>
  <c r="F86" i="42"/>
  <c r="G86" i="42"/>
  <c r="C87" i="42"/>
  <c r="A97" i="42"/>
  <c r="A92" i="34"/>
  <c r="F55" i="52"/>
  <c r="G55" i="52"/>
  <c r="D55" i="52"/>
  <c r="N95" i="49"/>
  <c r="A96" i="49"/>
  <c r="G92" i="54"/>
  <c r="C93" i="54"/>
  <c r="F93" i="54"/>
  <c r="A97" i="54"/>
  <c r="D91" i="54"/>
  <c r="A101" i="52"/>
  <c r="D62" i="34"/>
  <c r="F63" i="34"/>
  <c r="G63" i="34"/>
  <c r="C64" i="34"/>
  <c r="E64" i="34"/>
  <c r="A101" i="48"/>
  <c r="E87" i="47"/>
  <c r="F87" i="47"/>
  <c r="G87" i="47"/>
  <c r="C88" i="47"/>
  <c r="A99" i="47"/>
  <c r="D86" i="47"/>
  <c r="D86" i="42"/>
  <c r="A98" i="42"/>
  <c r="E87" i="42"/>
  <c r="F87" i="42"/>
  <c r="G87" i="42"/>
  <c r="C88" i="42"/>
  <c r="A93" i="34"/>
  <c r="E56" i="52"/>
  <c r="C56" i="52"/>
  <c r="N96" i="49"/>
  <c r="A97" i="49"/>
  <c r="G93" i="54"/>
  <c r="C94" i="54"/>
  <c r="F94" i="54"/>
  <c r="D92" i="54"/>
  <c r="A98" i="54"/>
  <c r="A102" i="52"/>
  <c r="D63" i="34"/>
  <c r="F64" i="34"/>
  <c r="G64" i="34"/>
  <c r="C65" i="34"/>
  <c r="E65" i="34"/>
  <c r="A102" i="48"/>
  <c r="A100" i="47"/>
  <c r="E88" i="47"/>
  <c r="F88" i="47"/>
  <c r="G88" i="47"/>
  <c r="C89" i="47"/>
  <c r="D87" i="47"/>
  <c r="D87" i="42"/>
  <c r="E88" i="42"/>
  <c r="F88" i="42"/>
  <c r="G88" i="42"/>
  <c r="C89" i="42"/>
  <c r="A99" i="42"/>
  <c r="A94" i="34"/>
  <c r="F56" i="52"/>
  <c r="G56" i="52"/>
  <c r="N97" i="49"/>
  <c r="A98" i="49"/>
  <c r="D93" i="54"/>
  <c r="G94" i="54"/>
  <c r="C95" i="54"/>
  <c r="F95" i="54"/>
  <c r="A99" i="54"/>
  <c r="A103" i="52"/>
  <c r="D64" i="34"/>
  <c r="F65" i="34"/>
  <c r="G65" i="34"/>
  <c r="C66" i="34"/>
  <c r="E66" i="34"/>
  <c r="A103" i="48"/>
  <c r="D88" i="47"/>
  <c r="E89" i="47"/>
  <c r="F89" i="47"/>
  <c r="G89" i="47"/>
  <c r="C90" i="47"/>
  <c r="A101" i="47"/>
  <c r="A100" i="42"/>
  <c r="E89" i="42"/>
  <c r="F89" i="42"/>
  <c r="G89" i="42"/>
  <c r="C90" i="42"/>
  <c r="D88" i="42"/>
  <c r="A95" i="34"/>
  <c r="D56" i="52"/>
  <c r="E57" i="52"/>
  <c r="C57" i="52"/>
  <c r="N98" i="49"/>
  <c r="A99" i="49"/>
  <c r="D94" i="54"/>
  <c r="G95" i="54"/>
  <c r="C96" i="54"/>
  <c r="F96" i="54"/>
  <c r="A100" i="54"/>
  <c r="A104" i="52"/>
  <c r="D65" i="34"/>
  <c r="F66" i="34"/>
  <c r="G66" i="34"/>
  <c r="C67" i="34"/>
  <c r="E67" i="34"/>
  <c r="A104" i="48"/>
  <c r="E90" i="47"/>
  <c r="F90" i="47"/>
  <c r="G90" i="47"/>
  <c r="C91" i="47"/>
  <c r="D89" i="47"/>
  <c r="A102" i="47"/>
  <c r="D89" i="42"/>
  <c r="E90" i="42"/>
  <c r="F90" i="42"/>
  <c r="G90" i="42"/>
  <c r="C91" i="42"/>
  <c r="A101" i="42"/>
  <c r="A96" i="34"/>
  <c r="F57" i="52"/>
  <c r="G57" i="52"/>
  <c r="N99" i="49"/>
  <c r="A100" i="49"/>
  <c r="D95" i="54"/>
  <c r="A101" i="54"/>
  <c r="G96" i="54"/>
  <c r="C97" i="54"/>
  <c r="F97" i="54"/>
  <c r="A105" i="52"/>
  <c r="D66" i="34"/>
  <c r="A105" i="48"/>
  <c r="D90" i="47"/>
  <c r="E91" i="47"/>
  <c r="F91" i="47"/>
  <c r="G91" i="47"/>
  <c r="C92" i="47"/>
  <c r="A103" i="47"/>
  <c r="E91" i="42"/>
  <c r="F91" i="42"/>
  <c r="G91" i="42"/>
  <c r="C92" i="42"/>
  <c r="A102" i="42"/>
  <c r="D90" i="42"/>
  <c r="F67" i="34"/>
  <c r="A97" i="34"/>
  <c r="C58" i="52"/>
  <c r="E58" i="52"/>
  <c r="D57" i="52"/>
  <c r="N100" i="49"/>
  <c r="A101" i="49"/>
  <c r="A102" i="54"/>
  <c r="D96" i="54"/>
  <c r="G97" i="54"/>
  <c r="C98" i="54"/>
  <c r="F98" i="54"/>
  <c r="A106" i="52"/>
  <c r="A106" i="48"/>
  <c r="D91" i="47"/>
  <c r="A104" i="47"/>
  <c r="E92" i="47"/>
  <c r="F92" i="47"/>
  <c r="G92" i="47"/>
  <c r="C93" i="47"/>
  <c r="E92" i="42"/>
  <c r="F92" i="42"/>
  <c r="G92" i="42"/>
  <c r="C93" i="42"/>
  <c r="D91" i="42"/>
  <c r="A103" i="42"/>
  <c r="G67" i="34"/>
  <c r="C68" i="34"/>
  <c r="E68" i="34"/>
  <c r="D67" i="34"/>
  <c r="A98" i="34"/>
  <c r="F58" i="52"/>
  <c r="D58" i="52"/>
  <c r="N101" i="49"/>
  <c r="A102" i="49"/>
  <c r="D97" i="54"/>
  <c r="G98" i="54"/>
  <c r="C99" i="54"/>
  <c r="F99" i="54"/>
  <c r="A103" i="54"/>
  <c r="A107" i="52"/>
  <c r="A107" i="48"/>
  <c r="E93" i="47"/>
  <c r="F93" i="47"/>
  <c r="G93" i="47"/>
  <c r="C94" i="47"/>
  <c r="D92" i="47"/>
  <c r="A105" i="47"/>
  <c r="E93" i="42"/>
  <c r="F93" i="42"/>
  <c r="G93" i="42"/>
  <c r="C94" i="42"/>
  <c r="A104" i="42"/>
  <c r="D92" i="42"/>
  <c r="F68" i="34"/>
  <c r="A99" i="34"/>
  <c r="G58" i="52"/>
  <c r="N102" i="49"/>
  <c r="A103" i="49"/>
  <c r="G99" i="54"/>
  <c r="C100" i="54"/>
  <c r="F100" i="54"/>
  <c r="A104" i="54"/>
  <c r="D98" i="54"/>
  <c r="A108" i="52"/>
  <c r="A108" i="48"/>
  <c r="D93" i="47"/>
  <c r="E94" i="47"/>
  <c r="F94" i="47"/>
  <c r="G94" i="47"/>
  <c r="C95" i="47"/>
  <c r="A106" i="47"/>
  <c r="D93" i="42"/>
  <c r="E94" i="42"/>
  <c r="F94" i="42"/>
  <c r="G94" i="42"/>
  <c r="C95" i="42"/>
  <c r="A105" i="42"/>
  <c r="G68" i="34"/>
  <c r="C69" i="34"/>
  <c r="E69" i="34"/>
  <c r="D68" i="34"/>
  <c r="A100" i="34"/>
  <c r="E59" i="52"/>
  <c r="C59" i="52"/>
  <c r="N103" i="49"/>
  <c r="A104" i="49"/>
  <c r="G100" i="54"/>
  <c r="C101" i="54"/>
  <c r="F101" i="54"/>
  <c r="A105" i="54"/>
  <c r="D99" i="54"/>
  <c r="A109" i="52"/>
  <c r="A109" i="48"/>
  <c r="E95" i="47"/>
  <c r="F95" i="47"/>
  <c r="G95" i="47"/>
  <c r="C96" i="47"/>
  <c r="D94" i="47"/>
  <c r="A107" i="47"/>
  <c r="E95" i="42"/>
  <c r="F95" i="42"/>
  <c r="G95" i="42"/>
  <c r="C96" i="42"/>
  <c r="D94" i="42"/>
  <c r="A106" i="42"/>
  <c r="F69" i="34"/>
  <c r="A101" i="34"/>
  <c r="F59" i="52"/>
  <c r="G59" i="52"/>
  <c r="N104" i="49"/>
  <c r="A105" i="49"/>
  <c r="D100" i="54"/>
  <c r="A106" i="54"/>
  <c r="G101" i="54"/>
  <c r="C102" i="54"/>
  <c r="F102" i="54"/>
  <c r="A110" i="52"/>
  <c r="A110" i="48"/>
  <c r="E96" i="47"/>
  <c r="F96" i="47"/>
  <c r="G96" i="47"/>
  <c r="C97" i="47"/>
  <c r="A108" i="47"/>
  <c r="D95" i="47"/>
  <c r="D95" i="42"/>
  <c r="A107" i="42"/>
  <c r="E96" i="42"/>
  <c r="F96" i="42"/>
  <c r="G96" i="42"/>
  <c r="C97" i="42"/>
  <c r="G69" i="34"/>
  <c r="C70" i="34"/>
  <c r="E70" i="34"/>
  <c r="D69" i="34"/>
  <c r="A102" i="34"/>
  <c r="D59" i="52"/>
  <c r="E60" i="52"/>
  <c r="C60" i="52"/>
  <c r="N105" i="49"/>
  <c r="A106" i="49"/>
  <c r="D101" i="54"/>
  <c r="G102" i="54"/>
  <c r="C103" i="54"/>
  <c r="F103" i="54"/>
  <c r="A107" i="54"/>
  <c r="A111" i="52"/>
  <c r="A111" i="48"/>
  <c r="D96" i="47"/>
  <c r="E97" i="47"/>
  <c r="F97" i="47"/>
  <c r="G97" i="47"/>
  <c r="C98" i="47"/>
  <c r="A109" i="47"/>
  <c r="E97" i="42"/>
  <c r="F97" i="42"/>
  <c r="G97" i="42"/>
  <c r="C98" i="42"/>
  <c r="D96" i="42"/>
  <c r="A108" i="42"/>
  <c r="F70" i="34"/>
  <c r="A103" i="34"/>
  <c r="F60" i="52"/>
  <c r="G60" i="52"/>
  <c r="N106" i="49"/>
  <c r="A107" i="49"/>
  <c r="G103" i="54"/>
  <c r="C104" i="54"/>
  <c r="F104" i="54"/>
  <c r="A108" i="54"/>
  <c r="D102" i="54"/>
  <c r="A112" i="52"/>
  <c r="A112" i="48"/>
  <c r="D97" i="47"/>
  <c r="E98" i="47"/>
  <c r="F98" i="47"/>
  <c r="G98" i="47"/>
  <c r="C99" i="47"/>
  <c r="A110" i="47"/>
  <c r="D97" i="42"/>
  <c r="E98" i="42"/>
  <c r="F98" i="42"/>
  <c r="G98" i="42"/>
  <c r="C99" i="42"/>
  <c r="A109" i="42"/>
  <c r="G70" i="34"/>
  <c r="C71" i="34"/>
  <c r="E71" i="34"/>
  <c r="D70" i="34"/>
  <c r="A104" i="34"/>
  <c r="E61" i="52"/>
  <c r="C61" i="52"/>
  <c r="D60" i="52"/>
  <c r="N107" i="49"/>
  <c r="A108" i="49"/>
  <c r="G104" i="54"/>
  <c r="C105" i="54"/>
  <c r="F105" i="54"/>
  <c r="A109" i="54"/>
  <c r="D103" i="54"/>
  <c r="A113" i="52"/>
  <c r="A113" i="48"/>
  <c r="E99" i="47"/>
  <c r="F99" i="47"/>
  <c r="G99" i="47"/>
  <c r="C100" i="47"/>
  <c r="A111" i="47"/>
  <c r="D98" i="47"/>
  <c r="E99" i="42"/>
  <c r="F99" i="42"/>
  <c r="G99" i="42"/>
  <c r="C100" i="42"/>
  <c r="D98" i="42"/>
  <c r="A110" i="42"/>
  <c r="F71" i="34"/>
  <c r="A105" i="34"/>
  <c r="F61" i="52"/>
  <c r="G61" i="52"/>
  <c r="N108" i="49"/>
  <c r="A109" i="49"/>
  <c r="G105" i="54"/>
  <c r="C106" i="54"/>
  <c r="F106" i="54"/>
  <c r="A110" i="54"/>
  <c r="D104" i="54"/>
  <c r="A114" i="52"/>
  <c r="A114" i="48"/>
  <c r="E100" i="47"/>
  <c r="F100" i="47"/>
  <c r="G100" i="47"/>
  <c r="C101" i="47"/>
  <c r="A112" i="47"/>
  <c r="D99" i="47"/>
  <c r="E100" i="42"/>
  <c r="F100" i="42"/>
  <c r="G100" i="42"/>
  <c r="C101" i="42"/>
  <c r="A111" i="42"/>
  <c r="D99" i="42"/>
  <c r="G71" i="34"/>
  <c r="C72" i="34"/>
  <c r="E72" i="34"/>
  <c r="D71" i="34"/>
  <c r="A106" i="34"/>
  <c r="D61" i="52"/>
  <c r="E62" i="52"/>
  <c r="C62" i="52"/>
  <c r="N109" i="49"/>
  <c r="A110" i="49"/>
  <c r="G106" i="54"/>
  <c r="C107" i="54"/>
  <c r="F107" i="54"/>
  <c r="A111" i="54"/>
  <c r="D105" i="54"/>
  <c r="A115" i="52"/>
  <c r="A115" i="48"/>
  <c r="E101" i="47"/>
  <c r="F101" i="47"/>
  <c r="G101" i="47"/>
  <c r="C102" i="47"/>
  <c r="D100" i="47"/>
  <c r="A113" i="47"/>
  <c r="A112" i="42"/>
  <c r="E101" i="42"/>
  <c r="F101" i="42"/>
  <c r="G101" i="42"/>
  <c r="C102" i="42"/>
  <c r="D100" i="42"/>
  <c r="F72" i="34"/>
  <c r="A107" i="34"/>
  <c r="F62" i="52"/>
  <c r="G62" i="52"/>
  <c r="N110" i="49"/>
  <c r="A111" i="49"/>
  <c r="G107" i="54"/>
  <c r="C108" i="54"/>
  <c r="F108" i="54"/>
  <c r="A112" i="54"/>
  <c r="D106" i="54"/>
  <c r="A116" i="52"/>
  <c r="A116" i="48"/>
  <c r="D101" i="47"/>
  <c r="E102" i="47"/>
  <c r="F102" i="47"/>
  <c r="G102" i="47"/>
  <c r="C103" i="47"/>
  <c r="A114" i="47"/>
  <c r="D101" i="42"/>
  <c r="E102" i="42"/>
  <c r="F102" i="42"/>
  <c r="G102" i="42"/>
  <c r="C103" i="42"/>
  <c r="A113" i="42"/>
  <c r="G72" i="34"/>
  <c r="C73" i="34"/>
  <c r="E73" i="34"/>
  <c r="D72" i="34"/>
  <c r="A108" i="34"/>
  <c r="D62" i="52"/>
  <c r="C63" i="52"/>
  <c r="E63" i="52"/>
  <c r="N111" i="49"/>
  <c r="A112" i="49"/>
  <c r="G108" i="54"/>
  <c r="C109" i="54"/>
  <c r="F109" i="54"/>
  <c r="A113" i="54"/>
  <c r="D107" i="54"/>
  <c r="A117" i="52"/>
  <c r="A117" i="48"/>
  <c r="E103" i="47"/>
  <c r="F103" i="47"/>
  <c r="G103" i="47"/>
  <c r="C104" i="47"/>
  <c r="A115" i="47"/>
  <c r="D102" i="47"/>
  <c r="E103" i="42"/>
  <c r="F103" i="42"/>
  <c r="G103" i="42"/>
  <c r="C104" i="42"/>
  <c r="D102" i="42"/>
  <c r="A114" i="42"/>
  <c r="F73" i="34"/>
  <c r="A109" i="34"/>
  <c r="F63" i="52"/>
  <c r="G63" i="52"/>
  <c r="N112" i="49"/>
  <c r="A113" i="49"/>
  <c r="G109" i="54"/>
  <c r="C110" i="54"/>
  <c r="F110" i="54"/>
  <c r="D108" i="54"/>
  <c r="A114" i="54"/>
  <c r="A118" i="52"/>
  <c r="A118" i="48"/>
  <c r="A116" i="47"/>
  <c r="E104" i="47"/>
  <c r="F104" i="47"/>
  <c r="G104" i="47"/>
  <c r="C105" i="47"/>
  <c r="D103" i="47"/>
  <c r="E104" i="42"/>
  <c r="F104" i="42"/>
  <c r="G104" i="42"/>
  <c r="C105" i="42"/>
  <c r="A115" i="42"/>
  <c r="D103" i="42"/>
  <c r="G73" i="34"/>
  <c r="C74" i="34"/>
  <c r="E74" i="34"/>
  <c r="D73" i="34"/>
  <c r="A110" i="34"/>
  <c r="D63" i="52"/>
  <c r="C64" i="52"/>
  <c r="E64" i="52"/>
  <c r="N113" i="49"/>
  <c r="A114" i="49"/>
  <c r="G110" i="54"/>
  <c r="C111" i="54"/>
  <c r="F111" i="54"/>
  <c r="A115" i="54"/>
  <c r="D109" i="54"/>
  <c r="A119" i="52"/>
  <c r="A119" i="48"/>
  <c r="D104" i="47"/>
  <c r="E105" i="47"/>
  <c r="F105" i="47"/>
  <c r="G105" i="47"/>
  <c r="C106" i="47"/>
  <c r="A117" i="47"/>
  <c r="E105" i="42"/>
  <c r="F105" i="42"/>
  <c r="G105" i="42"/>
  <c r="C106" i="42"/>
  <c r="A116" i="42"/>
  <c r="D104" i="42"/>
  <c r="F74" i="34"/>
  <c r="A111" i="34"/>
  <c r="F64" i="52"/>
  <c r="D64" i="52"/>
  <c r="N114" i="49"/>
  <c r="A115" i="49"/>
  <c r="G111" i="54"/>
  <c r="C112" i="54"/>
  <c r="F112" i="54"/>
  <c r="A116" i="54"/>
  <c r="D110" i="54"/>
  <c r="A120" i="52"/>
  <c r="A120" i="48"/>
  <c r="E106" i="47"/>
  <c r="F106" i="47"/>
  <c r="G106" i="47"/>
  <c r="C107" i="47"/>
  <c r="D105" i="47"/>
  <c r="A118" i="47"/>
  <c r="E106" i="42"/>
  <c r="F106" i="42"/>
  <c r="G106" i="42"/>
  <c r="C107" i="42"/>
  <c r="D105" i="42"/>
  <c r="A117" i="42"/>
  <c r="G74" i="34"/>
  <c r="C75" i="34"/>
  <c r="E75" i="34"/>
  <c r="D74" i="34"/>
  <c r="A112" i="34"/>
  <c r="G64" i="52"/>
  <c r="N115" i="49"/>
  <c r="A116" i="49"/>
  <c r="D111" i="54"/>
  <c r="G112" i="54"/>
  <c r="C113" i="54"/>
  <c r="F113" i="54"/>
  <c r="A117" i="54"/>
  <c r="A121" i="52"/>
  <c r="A121" i="48"/>
  <c r="E107" i="47"/>
  <c r="F107" i="47"/>
  <c r="G107" i="47"/>
  <c r="C108" i="47"/>
  <c r="A119" i="47"/>
  <c r="D106" i="47"/>
  <c r="E107" i="42"/>
  <c r="F107" i="42"/>
  <c r="G107" i="42"/>
  <c r="C108" i="42"/>
  <c r="A118" i="42"/>
  <c r="D106" i="42"/>
  <c r="F75" i="34"/>
  <c r="A113" i="34"/>
  <c r="E65" i="52"/>
  <c r="C65" i="52"/>
  <c r="N116" i="49"/>
  <c r="A117" i="49"/>
  <c r="G113" i="54"/>
  <c r="C114" i="54"/>
  <c r="F114" i="54"/>
  <c r="D112" i="54"/>
  <c r="A118" i="54"/>
  <c r="A122" i="52"/>
  <c r="A122" i="48"/>
  <c r="E108" i="47"/>
  <c r="F108" i="47"/>
  <c r="G108" i="47"/>
  <c r="C109" i="47"/>
  <c r="A120" i="47"/>
  <c r="D107" i="47"/>
  <c r="E108" i="42"/>
  <c r="F108" i="42"/>
  <c r="G108" i="42"/>
  <c r="C109" i="42"/>
  <c r="D107" i="42"/>
  <c r="A119" i="42"/>
  <c r="G75" i="34"/>
  <c r="C76" i="34"/>
  <c r="E76" i="34"/>
  <c r="D75" i="34"/>
  <c r="A114" i="34"/>
  <c r="F65" i="52"/>
  <c r="G65" i="52"/>
  <c r="N117" i="49"/>
  <c r="A118" i="49"/>
  <c r="G114" i="54"/>
  <c r="C115" i="54"/>
  <c r="F115" i="54"/>
  <c r="A119" i="54"/>
  <c r="D113" i="54"/>
  <c r="A123" i="52"/>
  <c r="A123" i="48"/>
  <c r="E109" i="47"/>
  <c r="F109" i="47"/>
  <c r="G109" i="47"/>
  <c r="C110" i="47"/>
  <c r="A121" i="47"/>
  <c r="D108" i="47"/>
  <c r="E109" i="42"/>
  <c r="F109" i="42"/>
  <c r="G109" i="42"/>
  <c r="C110" i="42"/>
  <c r="A120" i="42"/>
  <c r="D108" i="42"/>
  <c r="F76" i="34"/>
  <c r="A115" i="34"/>
  <c r="D65" i="52"/>
  <c r="C66" i="52"/>
  <c r="E66" i="52"/>
  <c r="N118" i="49"/>
  <c r="A119" i="49"/>
  <c r="G115" i="54"/>
  <c r="C116" i="54"/>
  <c r="F116" i="54"/>
  <c r="A120" i="54"/>
  <c r="D114" i="54"/>
  <c r="A124" i="52"/>
  <c r="A124" i="48"/>
  <c r="E110" i="47"/>
  <c r="F110" i="47"/>
  <c r="G110" i="47"/>
  <c r="C111" i="47"/>
  <c r="D109" i="47"/>
  <c r="A122" i="47"/>
  <c r="E110" i="42"/>
  <c r="F110" i="42"/>
  <c r="G110" i="42"/>
  <c r="C111" i="42"/>
  <c r="A121" i="42"/>
  <c r="D109" i="42"/>
  <c r="G76" i="34"/>
  <c r="C77" i="34"/>
  <c r="E77" i="34"/>
  <c r="D76" i="34"/>
  <c r="A116" i="34"/>
  <c r="F66" i="52"/>
  <c r="D66" i="52"/>
  <c r="N119" i="49"/>
  <c r="A120" i="49"/>
  <c r="G116" i="54"/>
  <c r="C117" i="54"/>
  <c r="F117" i="54"/>
  <c r="D115" i="54"/>
  <c r="A121" i="54"/>
  <c r="A125" i="52"/>
  <c r="A125" i="48"/>
  <c r="E111" i="47"/>
  <c r="F111" i="47"/>
  <c r="G111" i="47"/>
  <c r="C112" i="47"/>
  <c r="D110" i="47"/>
  <c r="A123" i="47"/>
  <c r="D110" i="42"/>
  <c r="E111" i="42"/>
  <c r="F111" i="42"/>
  <c r="G111" i="42"/>
  <c r="C112" i="42"/>
  <c r="A122" i="42"/>
  <c r="F77" i="34"/>
  <c r="A117" i="34"/>
  <c r="G66" i="52"/>
  <c r="C67" i="52"/>
  <c r="N120" i="49"/>
  <c r="A121" i="49"/>
  <c r="G117" i="54"/>
  <c r="C118" i="54"/>
  <c r="F118" i="54"/>
  <c r="A122" i="54"/>
  <c r="D116" i="54"/>
  <c r="A126" i="52"/>
  <c r="A126" i="48"/>
  <c r="E112" i="47"/>
  <c r="F112" i="47"/>
  <c r="G112" i="47"/>
  <c r="C113" i="47"/>
  <c r="A124" i="47"/>
  <c r="D111" i="47"/>
  <c r="E112" i="42"/>
  <c r="F112" i="42"/>
  <c r="G112" i="42"/>
  <c r="C113" i="42"/>
  <c r="D111" i="42"/>
  <c r="A123" i="42"/>
  <c r="G77" i="34"/>
  <c r="C78" i="34"/>
  <c r="E78" i="34"/>
  <c r="D77" i="34"/>
  <c r="A118" i="34"/>
  <c r="E67" i="52"/>
  <c r="F67" i="52"/>
  <c r="G67" i="52"/>
  <c r="N121" i="49"/>
  <c r="A122" i="49"/>
  <c r="G118" i="54"/>
  <c r="C119" i="54"/>
  <c r="F119" i="54"/>
  <c r="A123" i="54"/>
  <c r="D117" i="54"/>
  <c r="A127" i="52"/>
  <c r="A127" i="48"/>
  <c r="E113" i="47"/>
  <c r="F113" i="47"/>
  <c r="G113" i="47"/>
  <c r="C114" i="47"/>
  <c r="D112" i="47"/>
  <c r="A125" i="47"/>
  <c r="D112" i="42"/>
  <c r="E113" i="42"/>
  <c r="F113" i="42"/>
  <c r="G113" i="42"/>
  <c r="C114" i="42"/>
  <c r="A124" i="42"/>
  <c r="F78" i="34"/>
  <c r="A119" i="34"/>
  <c r="E68" i="52"/>
  <c r="C68" i="52"/>
  <c r="D67" i="52"/>
  <c r="N122" i="49"/>
  <c r="A123" i="49"/>
  <c r="G119" i="54"/>
  <c r="C120" i="54"/>
  <c r="F120" i="54"/>
  <c r="A124" i="54"/>
  <c r="D118" i="54"/>
  <c r="A128" i="52"/>
  <c r="A128" i="48"/>
  <c r="E114" i="47"/>
  <c r="F114" i="47"/>
  <c r="G114" i="47"/>
  <c r="C115" i="47"/>
  <c r="A126" i="47"/>
  <c r="D113" i="47"/>
  <c r="D113" i="42"/>
  <c r="A125" i="42"/>
  <c r="E114" i="42"/>
  <c r="F114" i="42"/>
  <c r="G114" i="42"/>
  <c r="C115" i="42"/>
  <c r="G78" i="34"/>
  <c r="C79" i="34"/>
  <c r="E79" i="34"/>
  <c r="D78" i="34"/>
  <c r="A120" i="34"/>
  <c r="F68" i="52"/>
  <c r="D68" i="52"/>
  <c r="N123" i="49"/>
  <c r="A124" i="49"/>
  <c r="G120" i="54"/>
  <c r="C121" i="54"/>
  <c r="F121" i="54"/>
  <c r="A125" i="54"/>
  <c r="D119" i="54"/>
  <c r="A129" i="52"/>
  <c r="A129" i="48"/>
  <c r="E115" i="47"/>
  <c r="F115" i="47"/>
  <c r="G115" i="47"/>
  <c r="C116" i="47"/>
  <c r="A127" i="47"/>
  <c r="D114" i="47"/>
  <c r="D114" i="42"/>
  <c r="E115" i="42"/>
  <c r="F115" i="42"/>
  <c r="G115" i="42"/>
  <c r="C116" i="42"/>
  <c r="A126" i="42"/>
  <c r="F79" i="34"/>
  <c r="A121" i="34"/>
  <c r="G68" i="52"/>
  <c r="C69" i="52"/>
  <c r="E69" i="52"/>
  <c r="N124" i="49"/>
  <c r="A125" i="49"/>
  <c r="G121" i="54"/>
  <c r="C122" i="54"/>
  <c r="F122" i="54"/>
  <c r="A126" i="54"/>
  <c r="D120" i="54"/>
  <c r="A130" i="52"/>
  <c r="A130" i="48"/>
  <c r="E116" i="47"/>
  <c r="F116" i="47"/>
  <c r="G116" i="47"/>
  <c r="C117" i="47"/>
  <c r="A128" i="47"/>
  <c r="D115" i="47"/>
  <c r="E116" i="42"/>
  <c r="F116" i="42"/>
  <c r="G116" i="42"/>
  <c r="C117" i="42"/>
  <c r="A127" i="42"/>
  <c r="D115" i="42"/>
  <c r="G79" i="34"/>
  <c r="C80" i="34"/>
  <c r="E80" i="34"/>
  <c r="D79" i="34"/>
  <c r="A122" i="34"/>
  <c r="F69" i="52"/>
  <c r="G69" i="52"/>
  <c r="N125" i="49"/>
  <c r="A126" i="49"/>
  <c r="G122" i="54"/>
  <c r="C123" i="54"/>
  <c r="F123" i="54"/>
  <c r="A127" i="54"/>
  <c r="D121" i="54"/>
  <c r="A131" i="52"/>
  <c r="A131" i="48"/>
  <c r="E117" i="47"/>
  <c r="F117" i="47"/>
  <c r="G117" i="47"/>
  <c r="C118" i="47"/>
  <c r="D116" i="47"/>
  <c r="A129" i="47"/>
  <c r="E117" i="42"/>
  <c r="F117" i="42"/>
  <c r="G117" i="42"/>
  <c r="C118" i="42"/>
  <c r="A128" i="42"/>
  <c r="D116" i="42"/>
  <c r="F80" i="34"/>
  <c r="A123" i="34"/>
  <c r="C70" i="52"/>
  <c r="E70" i="52"/>
  <c r="D69" i="52"/>
  <c r="N126" i="49"/>
  <c r="A127" i="49"/>
  <c r="G123" i="54"/>
  <c r="C124" i="54"/>
  <c r="F124" i="54"/>
  <c r="A128" i="54"/>
  <c r="D122" i="54"/>
  <c r="A132" i="52"/>
  <c r="A132" i="48"/>
  <c r="E118" i="47"/>
  <c r="F118" i="47"/>
  <c r="G118" i="47"/>
  <c r="C119" i="47"/>
  <c r="A130" i="47"/>
  <c r="D117" i="47"/>
  <c r="E118" i="42"/>
  <c r="F118" i="42"/>
  <c r="G118" i="42"/>
  <c r="C119" i="42"/>
  <c r="A129" i="42"/>
  <c r="D117" i="42"/>
  <c r="G80" i="34"/>
  <c r="C81" i="34"/>
  <c r="E81" i="34"/>
  <c r="D80" i="34"/>
  <c r="A124" i="34"/>
  <c r="F70" i="52"/>
  <c r="G70" i="52"/>
  <c r="N127" i="49"/>
  <c r="A128" i="49"/>
  <c r="G124" i="54"/>
  <c r="C125" i="54"/>
  <c r="F125" i="54"/>
  <c r="A129" i="54"/>
  <c r="D123" i="54"/>
  <c r="A133" i="52"/>
  <c r="A133" i="48"/>
  <c r="A131" i="47"/>
  <c r="E119" i="47"/>
  <c r="F119" i="47"/>
  <c r="G119" i="47"/>
  <c r="C120" i="47"/>
  <c r="D118" i="47"/>
  <c r="E119" i="42"/>
  <c r="F119" i="42"/>
  <c r="G119" i="42"/>
  <c r="C120" i="42"/>
  <c r="D118" i="42"/>
  <c r="A130" i="42"/>
  <c r="F81" i="34"/>
  <c r="A125" i="34"/>
  <c r="C71" i="52"/>
  <c r="E71" i="52"/>
  <c r="D70" i="52"/>
  <c r="N128" i="49"/>
  <c r="A129" i="49"/>
  <c r="G125" i="54"/>
  <c r="C126" i="54"/>
  <c r="F126" i="54"/>
  <c r="D124" i="54"/>
  <c r="A130" i="54"/>
  <c r="A134" i="52"/>
  <c r="A134" i="48"/>
  <c r="E120" i="47"/>
  <c r="F120" i="47"/>
  <c r="G120" i="47"/>
  <c r="C121" i="47"/>
  <c r="D119" i="47"/>
  <c r="A132" i="47"/>
  <c r="A131" i="42"/>
  <c r="E120" i="42"/>
  <c r="F120" i="42"/>
  <c r="G120" i="42"/>
  <c r="C121" i="42"/>
  <c r="D119" i="42"/>
  <c r="G81" i="34"/>
  <c r="C82" i="34"/>
  <c r="E82" i="34"/>
  <c r="D81" i="34"/>
  <c r="A126" i="34"/>
  <c r="F71" i="52"/>
  <c r="D71" i="52"/>
  <c r="N129" i="49"/>
  <c r="A130" i="49"/>
  <c r="G126" i="54"/>
  <c r="C127" i="54"/>
  <c r="F127" i="54"/>
  <c r="A131" i="54"/>
  <c r="D125" i="54"/>
  <c r="A135" i="52"/>
  <c r="A135" i="48"/>
  <c r="D120" i="47"/>
  <c r="E121" i="47"/>
  <c r="F121" i="47"/>
  <c r="G121" i="47"/>
  <c r="C122" i="47"/>
  <c r="A133" i="47"/>
  <c r="E121" i="42"/>
  <c r="F121" i="42"/>
  <c r="G121" i="42"/>
  <c r="C122" i="42"/>
  <c r="D120" i="42"/>
  <c r="A132" i="42"/>
  <c r="F82" i="34"/>
  <c r="A127" i="34"/>
  <c r="G71" i="52"/>
  <c r="C72" i="52"/>
  <c r="E72" i="52"/>
  <c r="N130" i="49"/>
  <c r="A131" i="49"/>
  <c r="G127" i="54"/>
  <c r="C128" i="54"/>
  <c r="F128" i="54"/>
  <c r="A132" i="54"/>
  <c r="D126" i="54"/>
  <c r="A136" i="52"/>
  <c r="A136" i="48"/>
  <c r="D121" i="47"/>
  <c r="E122" i="47"/>
  <c r="F122" i="47"/>
  <c r="G122" i="47"/>
  <c r="C123" i="47"/>
  <c r="A134" i="47"/>
  <c r="D121" i="42"/>
  <c r="E122" i="42"/>
  <c r="F122" i="42"/>
  <c r="G122" i="42"/>
  <c r="C123" i="42"/>
  <c r="A133" i="42"/>
  <c r="G82" i="34"/>
  <c r="C83" i="34"/>
  <c r="E83" i="34"/>
  <c r="D82" i="34"/>
  <c r="A128" i="34"/>
  <c r="F72" i="52"/>
  <c r="D72" i="52"/>
  <c r="N131" i="49"/>
  <c r="A132" i="49"/>
  <c r="G128" i="54"/>
  <c r="C129" i="54"/>
  <c r="F129" i="54"/>
  <c r="A133" i="54"/>
  <c r="D127" i="54"/>
  <c r="A137" i="52"/>
  <c r="A137" i="48"/>
  <c r="D122" i="47"/>
  <c r="E123" i="47"/>
  <c r="F123" i="47"/>
  <c r="G123" i="47"/>
  <c r="C124" i="47"/>
  <c r="A135" i="47"/>
  <c r="E123" i="42"/>
  <c r="F123" i="42"/>
  <c r="G123" i="42"/>
  <c r="C124" i="42"/>
  <c r="D122" i="42"/>
  <c r="A134" i="42"/>
  <c r="F83" i="34"/>
  <c r="A129" i="34"/>
  <c r="G72" i="52"/>
  <c r="E73" i="52"/>
  <c r="C73" i="52"/>
  <c r="N132" i="49"/>
  <c r="A133" i="49"/>
  <c r="G129" i="54"/>
  <c r="C130" i="54"/>
  <c r="F130" i="54"/>
  <c r="D128" i="54"/>
  <c r="A134" i="54"/>
  <c r="A138" i="52"/>
  <c r="A138" i="48"/>
  <c r="A136" i="47"/>
  <c r="E124" i="47"/>
  <c r="F124" i="47"/>
  <c r="G124" i="47"/>
  <c r="C125" i="47"/>
  <c r="D123" i="47"/>
  <c r="E124" i="42"/>
  <c r="F124" i="42"/>
  <c r="G124" i="42"/>
  <c r="C125" i="42"/>
  <c r="A135" i="42"/>
  <c r="D123" i="42"/>
  <c r="G83" i="34"/>
  <c r="C84" i="34"/>
  <c r="E84" i="34"/>
  <c r="D83" i="34"/>
  <c r="A130" i="34"/>
  <c r="F73" i="52"/>
  <c r="D73" i="52"/>
  <c r="N133" i="49"/>
  <c r="A134" i="49"/>
  <c r="G130" i="54"/>
  <c r="C131" i="54"/>
  <c r="F131" i="54"/>
  <c r="A135" i="54"/>
  <c r="D129" i="54"/>
  <c r="A139" i="52"/>
  <c r="A139" i="48"/>
  <c r="E125" i="47"/>
  <c r="F125" i="47"/>
  <c r="G125" i="47"/>
  <c r="C126" i="47"/>
  <c r="D124" i="47"/>
  <c r="A137" i="47"/>
  <c r="E125" i="42"/>
  <c r="F125" i="42"/>
  <c r="G125" i="42"/>
  <c r="C126" i="42"/>
  <c r="A136" i="42"/>
  <c r="D124" i="42"/>
  <c r="F84" i="34"/>
  <c r="A131" i="34"/>
  <c r="G73" i="52"/>
  <c r="E74" i="52"/>
  <c r="C74" i="52"/>
  <c r="N134" i="49"/>
  <c r="A135" i="49"/>
  <c r="G131" i="54"/>
  <c r="C132" i="54"/>
  <c r="F132" i="54"/>
  <c r="A136" i="54"/>
  <c r="D130" i="54"/>
  <c r="A140" i="52"/>
  <c r="A140" i="48"/>
  <c r="E126" i="47"/>
  <c r="F126" i="47"/>
  <c r="G126" i="47"/>
  <c r="C127" i="47"/>
  <c r="A138" i="47"/>
  <c r="D125" i="47"/>
  <c r="E126" i="42"/>
  <c r="F126" i="42"/>
  <c r="G126" i="42"/>
  <c r="C127" i="42"/>
  <c r="A137" i="42"/>
  <c r="D125" i="42"/>
  <c r="G84" i="34"/>
  <c r="C85" i="34"/>
  <c r="E85" i="34"/>
  <c r="D84" i="34"/>
  <c r="A132" i="34"/>
  <c r="F74" i="52"/>
  <c r="D74" i="52"/>
  <c r="N135" i="49"/>
  <c r="A136" i="49"/>
  <c r="G132" i="54"/>
  <c r="C133" i="54"/>
  <c r="F133" i="54"/>
  <c r="D131" i="54"/>
  <c r="A137" i="54"/>
  <c r="A141" i="52"/>
  <c r="A141" i="48"/>
  <c r="E127" i="47"/>
  <c r="F127" i="47"/>
  <c r="G127" i="47"/>
  <c r="C128" i="47"/>
  <c r="D126" i="47"/>
  <c r="A139" i="47"/>
  <c r="D126" i="42"/>
  <c r="E127" i="42"/>
  <c r="F127" i="42"/>
  <c r="G127" i="42"/>
  <c r="C128" i="42"/>
  <c r="A138" i="42"/>
  <c r="F85" i="34"/>
  <c r="G85" i="34"/>
  <c r="C86" i="34"/>
  <c r="E86" i="34"/>
  <c r="A133" i="34"/>
  <c r="G74" i="52"/>
  <c r="E75" i="52"/>
  <c r="C75" i="52"/>
  <c r="N136" i="49"/>
  <c r="A137" i="49"/>
  <c r="G133" i="54"/>
  <c r="C134" i="54"/>
  <c r="F134" i="54"/>
  <c r="A138" i="54"/>
  <c r="D132" i="54"/>
  <c r="A142" i="52"/>
  <c r="A142" i="48"/>
  <c r="E128" i="47"/>
  <c r="F128" i="47"/>
  <c r="G128" i="47"/>
  <c r="C129" i="47"/>
  <c r="A140" i="47"/>
  <c r="D127" i="47"/>
  <c r="E128" i="42"/>
  <c r="F128" i="42"/>
  <c r="G128" i="42"/>
  <c r="C129" i="42"/>
  <c r="A139" i="42"/>
  <c r="D127" i="42"/>
  <c r="F86" i="34"/>
  <c r="D85" i="34"/>
  <c r="A134" i="34"/>
  <c r="F75" i="52"/>
  <c r="D75" i="52"/>
  <c r="G75" i="52"/>
  <c r="N137" i="49"/>
  <c r="A138" i="49"/>
  <c r="G134" i="54"/>
  <c r="C135" i="54"/>
  <c r="F135" i="54"/>
  <c r="A139" i="54"/>
  <c r="D133" i="54"/>
  <c r="A143" i="52"/>
  <c r="A143" i="48"/>
  <c r="D128" i="47"/>
  <c r="E129" i="47"/>
  <c r="F129" i="47"/>
  <c r="G129" i="47"/>
  <c r="C130" i="47"/>
  <c r="A141" i="47"/>
  <c r="E129" i="42"/>
  <c r="F129" i="42"/>
  <c r="G129" i="42"/>
  <c r="C130" i="42"/>
  <c r="A140" i="42"/>
  <c r="D128" i="42"/>
  <c r="G86" i="34"/>
  <c r="C87" i="34"/>
  <c r="E87" i="34"/>
  <c r="D86" i="34"/>
  <c r="A135" i="34"/>
  <c r="E76" i="52"/>
  <c r="C76" i="52"/>
  <c r="N138" i="49"/>
  <c r="A139" i="49"/>
  <c r="G135" i="54"/>
  <c r="C136" i="54"/>
  <c r="F136" i="54"/>
  <c r="A140" i="54"/>
  <c r="D134" i="54"/>
  <c r="A144" i="52"/>
  <c r="A144" i="48"/>
  <c r="D129" i="47"/>
  <c r="E130" i="47"/>
  <c r="F130" i="47"/>
  <c r="G130" i="47"/>
  <c r="C131" i="47"/>
  <c r="A142" i="47"/>
  <c r="D129" i="42"/>
  <c r="E130" i="42"/>
  <c r="F130" i="42"/>
  <c r="G130" i="42"/>
  <c r="C131" i="42"/>
  <c r="A141" i="42"/>
  <c r="F87" i="34"/>
  <c r="A136" i="34"/>
  <c r="F76" i="52"/>
  <c r="D76" i="52"/>
  <c r="N139" i="49"/>
  <c r="A140" i="49"/>
  <c r="D135" i="54"/>
  <c r="G136" i="54"/>
  <c r="C137" i="54"/>
  <c r="F137" i="54"/>
  <c r="A141" i="54"/>
  <c r="A145" i="52"/>
  <c r="A145" i="48"/>
  <c r="A143" i="47"/>
  <c r="E131" i="47"/>
  <c r="F131" i="47"/>
  <c r="G131" i="47"/>
  <c r="C132" i="47"/>
  <c r="D130" i="47"/>
  <c r="E131" i="42"/>
  <c r="F131" i="42"/>
  <c r="G131" i="42"/>
  <c r="C132" i="42"/>
  <c r="D130" i="42"/>
  <c r="A142" i="42"/>
  <c r="G87" i="34"/>
  <c r="C88" i="34"/>
  <c r="E88" i="34"/>
  <c r="D87" i="34"/>
  <c r="A137" i="34"/>
  <c r="G76" i="52"/>
  <c r="C77" i="52"/>
  <c r="E77" i="52"/>
  <c r="N140" i="49"/>
  <c r="A141" i="49"/>
  <c r="G137" i="54"/>
  <c r="C138" i="54"/>
  <c r="F138" i="54"/>
  <c r="A142" i="54"/>
  <c r="D136" i="54"/>
  <c r="A146" i="52"/>
  <c r="A146" i="48"/>
  <c r="E132" i="47"/>
  <c r="F132" i="47"/>
  <c r="G132" i="47"/>
  <c r="C133" i="47"/>
  <c r="D131" i="47"/>
  <c r="A144" i="47"/>
  <c r="D131" i="42"/>
  <c r="A143" i="42"/>
  <c r="E132" i="42"/>
  <c r="F132" i="42"/>
  <c r="G132" i="42"/>
  <c r="C133" i="42"/>
  <c r="F88" i="34"/>
  <c r="G88" i="34"/>
  <c r="C89" i="34"/>
  <c r="E89" i="34"/>
  <c r="A138" i="34"/>
  <c r="F77" i="52"/>
  <c r="G77" i="52"/>
  <c r="N141" i="49"/>
  <c r="A142" i="49"/>
  <c r="D137" i="54"/>
  <c r="G138" i="54"/>
  <c r="C139" i="54"/>
  <c r="F139" i="54"/>
  <c r="A143" i="54"/>
  <c r="A147" i="52"/>
  <c r="A147" i="48"/>
  <c r="D132" i="47"/>
  <c r="E133" i="47"/>
  <c r="F133" i="47"/>
  <c r="G133" i="47"/>
  <c r="C134" i="47"/>
  <c r="A145" i="47"/>
  <c r="E133" i="42"/>
  <c r="F133" i="42"/>
  <c r="G133" i="42"/>
  <c r="C134" i="42"/>
  <c r="D132" i="42"/>
  <c r="A144" i="42"/>
  <c r="F89" i="34"/>
  <c r="D88" i="34"/>
  <c r="A139" i="34"/>
  <c r="C78" i="52"/>
  <c r="E78" i="52"/>
  <c r="D77" i="52"/>
  <c r="N142" i="49"/>
  <c r="A143" i="49"/>
  <c r="G139" i="54"/>
  <c r="C140" i="54"/>
  <c r="F140" i="54"/>
  <c r="A144" i="54"/>
  <c r="D138" i="54"/>
  <c r="A148" i="52"/>
  <c r="A148" i="48"/>
  <c r="D133" i="47"/>
  <c r="E134" i="47"/>
  <c r="F134" i="47"/>
  <c r="G134" i="47"/>
  <c r="C135" i="47"/>
  <c r="A146" i="47"/>
  <c r="D133" i="42"/>
  <c r="E134" i="42"/>
  <c r="F134" i="42"/>
  <c r="G134" i="42"/>
  <c r="C135" i="42"/>
  <c r="A145" i="42"/>
  <c r="G89" i="34"/>
  <c r="C90" i="34"/>
  <c r="E90" i="34"/>
  <c r="D89" i="34"/>
  <c r="A140" i="34"/>
  <c r="F78" i="52"/>
  <c r="D78" i="52"/>
  <c r="N143" i="49"/>
  <c r="A144" i="49"/>
  <c r="G140" i="54"/>
  <c r="C141" i="54"/>
  <c r="F141" i="54"/>
  <c r="D139" i="54"/>
  <c r="A145" i="54"/>
  <c r="A149" i="52"/>
  <c r="A149" i="48"/>
  <c r="A147" i="47"/>
  <c r="E135" i="47"/>
  <c r="F135" i="47"/>
  <c r="G135" i="47"/>
  <c r="C136" i="47"/>
  <c r="D134" i="47"/>
  <c r="E135" i="42"/>
  <c r="F135" i="42"/>
  <c r="G135" i="42"/>
  <c r="C136" i="42"/>
  <c r="D134" i="42"/>
  <c r="A146" i="42"/>
  <c r="F90" i="34"/>
  <c r="A141" i="34"/>
  <c r="G78" i="52"/>
  <c r="E79" i="52"/>
  <c r="C79" i="52"/>
  <c r="N144" i="49"/>
  <c r="A145" i="49"/>
  <c r="D140" i="54"/>
  <c r="G141" i="54"/>
  <c r="C142" i="54"/>
  <c r="F142" i="54"/>
  <c r="A146" i="54"/>
  <c r="A150" i="52"/>
  <c r="A150" i="48"/>
  <c r="D135" i="47"/>
  <c r="E136" i="47"/>
  <c r="F136" i="47"/>
  <c r="G136" i="47"/>
  <c r="C137" i="47"/>
  <c r="A148" i="47"/>
  <c r="E136" i="42"/>
  <c r="F136" i="42"/>
  <c r="G136" i="42"/>
  <c r="C137" i="42"/>
  <c r="A147" i="42"/>
  <c r="D135" i="42"/>
  <c r="G90" i="34"/>
  <c r="C91" i="34"/>
  <c r="E91" i="34"/>
  <c r="D90" i="34"/>
  <c r="A142" i="34"/>
  <c r="F79" i="52"/>
  <c r="D79" i="52"/>
  <c r="N145" i="49"/>
  <c r="A146" i="49"/>
  <c r="G142" i="54"/>
  <c r="C143" i="54"/>
  <c r="F143" i="54"/>
  <c r="A147" i="54"/>
  <c r="D141" i="54"/>
  <c r="A151" i="52"/>
  <c r="A151" i="48"/>
  <c r="D136" i="47"/>
  <c r="E137" i="47"/>
  <c r="F137" i="47"/>
  <c r="G137" i="47"/>
  <c r="C138" i="47"/>
  <c r="A149" i="47"/>
  <c r="E137" i="42"/>
  <c r="F137" i="42"/>
  <c r="G137" i="42"/>
  <c r="C138" i="42"/>
  <c r="A148" i="42"/>
  <c r="D136" i="42"/>
  <c r="F91" i="34"/>
  <c r="A143" i="34"/>
  <c r="G79" i="52"/>
  <c r="C80" i="52"/>
  <c r="E80" i="52"/>
  <c r="N146" i="49"/>
  <c r="A147" i="49"/>
  <c r="G143" i="54"/>
  <c r="C144" i="54"/>
  <c r="F144" i="54"/>
  <c r="A148" i="54"/>
  <c r="D142" i="54"/>
  <c r="A152" i="52"/>
  <c r="A152" i="48"/>
  <c r="E138" i="47"/>
  <c r="F138" i="47"/>
  <c r="G138" i="47"/>
  <c r="C139" i="47"/>
  <c r="D137" i="47"/>
  <c r="A150" i="47"/>
  <c r="E138" i="42"/>
  <c r="F138" i="42"/>
  <c r="G138" i="42"/>
  <c r="C139" i="42"/>
  <c r="A149" i="42"/>
  <c r="D137" i="42"/>
  <c r="G91" i="34"/>
  <c r="C92" i="34"/>
  <c r="E92" i="34"/>
  <c r="D91" i="34"/>
  <c r="A144" i="34"/>
  <c r="F80" i="52"/>
  <c r="D80" i="52"/>
  <c r="N147" i="49"/>
  <c r="A148" i="49"/>
  <c r="G144" i="54"/>
  <c r="C145" i="54"/>
  <c r="F145" i="54"/>
  <c r="D143" i="54"/>
  <c r="A149" i="54"/>
  <c r="A153" i="52"/>
  <c r="A153" i="48"/>
  <c r="D138" i="47"/>
  <c r="E139" i="47"/>
  <c r="F139" i="47"/>
  <c r="G139" i="47"/>
  <c r="C140" i="47"/>
  <c r="A151" i="47"/>
  <c r="D138" i="42"/>
  <c r="A150" i="42"/>
  <c r="E139" i="42"/>
  <c r="F139" i="42"/>
  <c r="G139" i="42"/>
  <c r="C140" i="42"/>
  <c r="F92" i="34"/>
  <c r="G92" i="34"/>
  <c r="C93" i="34"/>
  <c r="E93" i="34"/>
  <c r="A145" i="34"/>
  <c r="G80" i="52"/>
  <c r="N148" i="49"/>
  <c r="A149" i="49"/>
  <c r="D144" i="54"/>
  <c r="G145" i="54"/>
  <c r="C146" i="54"/>
  <c r="F146" i="54"/>
  <c r="A150" i="54"/>
  <c r="A154" i="52"/>
  <c r="A154" i="48"/>
  <c r="E140" i="47"/>
  <c r="F140" i="47"/>
  <c r="G140" i="47"/>
  <c r="C141" i="47"/>
  <c r="A152" i="47"/>
  <c r="D139" i="47"/>
  <c r="E140" i="42"/>
  <c r="F140" i="42"/>
  <c r="G140" i="42"/>
  <c r="C141" i="42"/>
  <c r="D139" i="42"/>
  <c r="A151" i="42"/>
  <c r="F93" i="34"/>
  <c r="G93" i="34"/>
  <c r="C94" i="34"/>
  <c r="E94" i="34"/>
  <c r="D92" i="34"/>
  <c r="A146" i="34"/>
  <c r="E81" i="52"/>
  <c r="C81" i="52"/>
  <c r="N149" i="49"/>
  <c r="A150" i="49"/>
  <c r="G146" i="54"/>
  <c r="C147" i="54"/>
  <c r="F147" i="54"/>
  <c r="A151" i="54"/>
  <c r="D145" i="54"/>
  <c r="A155" i="52"/>
  <c r="A155" i="48"/>
  <c r="E141" i="47"/>
  <c r="F141" i="47"/>
  <c r="G141" i="47"/>
  <c r="C142" i="47"/>
  <c r="A153" i="47"/>
  <c r="D140" i="47"/>
  <c r="D93" i="34"/>
  <c r="E141" i="42"/>
  <c r="F141" i="42"/>
  <c r="G141" i="42"/>
  <c r="C142" i="42"/>
  <c r="A152" i="42"/>
  <c r="D140" i="42"/>
  <c r="F94" i="34"/>
  <c r="G94" i="34"/>
  <c r="C95" i="34"/>
  <c r="E95" i="34"/>
  <c r="A147" i="34"/>
  <c r="F81" i="52"/>
  <c r="G81" i="52"/>
  <c r="D81" i="52"/>
  <c r="N150" i="49"/>
  <c r="A151" i="49"/>
  <c r="G147" i="54"/>
  <c r="C148" i="54"/>
  <c r="F148" i="54"/>
  <c r="A152" i="54"/>
  <c r="D146" i="54"/>
  <c r="A156" i="52"/>
  <c r="A156" i="48"/>
  <c r="E142" i="47"/>
  <c r="F142" i="47"/>
  <c r="G142" i="47"/>
  <c r="C143" i="47"/>
  <c r="D141" i="47"/>
  <c r="A154" i="47"/>
  <c r="E142" i="42"/>
  <c r="F142" i="42"/>
  <c r="G142" i="42"/>
  <c r="C143" i="42"/>
  <c r="D94" i="34"/>
  <c r="A153" i="42"/>
  <c r="D141" i="42"/>
  <c r="F95" i="34"/>
  <c r="G95" i="34"/>
  <c r="C96" i="34"/>
  <c r="E96" i="34"/>
  <c r="A148" i="34"/>
  <c r="C82" i="52"/>
  <c r="E82" i="52"/>
  <c r="N151" i="49"/>
  <c r="A152" i="49"/>
  <c r="D147" i="54"/>
  <c r="G148" i="54"/>
  <c r="C149" i="54"/>
  <c r="F149" i="54"/>
  <c r="A153" i="54"/>
  <c r="A157" i="52"/>
  <c r="A157" i="48"/>
  <c r="E143" i="47"/>
  <c r="F143" i="47"/>
  <c r="G143" i="47"/>
  <c r="C144" i="47"/>
  <c r="D142" i="47"/>
  <c r="A155" i="47"/>
  <c r="E143" i="42"/>
  <c r="F143" i="42"/>
  <c r="G143" i="42"/>
  <c r="C144" i="42"/>
  <c r="A154" i="42"/>
  <c r="D142" i="42"/>
  <c r="D95" i="34"/>
  <c r="F96" i="34"/>
  <c r="A149" i="34"/>
  <c r="F82" i="52"/>
  <c r="D82" i="52"/>
  <c r="N152" i="49"/>
  <c r="A153" i="49"/>
  <c r="G149" i="54"/>
  <c r="C150" i="54"/>
  <c r="F150" i="54"/>
  <c r="A154" i="54"/>
  <c r="D148" i="54"/>
  <c r="A158" i="52"/>
  <c r="A158" i="48"/>
  <c r="E144" i="47"/>
  <c r="F144" i="47"/>
  <c r="G144" i="47"/>
  <c r="C145" i="47"/>
  <c r="A156" i="47"/>
  <c r="D143" i="47"/>
  <c r="E144" i="42"/>
  <c r="F144" i="42"/>
  <c r="G144" i="42"/>
  <c r="C145" i="42"/>
  <c r="A155" i="42"/>
  <c r="D143" i="42"/>
  <c r="G96" i="34"/>
  <c r="C97" i="34"/>
  <c r="E97" i="34"/>
  <c r="D96" i="34"/>
  <c r="A150" i="34"/>
  <c r="G82" i="52"/>
  <c r="N153" i="49"/>
  <c r="A154" i="49"/>
  <c r="D149" i="54"/>
  <c r="G150" i="54"/>
  <c r="C151" i="54"/>
  <c r="F151" i="54"/>
  <c r="A155" i="54"/>
  <c r="A159" i="52"/>
  <c r="A159" i="48"/>
  <c r="E145" i="47"/>
  <c r="F145" i="47"/>
  <c r="G145" i="47"/>
  <c r="C146" i="47"/>
  <c r="D144" i="47"/>
  <c r="A157" i="47"/>
  <c r="E145" i="42"/>
  <c r="F145" i="42"/>
  <c r="G145" i="42"/>
  <c r="C146" i="42"/>
  <c r="A156" i="42"/>
  <c r="D144" i="42"/>
  <c r="F97" i="34"/>
  <c r="A151" i="34"/>
  <c r="E83" i="52"/>
  <c r="C83" i="52"/>
  <c r="N154" i="49"/>
  <c r="A155" i="49"/>
  <c r="D151" i="54"/>
  <c r="A156" i="54"/>
  <c r="D150" i="54"/>
  <c r="A160" i="52"/>
  <c r="A160" i="48"/>
  <c r="E146" i="47"/>
  <c r="F146" i="47"/>
  <c r="G146" i="47"/>
  <c r="C147" i="47"/>
  <c r="A158" i="47"/>
  <c r="D145" i="47"/>
  <c r="D145" i="42"/>
  <c r="E146" i="42"/>
  <c r="F146" i="42"/>
  <c r="G146" i="42"/>
  <c r="C147" i="42"/>
  <c r="A157" i="42"/>
  <c r="G97" i="34"/>
  <c r="C98" i="34"/>
  <c r="E98" i="34"/>
  <c r="D97" i="34"/>
  <c r="A152" i="34"/>
  <c r="F83" i="52"/>
  <c r="G83" i="52"/>
  <c r="N155" i="49"/>
  <c r="A156" i="49"/>
  <c r="G151" i="54"/>
  <c r="C152" i="54"/>
  <c r="F152" i="54"/>
  <c r="A157" i="54"/>
  <c r="A161" i="52"/>
  <c r="A161" i="48"/>
  <c r="A159" i="47"/>
  <c r="E147" i="47"/>
  <c r="F147" i="47"/>
  <c r="G147" i="47"/>
  <c r="C148" i="47"/>
  <c r="D146" i="47"/>
  <c r="E147" i="42"/>
  <c r="F147" i="42"/>
  <c r="G147" i="42"/>
  <c r="C148" i="42"/>
  <c r="D146" i="42"/>
  <c r="A158" i="42"/>
  <c r="F98" i="34"/>
  <c r="A153" i="34"/>
  <c r="C84" i="52"/>
  <c r="E84" i="52"/>
  <c r="D83" i="52"/>
  <c r="N156" i="49"/>
  <c r="A157" i="49"/>
  <c r="G152" i="54"/>
  <c r="C153" i="54"/>
  <c r="F153" i="54"/>
  <c r="D152" i="54"/>
  <c r="A158" i="54"/>
  <c r="A162" i="52"/>
  <c r="A162" i="48"/>
  <c r="E148" i="47"/>
  <c r="F148" i="47"/>
  <c r="G148" i="47"/>
  <c r="C149" i="47"/>
  <c r="D147" i="47"/>
  <c r="A160" i="47"/>
  <c r="E148" i="42"/>
  <c r="F148" i="42"/>
  <c r="G148" i="42"/>
  <c r="C149" i="42"/>
  <c r="A159" i="42"/>
  <c r="D147" i="42"/>
  <c r="G98" i="34"/>
  <c r="C99" i="34"/>
  <c r="E99" i="34"/>
  <c r="D98" i="34"/>
  <c r="A154" i="34"/>
  <c r="F84" i="52"/>
  <c r="D84" i="52"/>
  <c r="N157" i="49"/>
  <c r="A158" i="49"/>
  <c r="G153" i="54"/>
  <c r="C154" i="54"/>
  <c r="F154" i="54"/>
  <c r="D153" i="54"/>
  <c r="A159" i="54"/>
  <c r="A163" i="52"/>
  <c r="A163" i="48"/>
  <c r="E149" i="47"/>
  <c r="F149" i="47"/>
  <c r="G149" i="47"/>
  <c r="C150" i="47"/>
  <c r="A161" i="47"/>
  <c r="D148" i="47"/>
  <c r="E149" i="42"/>
  <c r="F149" i="42"/>
  <c r="G149" i="42"/>
  <c r="C150" i="42"/>
  <c r="A160" i="42"/>
  <c r="D148" i="42"/>
  <c r="F99" i="34"/>
  <c r="A155" i="34"/>
  <c r="G84" i="52"/>
  <c r="G154" i="54"/>
  <c r="C155" i="54"/>
  <c r="F155" i="54"/>
  <c r="N158" i="49"/>
  <c r="A159" i="49"/>
  <c r="D154" i="54"/>
  <c r="A160" i="54"/>
  <c r="A164" i="52"/>
  <c r="A164" i="48"/>
  <c r="E150" i="47"/>
  <c r="F150" i="47"/>
  <c r="G150" i="47"/>
  <c r="C151" i="47"/>
  <c r="D149" i="47"/>
  <c r="A162" i="47"/>
  <c r="E150" i="42"/>
  <c r="F150" i="42"/>
  <c r="G150" i="42"/>
  <c r="C151" i="42"/>
  <c r="A161" i="42"/>
  <c r="D149" i="42"/>
  <c r="G99" i="34"/>
  <c r="C100" i="34"/>
  <c r="E100" i="34"/>
  <c r="D99" i="34"/>
  <c r="A156" i="34"/>
  <c r="C85" i="52"/>
  <c r="E85" i="52"/>
  <c r="G155" i="54"/>
  <c r="C156" i="54"/>
  <c r="F156" i="54"/>
  <c r="G156" i="54"/>
  <c r="C157" i="54"/>
  <c r="F157" i="54"/>
  <c r="N159" i="49"/>
  <c r="A160" i="49"/>
  <c r="D155" i="54"/>
  <c r="A161" i="54"/>
  <c r="A165" i="52"/>
  <c r="A165" i="48"/>
  <c r="E151" i="47"/>
  <c r="F151" i="47"/>
  <c r="G151" i="47"/>
  <c r="C152" i="47"/>
  <c r="A163" i="47"/>
  <c r="D150" i="47"/>
  <c r="E151" i="42"/>
  <c r="F151" i="42"/>
  <c r="G151" i="42"/>
  <c r="C152" i="42"/>
  <c r="D150" i="42"/>
  <c r="A162" i="42"/>
  <c r="F100" i="34"/>
  <c r="A157" i="34"/>
  <c r="F85" i="52"/>
  <c r="D85" i="52"/>
  <c r="N160" i="49"/>
  <c r="A161" i="49"/>
  <c r="D156" i="54"/>
  <c r="G157" i="54"/>
  <c r="C158" i="54"/>
  <c r="F158" i="54"/>
  <c r="A162" i="54"/>
  <c r="A166" i="52"/>
  <c r="A166" i="48"/>
  <c r="E152" i="47"/>
  <c r="F152" i="47"/>
  <c r="G152" i="47"/>
  <c r="C153" i="47"/>
  <c r="A164" i="47"/>
  <c r="D151" i="47"/>
  <c r="D151" i="42"/>
  <c r="E152" i="42"/>
  <c r="F152" i="42"/>
  <c r="G152" i="42"/>
  <c r="C153" i="42"/>
  <c r="A163" i="42"/>
  <c r="G100" i="34"/>
  <c r="C101" i="34"/>
  <c r="E101" i="34"/>
  <c r="D100" i="34"/>
  <c r="A158" i="34"/>
  <c r="G85" i="52"/>
  <c r="N161" i="49"/>
  <c r="A162" i="49"/>
  <c r="D157" i="54"/>
  <c r="G158" i="54"/>
  <c r="C159" i="54"/>
  <c r="F159" i="54"/>
  <c r="A163" i="54"/>
  <c r="A167" i="52"/>
  <c r="A167" i="48"/>
  <c r="E153" i="47"/>
  <c r="F153" i="47"/>
  <c r="G153" i="47"/>
  <c r="C154" i="47"/>
  <c r="A165" i="47"/>
  <c r="D152" i="47"/>
  <c r="E153" i="42"/>
  <c r="F153" i="42"/>
  <c r="G153" i="42"/>
  <c r="C154" i="42"/>
  <c r="A164" i="42"/>
  <c r="D152" i="42"/>
  <c r="F101" i="34"/>
  <c r="A159" i="34"/>
  <c r="E86" i="52"/>
  <c r="C86" i="52"/>
  <c r="N162" i="49"/>
  <c r="A163" i="49"/>
  <c r="D158" i="54"/>
  <c r="G159" i="54"/>
  <c r="C160" i="54"/>
  <c r="F160" i="54"/>
  <c r="A164" i="54"/>
  <c r="A168" i="52"/>
  <c r="A168" i="48"/>
  <c r="E154" i="47"/>
  <c r="F154" i="47"/>
  <c r="G154" i="47"/>
  <c r="C155" i="47"/>
  <c r="D153" i="47"/>
  <c r="A166" i="47"/>
  <c r="D153" i="42"/>
  <c r="E154" i="42"/>
  <c r="F154" i="42"/>
  <c r="G154" i="42"/>
  <c r="C155" i="42"/>
  <c r="A165" i="42"/>
  <c r="G101" i="34"/>
  <c r="C102" i="34"/>
  <c r="E102" i="34"/>
  <c r="D101" i="34"/>
  <c r="A160" i="34"/>
  <c r="F86" i="52"/>
  <c r="G86" i="52"/>
  <c r="N163" i="49"/>
  <c r="A164" i="49"/>
  <c r="D159" i="54"/>
  <c r="A165" i="54"/>
  <c r="G160" i="54"/>
  <c r="C161" i="54"/>
  <c r="F161" i="54"/>
  <c r="A169" i="52"/>
  <c r="A169" i="48"/>
  <c r="E155" i="47"/>
  <c r="F155" i="47"/>
  <c r="G155" i="47"/>
  <c r="C156" i="47"/>
  <c r="D154" i="47"/>
  <c r="A167" i="47"/>
  <c r="D154" i="42"/>
  <c r="E155" i="42"/>
  <c r="F155" i="42"/>
  <c r="G155" i="42"/>
  <c r="C156" i="42"/>
  <c r="A166" i="42"/>
  <c r="F102" i="34"/>
  <c r="A161" i="34"/>
  <c r="E87" i="52"/>
  <c r="C87" i="52"/>
  <c r="D86" i="52"/>
  <c r="N164" i="49"/>
  <c r="A165" i="49"/>
  <c r="G161" i="54"/>
  <c r="C162" i="54"/>
  <c r="F162" i="54"/>
  <c r="A166" i="54"/>
  <c r="D160" i="54"/>
  <c r="A170" i="52"/>
  <c r="A170" i="48"/>
  <c r="E156" i="47"/>
  <c r="F156" i="47"/>
  <c r="G156" i="47"/>
  <c r="C157" i="47"/>
  <c r="A168" i="47"/>
  <c r="D155" i="47"/>
  <c r="E156" i="42"/>
  <c r="F156" i="42"/>
  <c r="G156" i="42"/>
  <c r="C157" i="42"/>
  <c r="A167" i="42"/>
  <c r="D155" i="42"/>
  <c r="G102" i="34"/>
  <c r="C103" i="34"/>
  <c r="E103" i="34"/>
  <c r="D102" i="34"/>
  <c r="A162" i="34"/>
  <c r="F87" i="52"/>
  <c r="G87" i="52"/>
  <c r="N165" i="49"/>
  <c r="A166" i="49"/>
  <c r="D161" i="54"/>
  <c r="A167" i="54"/>
  <c r="G162" i="54"/>
  <c r="C163" i="54"/>
  <c r="F163" i="54"/>
  <c r="A171" i="52"/>
  <c r="A171" i="48"/>
  <c r="E157" i="47"/>
  <c r="F157" i="47"/>
  <c r="G157" i="47"/>
  <c r="C158" i="47"/>
  <c r="A169" i="47"/>
  <c r="D156" i="47"/>
  <c r="A168" i="42"/>
  <c r="E157" i="42"/>
  <c r="F157" i="42"/>
  <c r="G157" i="42"/>
  <c r="C158" i="42"/>
  <c r="D156" i="42"/>
  <c r="F103" i="34"/>
  <c r="A163" i="34"/>
  <c r="C88" i="52"/>
  <c r="E88" i="52"/>
  <c r="D87" i="52"/>
  <c r="N166" i="49"/>
  <c r="A167" i="49"/>
  <c r="G163" i="54"/>
  <c r="C164" i="54"/>
  <c r="F164" i="54"/>
  <c r="A168" i="54"/>
  <c r="D162" i="54"/>
  <c r="A172" i="52"/>
  <c r="A172" i="48"/>
  <c r="E158" i="47"/>
  <c r="F158" i="47"/>
  <c r="G158" i="47"/>
  <c r="C159" i="47"/>
  <c r="A170" i="47"/>
  <c r="D157" i="47"/>
  <c r="D157" i="42"/>
  <c r="E158" i="42"/>
  <c r="F158" i="42"/>
  <c r="G158" i="42"/>
  <c r="C159" i="42"/>
  <c r="A169" i="42"/>
  <c r="G103" i="34"/>
  <c r="C104" i="34"/>
  <c r="E104" i="34"/>
  <c r="D103" i="34"/>
  <c r="A164" i="34"/>
  <c r="F88" i="52"/>
  <c r="D88" i="52"/>
  <c r="N167" i="49"/>
  <c r="A168" i="49"/>
  <c r="D163" i="54"/>
  <c r="A169" i="54"/>
  <c r="G164" i="54"/>
  <c r="C165" i="54"/>
  <c r="F165" i="54"/>
  <c r="A173" i="52"/>
  <c r="A173" i="48"/>
  <c r="E159" i="47"/>
  <c r="F159" i="47"/>
  <c r="G159" i="47"/>
  <c r="C160" i="47"/>
  <c r="A171" i="47"/>
  <c r="D158" i="47"/>
  <c r="D158" i="42"/>
  <c r="E159" i="42"/>
  <c r="F159" i="42"/>
  <c r="G159" i="42"/>
  <c r="C160" i="42"/>
  <c r="A170" i="42"/>
  <c r="F104" i="34"/>
  <c r="A165" i="34"/>
  <c r="G88" i="52"/>
  <c r="N168" i="49"/>
  <c r="A169" i="49"/>
  <c r="D164" i="54"/>
  <c r="G165" i="54"/>
  <c r="C166" i="54"/>
  <c r="F166" i="54"/>
  <c r="A170" i="54"/>
  <c r="A174" i="52"/>
  <c r="A174" i="48"/>
  <c r="E160" i="47"/>
  <c r="F160" i="47"/>
  <c r="G160" i="47"/>
  <c r="C161" i="47"/>
  <c r="A172" i="47"/>
  <c r="D159" i="47"/>
  <c r="E160" i="42"/>
  <c r="F160" i="42"/>
  <c r="G160" i="42"/>
  <c r="C161" i="42"/>
  <c r="A171" i="42"/>
  <c r="D159" i="42"/>
  <c r="G104" i="34"/>
  <c r="C105" i="34"/>
  <c r="E105" i="34"/>
  <c r="D104" i="34"/>
  <c r="A166" i="34"/>
  <c r="C89" i="52"/>
  <c r="E89" i="52"/>
  <c r="N169" i="49"/>
  <c r="A170" i="49"/>
  <c r="G166" i="54"/>
  <c r="C167" i="54"/>
  <c r="F167" i="54"/>
  <c r="A171" i="54"/>
  <c r="D165" i="54"/>
  <c r="A175" i="52"/>
  <c r="A175" i="48"/>
  <c r="E161" i="47"/>
  <c r="F161" i="47"/>
  <c r="G161" i="47"/>
  <c r="C162" i="47"/>
  <c r="D160" i="47"/>
  <c r="A173" i="47"/>
  <c r="A172" i="42"/>
  <c r="E161" i="42"/>
  <c r="F161" i="42"/>
  <c r="G161" i="42"/>
  <c r="C162" i="42"/>
  <c r="D160" i="42"/>
  <c r="F105" i="34"/>
  <c r="A167" i="34"/>
  <c r="F89" i="52"/>
  <c r="D89" i="52"/>
  <c r="G89" i="52"/>
  <c r="N170" i="49"/>
  <c r="A171" i="49"/>
  <c r="D166" i="54"/>
  <c r="G167" i="54"/>
  <c r="C168" i="54"/>
  <c r="F168" i="54"/>
  <c r="A172" i="54"/>
  <c r="A176" i="52"/>
  <c r="A176" i="48"/>
  <c r="E162" i="47"/>
  <c r="F162" i="47"/>
  <c r="G162" i="47"/>
  <c r="C163" i="47"/>
  <c r="D161" i="47"/>
  <c r="A174" i="47"/>
  <c r="E162" i="42"/>
  <c r="F162" i="42"/>
  <c r="G162" i="42"/>
  <c r="C163" i="42"/>
  <c r="D161" i="42"/>
  <c r="A173" i="42"/>
  <c r="G105" i="34"/>
  <c r="C106" i="34"/>
  <c r="E106" i="34"/>
  <c r="D105" i="34"/>
  <c r="A168" i="34"/>
  <c r="E90" i="52"/>
  <c r="C90" i="52"/>
  <c r="N171" i="49"/>
  <c r="A172" i="49"/>
  <c r="D167" i="54"/>
  <c r="G168" i="54"/>
  <c r="C169" i="54"/>
  <c r="F169" i="54"/>
  <c r="A173" i="54"/>
  <c r="A177" i="52"/>
  <c r="A177" i="48"/>
  <c r="E163" i="47"/>
  <c r="F163" i="47"/>
  <c r="G163" i="47"/>
  <c r="C164" i="47"/>
  <c r="A175" i="47"/>
  <c r="D162" i="47"/>
  <c r="D162" i="42"/>
  <c r="E163" i="42"/>
  <c r="F163" i="42"/>
  <c r="G163" i="42"/>
  <c r="C164" i="42"/>
  <c r="A174" i="42"/>
  <c r="F106" i="34"/>
  <c r="A169" i="34"/>
  <c r="F90" i="52"/>
  <c r="G90" i="52"/>
  <c r="D90" i="52"/>
  <c r="N172" i="49"/>
  <c r="A173" i="49"/>
  <c r="D168" i="54"/>
  <c r="G169" i="54"/>
  <c r="C170" i="54"/>
  <c r="F170" i="54"/>
  <c r="A174" i="54"/>
  <c r="A178" i="52"/>
  <c r="A178" i="48"/>
  <c r="E164" i="47"/>
  <c r="F164" i="47"/>
  <c r="G164" i="47"/>
  <c r="C165" i="47"/>
  <c r="A176" i="47"/>
  <c r="D163" i="47"/>
  <c r="E164" i="42"/>
  <c r="F164" i="42"/>
  <c r="G164" i="42"/>
  <c r="C165" i="42"/>
  <c r="A175" i="42"/>
  <c r="D163" i="42"/>
  <c r="G106" i="34"/>
  <c r="C107" i="34"/>
  <c r="E107" i="34"/>
  <c r="D106" i="34"/>
  <c r="A170" i="34"/>
  <c r="E91" i="52"/>
  <c r="C91" i="52"/>
  <c r="N173" i="49"/>
  <c r="A174" i="49"/>
  <c r="D169" i="54"/>
  <c r="G170" i="54"/>
  <c r="C171" i="54"/>
  <c r="F171" i="54"/>
  <c r="A175" i="54"/>
  <c r="A179" i="52"/>
  <c r="A179" i="48"/>
  <c r="E165" i="47"/>
  <c r="F165" i="47"/>
  <c r="G165" i="47"/>
  <c r="C166" i="47"/>
  <c r="D164" i="47"/>
  <c r="A177" i="47"/>
  <c r="A176" i="42"/>
  <c r="E165" i="42"/>
  <c r="F165" i="42"/>
  <c r="G165" i="42"/>
  <c r="C166" i="42"/>
  <c r="D164" i="42"/>
  <c r="F107" i="34"/>
  <c r="A171" i="34"/>
  <c r="F91" i="52"/>
  <c r="G91" i="52"/>
  <c r="D91" i="52"/>
  <c r="N174" i="49"/>
  <c r="A175" i="49"/>
  <c r="D170" i="54"/>
  <c r="G171" i="54"/>
  <c r="C172" i="54"/>
  <c r="F172" i="54"/>
  <c r="A176" i="54"/>
  <c r="A180" i="52"/>
  <c r="A180" i="48"/>
  <c r="E166" i="47"/>
  <c r="F166" i="47"/>
  <c r="G166" i="47"/>
  <c r="C167" i="47"/>
  <c r="A178" i="47"/>
  <c r="D165" i="47"/>
  <c r="E166" i="42"/>
  <c r="F166" i="42"/>
  <c r="G166" i="42"/>
  <c r="C167" i="42"/>
  <c r="D165" i="42"/>
  <c r="A177" i="42"/>
  <c r="G107" i="34"/>
  <c r="C108" i="34"/>
  <c r="E108" i="34"/>
  <c r="D107" i="34"/>
  <c r="A172" i="34"/>
  <c r="E92" i="52"/>
  <c r="C92" i="52"/>
  <c r="N175" i="49"/>
  <c r="A176" i="49"/>
  <c r="D171" i="54"/>
  <c r="G172" i="54"/>
  <c r="C173" i="54"/>
  <c r="F173" i="54"/>
  <c r="A177" i="54"/>
  <c r="A181" i="52"/>
  <c r="A181" i="48"/>
  <c r="E167" i="47"/>
  <c r="F167" i="47"/>
  <c r="G167" i="47"/>
  <c r="C168" i="47"/>
  <c r="A179" i="47"/>
  <c r="D166" i="47"/>
  <c r="D166" i="42"/>
  <c r="E167" i="42"/>
  <c r="F167" i="42"/>
  <c r="G167" i="42"/>
  <c r="C168" i="42"/>
  <c r="A178" i="42"/>
  <c r="F108" i="34"/>
  <c r="A173" i="34"/>
  <c r="F92" i="52"/>
  <c r="G92" i="52"/>
  <c r="N176" i="49"/>
  <c r="A177" i="49"/>
  <c r="D172" i="54"/>
  <c r="A178" i="54"/>
  <c r="G173" i="54"/>
  <c r="C174" i="54"/>
  <c r="F174" i="54"/>
  <c r="A182" i="52"/>
  <c r="A182" i="48"/>
  <c r="E168" i="47"/>
  <c r="F168" i="47"/>
  <c r="G168" i="47"/>
  <c r="C169" i="47"/>
  <c r="A180" i="47"/>
  <c r="D167" i="47"/>
  <c r="D167" i="42"/>
  <c r="E168" i="42"/>
  <c r="F168" i="42"/>
  <c r="G168" i="42"/>
  <c r="C169" i="42"/>
  <c r="A179" i="42"/>
  <c r="G108" i="34"/>
  <c r="C109" i="34"/>
  <c r="E109" i="34"/>
  <c r="D108" i="34"/>
  <c r="A174" i="34"/>
  <c r="E93" i="52"/>
  <c r="C93" i="52"/>
  <c r="D92" i="52"/>
  <c r="N177" i="49"/>
  <c r="A178" i="49"/>
  <c r="G174" i="54"/>
  <c r="C175" i="54"/>
  <c r="F175" i="54"/>
  <c r="D173" i="54"/>
  <c r="A179" i="54"/>
  <c r="A183" i="52"/>
  <c r="A183" i="48"/>
  <c r="E169" i="47"/>
  <c r="F169" i="47"/>
  <c r="G169" i="47"/>
  <c r="C170" i="47"/>
  <c r="D168" i="47"/>
  <c r="A181" i="47"/>
  <c r="E169" i="42"/>
  <c r="F169" i="42"/>
  <c r="G169" i="42"/>
  <c r="C170" i="42"/>
  <c r="A180" i="42"/>
  <c r="D168" i="42"/>
  <c r="F109" i="34"/>
  <c r="A175" i="34"/>
  <c r="F93" i="52"/>
  <c r="G93" i="52"/>
  <c r="N178" i="49"/>
  <c r="A179" i="49"/>
  <c r="G175" i="54"/>
  <c r="C176" i="54"/>
  <c r="F176" i="54"/>
  <c r="A180" i="54"/>
  <c r="D174" i="54"/>
  <c r="A184" i="52"/>
  <c r="A184" i="48"/>
  <c r="E170" i="47"/>
  <c r="F170" i="47"/>
  <c r="G170" i="47"/>
  <c r="C171" i="47"/>
  <c r="A182" i="47"/>
  <c r="D169" i="47"/>
  <c r="D169" i="42"/>
  <c r="A181" i="42"/>
  <c r="E170" i="42"/>
  <c r="F170" i="42"/>
  <c r="G170" i="42"/>
  <c r="C171" i="42"/>
  <c r="G109" i="34"/>
  <c r="C110" i="34"/>
  <c r="E110" i="34"/>
  <c r="D109" i="34"/>
  <c r="A176" i="34"/>
  <c r="E94" i="52"/>
  <c r="C94" i="52"/>
  <c r="D93" i="52"/>
  <c r="N179" i="49"/>
  <c r="A180" i="49"/>
  <c r="D175" i="54"/>
  <c r="G176" i="54"/>
  <c r="C177" i="54"/>
  <c r="F177" i="54"/>
  <c r="A181" i="54"/>
  <c r="A185" i="52"/>
  <c r="A185" i="48"/>
  <c r="E171" i="47"/>
  <c r="F171" i="47"/>
  <c r="G171" i="47"/>
  <c r="C172" i="47"/>
  <c r="A183" i="47"/>
  <c r="D170" i="47"/>
  <c r="D170" i="42"/>
  <c r="E171" i="42"/>
  <c r="F171" i="42"/>
  <c r="G171" i="42"/>
  <c r="C172" i="42"/>
  <c r="A182" i="42"/>
  <c r="F110" i="34"/>
  <c r="A177" i="34"/>
  <c r="F94" i="52"/>
  <c r="G94" i="52"/>
  <c r="N180" i="49"/>
  <c r="A181" i="49"/>
  <c r="D176" i="54"/>
  <c r="A182" i="54"/>
  <c r="G177" i="54"/>
  <c r="C178" i="54"/>
  <c r="F178" i="54"/>
  <c r="A186" i="52"/>
  <c r="A186" i="48"/>
  <c r="E172" i="47"/>
  <c r="F172" i="47"/>
  <c r="G172" i="47"/>
  <c r="C173" i="47"/>
  <c r="A184" i="47"/>
  <c r="D171" i="47"/>
  <c r="E172" i="42"/>
  <c r="F172" i="42"/>
  <c r="G172" i="42"/>
  <c r="C173" i="42"/>
  <c r="A183" i="42"/>
  <c r="D171" i="42"/>
  <c r="G110" i="34"/>
  <c r="C111" i="34"/>
  <c r="E111" i="34"/>
  <c r="D110" i="34"/>
  <c r="A178" i="34"/>
  <c r="C95" i="52"/>
  <c r="E95" i="52"/>
  <c r="D94" i="52"/>
  <c r="N181" i="49"/>
  <c r="A182" i="49"/>
  <c r="D177" i="54"/>
  <c r="G178" i="54"/>
  <c r="C179" i="54"/>
  <c r="F179" i="54"/>
  <c r="A183" i="54"/>
  <c r="A187" i="52"/>
  <c r="A187" i="48"/>
  <c r="E173" i="47"/>
  <c r="F173" i="47"/>
  <c r="G173" i="47"/>
  <c r="C174" i="47"/>
  <c r="D172" i="47"/>
  <c r="A185" i="47"/>
  <c r="A184" i="42"/>
  <c r="E173" i="42"/>
  <c r="F173" i="42"/>
  <c r="G173" i="42"/>
  <c r="C174" i="42"/>
  <c r="D172" i="42"/>
  <c r="F111" i="34"/>
  <c r="A179" i="34"/>
  <c r="F95" i="52"/>
  <c r="D95" i="52"/>
  <c r="N182" i="49"/>
  <c r="A183" i="49"/>
  <c r="D178" i="54"/>
  <c r="G179" i="54"/>
  <c r="C180" i="54"/>
  <c r="F180" i="54"/>
  <c r="A184" i="54"/>
  <c r="A188" i="52"/>
  <c r="A188" i="48"/>
  <c r="E174" i="47"/>
  <c r="F174" i="47"/>
  <c r="G174" i="47"/>
  <c r="C175" i="47"/>
  <c r="D173" i="47"/>
  <c r="A186" i="47"/>
  <c r="D173" i="42"/>
  <c r="E174" i="42"/>
  <c r="F174" i="42"/>
  <c r="G174" i="42"/>
  <c r="C175" i="42"/>
  <c r="A185" i="42"/>
  <c r="G111" i="34"/>
  <c r="C112" i="34"/>
  <c r="E112" i="34"/>
  <c r="D111" i="34"/>
  <c r="A180" i="34"/>
  <c r="G95" i="52"/>
  <c r="N183" i="49"/>
  <c r="A184" i="49"/>
  <c r="D179" i="54"/>
  <c r="G180" i="54"/>
  <c r="C181" i="54"/>
  <c r="F181" i="54"/>
  <c r="A185" i="54"/>
  <c r="A189" i="52"/>
  <c r="A189" i="48"/>
  <c r="E175" i="47"/>
  <c r="F175" i="47"/>
  <c r="G175" i="47"/>
  <c r="C176" i="47"/>
  <c r="A187" i="47"/>
  <c r="D174" i="47"/>
  <c r="E175" i="42"/>
  <c r="F175" i="42"/>
  <c r="G175" i="42"/>
  <c r="C176" i="42"/>
  <c r="D174" i="42"/>
  <c r="A186" i="42"/>
  <c r="F112" i="34"/>
  <c r="A181" i="34"/>
  <c r="C96" i="52"/>
  <c r="E96" i="52"/>
  <c r="N184" i="49"/>
  <c r="A185" i="49"/>
  <c r="G181" i="54"/>
  <c r="C182" i="54"/>
  <c r="F182" i="54"/>
  <c r="A186" i="54"/>
  <c r="D180" i="54"/>
  <c r="A190" i="52"/>
  <c r="A190" i="48"/>
  <c r="E176" i="47"/>
  <c r="F176" i="47"/>
  <c r="G176" i="47"/>
  <c r="C177" i="47"/>
  <c r="A188" i="47"/>
  <c r="D175" i="47"/>
  <c r="E176" i="42"/>
  <c r="F176" i="42"/>
  <c r="G176" i="42"/>
  <c r="C177" i="42"/>
  <c r="A187" i="42"/>
  <c r="D175" i="42"/>
  <c r="G112" i="34"/>
  <c r="C113" i="34"/>
  <c r="E113" i="34"/>
  <c r="D112" i="34"/>
  <c r="A182" i="34"/>
  <c r="F96" i="52"/>
  <c r="D96" i="52"/>
  <c r="N185" i="49"/>
  <c r="A186" i="49"/>
  <c r="G182" i="54"/>
  <c r="C183" i="54"/>
  <c r="F183" i="54"/>
  <c r="A187" i="54"/>
  <c r="D181" i="54"/>
  <c r="A191" i="52"/>
  <c r="A191" i="48"/>
  <c r="E177" i="47"/>
  <c r="F177" i="47"/>
  <c r="G177" i="47"/>
  <c r="C178" i="47"/>
  <c r="D176" i="47"/>
  <c r="A189" i="47"/>
  <c r="E177" i="42"/>
  <c r="F177" i="42"/>
  <c r="G177" i="42"/>
  <c r="C178" i="42"/>
  <c r="A188" i="42"/>
  <c r="D176" i="42"/>
  <c r="F113" i="34"/>
  <c r="A183" i="34"/>
  <c r="G96" i="52"/>
  <c r="N186" i="49"/>
  <c r="A187" i="49"/>
  <c r="D182" i="54"/>
  <c r="G183" i="54"/>
  <c r="C184" i="54"/>
  <c r="F184" i="54"/>
  <c r="A188" i="54"/>
  <c r="A192" i="52"/>
  <c r="A192" i="48"/>
  <c r="D177" i="47"/>
  <c r="A190" i="47"/>
  <c r="E178" i="47"/>
  <c r="F178" i="47"/>
  <c r="G178" i="47"/>
  <c r="C179" i="47"/>
  <c r="E178" i="42"/>
  <c r="F178" i="42"/>
  <c r="G178" i="42"/>
  <c r="C179" i="42"/>
  <c r="A189" i="42"/>
  <c r="D177" i="42"/>
  <c r="G113" i="34"/>
  <c r="C114" i="34"/>
  <c r="E114" i="34"/>
  <c r="D113" i="34"/>
  <c r="A184" i="34"/>
  <c r="E97" i="52"/>
  <c r="C97" i="52"/>
  <c r="N187" i="49"/>
  <c r="A188" i="49"/>
  <c r="G184" i="54"/>
  <c r="C185" i="54"/>
  <c r="F185" i="54"/>
  <c r="A189" i="54"/>
  <c r="D183" i="54"/>
  <c r="A193" i="52"/>
  <c r="A193" i="48"/>
  <c r="D178" i="47"/>
  <c r="E179" i="47"/>
  <c r="F179" i="47"/>
  <c r="G179" i="47"/>
  <c r="C180" i="47"/>
  <c r="A191" i="47"/>
  <c r="E179" i="42"/>
  <c r="F179" i="42"/>
  <c r="G179" i="42"/>
  <c r="C180" i="42"/>
  <c r="D178" i="42"/>
  <c r="A190" i="42"/>
  <c r="F114" i="34"/>
  <c r="A185" i="34"/>
  <c r="F97" i="52"/>
  <c r="G97" i="52"/>
  <c r="D97" i="52"/>
  <c r="N188" i="49"/>
  <c r="A189" i="49"/>
  <c r="D184" i="54"/>
  <c r="G185" i="54"/>
  <c r="C186" i="54"/>
  <c r="F186" i="54"/>
  <c r="A190" i="54"/>
  <c r="A194" i="52"/>
  <c r="A194" i="48"/>
  <c r="E180" i="47"/>
  <c r="F180" i="47"/>
  <c r="G180" i="47"/>
  <c r="C181" i="47"/>
  <c r="D179" i="47"/>
  <c r="A192" i="47"/>
  <c r="E180" i="42"/>
  <c r="F180" i="42"/>
  <c r="G180" i="42"/>
  <c r="C181" i="42"/>
  <c r="A191" i="42"/>
  <c r="D179" i="42"/>
  <c r="G114" i="34"/>
  <c r="C115" i="34"/>
  <c r="E115" i="34"/>
  <c r="D114" i="34"/>
  <c r="A186" i="34"/>
  <c r="C98" i="52"/>
  <c r="E98" i="52"/>
  <c r="N189" i="49"/>
  <c r="A190" i="49"/>
  <c r="D185" i="54"/>
  <c r="G186" i="54"/>
  <c r="C187" i="54"/>
  <c r="F187" i="54"/>
  <c r="A191" i="54"/>
  <c r="A195" i="52"/>
  <c r="A195" i="48"/>
  <c r="E181" i="47"/>
  <c r="F181" i="47"/>
  <c r="G181" i="47"/>
  <c r="C182" i="47"/>
  <c r="A193" i="47"/>
  <c r="D180" i="47"/>
  <c r="E181" i="42"/>
  <c r="F181" i="42"/>
  <c r="G181" i="42"/>
  <c r="C182" i="42"/>
  <c r="A192" i="42"/>
  <c r="D180" i="42"/>
  <c r="F115" i="34"/>
  <c r="A187" i="34"/>
  <c r="F98" i="52"/>
  <c r="D98" i="52"/>
  <c r="N190" i="49"/>
  <c r="A191" i="49"/>
  <c r="G187" i="54"/>
  <c r="C188" i="54"/>
  <c r="F188" i="54"/>
  <c r="A192" i="54"/>
  <c r="D186" i="54"/>
  <c r="A196" i="52"/>
  <c r="A196" i="48"/>
  <c r="E182" i="47"/>
  <c r="F182" i="47"/>
  <c r="G182" i="47"/>
  <c r="C183" i="47"/>
  <c r="A194" i="47"/>
  <c r="D181" i="47"/>
  <c r="E182" i="42"/>
  <c r="F182" i="42"/>
  <c r="G182" i="42"/>
  <c r="C183" i="42"/>
  <c r="A193" i="42"/>
  <c r="D181" i="42"/>
  <c r="G115" i="34"/>
  <c r="C116" i="34"/>
  <c r="E116" i="34"/>
  <c r="D115" i="34"/>
  <c r="A188" i="34"/>
  <c r="G98" i="52"/>
  <c r="N191" i="49"/>
  <c r="A192" i="49"/>
  <c r="D187" i="54"/>
  <c r="G188" i="54"/>
  <c r="C189" i="54"/>
  <c r="F189" i="54"/>
  <c r="A193" i="54"/>
  <c r="A197" i="52"/>
  <c r="A197" i="48"/>
  <c r="E183" i="47"/>
  <c r="F183" i="47"/>
  <c r="G183" i="47"/>
  <c r="C184" i="47"/>
  <c r="A195" i="47"/>
  <c r="D182" i="47"/>
  <c r="E183" i="42"/>
  <c r="F183" i="42"/>
  <c r="G183" i="42"/>
  <c r="C184" i="42"/>
  <c r="D182" i="42"/>
  <c r="A194" i="42"/>
  <c r="F116" i="34"/>
  <c r="A189" i="34"/>
  <c r="C99" i="52"/>
  <c r="E99" i="52"/>
  <c r="N192" i="49"/>
  <c r="A193" i="49"/>
  <c r="G189" i="54"/>
  <c r="C190" i="54"/>
  <c r="F190" i="54"/>
  <c r="A194" i="54"/>
  <c r="D188" i="54"/>
  <c r="A198" i="52"/>
  <c r="A198" i="48"/>
  <c r="E184" i="47"/>
  <c r="F184" i="47"/>
  <c r="G184" i="47"/>
  <c r="C185" i="47"/>
  <c r="D183" i="47"/>
  <c r="A196" i="47"/>
  <c r="E184" i="42"/>
  <c r="F184" i="42"/>
  <c r="G184" i="42"/>
  <c r="C185" i="42"/>
  <c r="A195" i="42"/>
  <c r="D183" i="42"/>
  <c r="G116" i="34"/>
  <c r="C117" i="34"/>
  <c r="E117" i="34"/>
  <c r="D116" i="34"/>
  <c r="A190" i="34"/>
  <c r="F99" i="52"/>
  <c r="D99" i="52"/>
  <c r="N193" i="49"/>
  <c r="A194" i="49"/>
  <c r="G190" i="54"/>
  <c r="C191" i="54"/>
  <c r="F191" i="54"/>
  <c r="A195" i="54"/>
  <c r="D189" i="54"/>
  <c r="A199" i="52"/>
  <c r="A199" i="48"/>
  <c r="E185" i="47"/>
  <c r="F185" i="47"/>
  <c r="G185" i="47"/>
  <c r="C186" i="47"/>
  <c r="A197" i="47"/>
  <c r="D184" i="47"/>
  <c r="E185" i="42"/>
  <c r="F185" i="42"/>
  <c r="G185" i="42"/>
  <c r="C186" i="42"/>
  <c r="A196" i="42"/>
  <c r="D184" i="42"/>
  <c r="F117" i="34"/>
  <c r="A191" i="34"/>
  <c r="G99" i="52"/>
  <c r="N194" i="49"/>
  <c r="A195" i="49"/>
  <c r="G191" i="54"/>
  <c r="C192" i="54"/>
  <c r="F192" i="54"/>
  <c r="D190" i="54"/>
  <c r="A196" i="54"/>
  <c r="A200" i="52"/>
  <c r="A200" i="48"/>
  <c r="E186" i="47"/>
  <c r="F186" i="47"/>
  <c r="G186" i="47"/>
  <c r="C187" i="47"/>
  <c r="A198" i="47"/>
  <c r="D185" i="47"/>
  <c r="D185" i="42"/>
  <c r="E186" i="42"/>
  <c r="F186" i="42"/>
  <c r="G186" i="42"/>
  <c r="C187" i="42"/>
  <c r="A197" i="42"/>
  <c r="G117" i="34"/>
  <c r="C118" i="34"/>
  <c r="E118" i="34"/>
  <c r="D117" i="34"/>
  <c r="A192" i="34"/>
  <c r="E100" i="52"/>
  <c r="C100" i="52"/>
  <c r="N195" i="49"/>
  <c r="A196" i="49"/>
  <c r="D191" i="54"/>
  <c r="G192" i="54"/>
  <c r="C193" i="54"/>
  <c r="F193" i="54"/>
  <c r="A197" i="54"/>
  <c r="A201" i="52"/>
  <c r="A201" i="48"/>
  <c r="E187" i="47"/>
  <c r="F187" i="47"/>
  <c r="G187" i="47"/>
  <c r="C188" i="47"/>
  <c r="A199" i="47"/>
  <c r="D186" i="47"/>
  <c r="D186" i="42"/>
  <c r="A198" i="42"/>
  <c r="E187" i="42"/>
  <c r="F187" i="42"/>
  <c r="G187" i="42"/>
  <c r="C188" i="42"/>
  <c r="F118" i="34"/>
  <c r="A193" i="34"/>
  <c r="F100" i="52"/>
  <c r="G100" i="52"/>
  <c r="D100" i="52"/>
  <c r="N196" i="49"/>
  <c r="A197" i="49"/>
  <c r="A198" i="54"/>
  <c r="G193" i="54"/>
  <c r="C194" i="54"/>
  <c r="F194" i="54"/>
  <c r="D192" i="54"/>
  <c r="A202" i="52"/>
  <c r="A202" i="48"/>
  <c r="E188" i="47"/>
  <c r="F188" i="47"/>
  <c r="G188" i="47"/>
  <c r="C189" i="47"/>
  <c r="A200" i="47"/>
  <c r="D187" i="47"/>
  <c r="D187" i="42"/>
  <c r="E188" i="42"/>
  <c r="F188" i="42"/>
  <c r="G188" i="42"/>
  <c r="C189" i="42"/>
  <c r="A199" i="42"/>
  <c r="G118" i="34"/>
  <c r="C119" i="34"/>
  <c r="E119" i="34"/>
  <c r="D118" i="34"/>
  <c r="A194" i="34"/>
  <c r="C101" i="52"/>
  <c r="E101" i="52"/>
  <c r="N197" i="49"/>
  <c r="A198" i="49"/>
  <c r="D193" i="54"/>
  <c r="G194" i="54"/>
  <c r="C195" i="54"/>
  <c r="F195" i="54"/>
  <c r="A199" i="54"/>
  <c r="A203" i="52"/>
  <c r="A203" i="48"/>
  <c r="E189" i="47"/>
  <c r="F189" i="47"/>
  <c r="G189" i="47"/>
  <c r="C190" i="47"/>
  <c r="D188" i="47"/>
  <c r="A201" i="47"/>
  <c r="E189" i="42"/>
  <c r="F189" i="42"/>
  <c r="G189" i="42"/>
  <c r="C190" i="42"/>
  <c r="A200" i="42"/>
  <c r="D188" i="42"/>
  <c r="F119" i="34"/>
  <c r="A195" i="34"/>
  <c r="F101" i="52"/>
  <c r="D101" i="52"/>
  <c r="N198" i="49"/>
  <c r="A199" i="49"/>
  <c r="D194" i="54"/>
  <c r="A200" i="54"/>
  <c r="G195" i="54"/>
  <c r="C196" i="54"/>
  <c r="F196" i="54"/>
  <c r="A204" i="52"/>
  <c r="A204" i="48"/>
  <c r="E190" i="47"/>
  <c r="F190" i="47"/>
  <c r="G190" i="47"/>
  <c r="C191" i="47"/>
  <c r="A202" i="47"/>
  <c r="D189" i="47"/>
  <c r="E190" i="42"/>
  <c r="F190" i="42"/>
  <c r="G190" i="42"/>
  <c r="C191" i="42"/>
  <c r="A201" i="42"/>
  <c r="D189" i="42"/>
  <c r="G119" i="34"/>
  <c r="C120" i="34"/>
  <c r="E120" i="34"/>
  <c r="D119" i="34"/>
  <c r="A196" i="34"/>
  <c r="G101" i="52"/>
  <c r="N199" i="49"/>
  <c r="A200" i="49"/>
  <c r="D195" i="54"/>
  <c r="G196" i="54"/>
  <c r="C197" i="54"/>
  <c r="F197" i="54"/>
  <c r="A201" i="54"/>
  <c r="A205" i="52"/>
  <c r="A205" i="48"/>
  <c r="E191" i="47"/>
  <c r="F191" i="47"/>
  <c r="G191" i="47"/>
  <c r="C192" i="47"/>
  <c r="A203" i="47"/>
  <c r="D190" i="47"/>
  <c r="E191" i="42"/>
  <c r="F191" i="42"/>
  <c r="G191" i="42"/>
  <c r="C192" i="42"/>
  <c r="D190" i="42"/>
  <c r="A202" i="42"/>
  <c r="F120" i="34"/>
  <c r="A197" i="34"/>
  <c r="C102" i="52"/>
  <c r="E102" i="52"/>
  <c r="N200" i="49"/>
  <c r="A201" i="49"/>
  <c r="D196" i="54"/>
  <c r="A202" i="54"/>
  <c r="G197" i="54"/>
  <c r="C198" i="54"/>
  <c r="F198" i="54"/>
  <c r="A206" i="52"/>
  <c r="A206" i="48"/>
  <c r="E192" i="47"/>
  <c r="F192" i="47"/>
  <c r="G192" i="47"/>
  <c r="C193" i="47"/>
  <c r="A204" i="47"/>
  <c r="D191" i="47"/>
  <c r="E192" i="42"/>
  <c r="F192" i="42"/>
  <c r="G192" i="42"/>
  <c r="C193" i="42"/>
  <c r="A203" i="42"/>
  <c r="D191" i="42"/>
  <c r="G120" i="34"/>
  <c r="C121" i="34"/>
  <c r="E121" i="34"/>
  <c r="D120" i="34"/>
  <c r="A198" i="34"/>
  <c r="F102" i="52"/>
  <c r="D102" i="52"/>
  <c r="N201" i="49"/>
  <c r="A202" i="49"/>
  <c r="G198" i="54"/>
  <c r="C199" i="54"/>
  <c r="F199" i="54"/>
  <c r="D197" i="54"/>
  <c r="A203" i="54"/>
  <c r="A207" i="52"/>
  <c r="A207" i="48"/>
  <c r="E193" i="47"/>
  <c r="F193" i="47"/>
  <c r="G193" i="47"/>
  <c r="C194" i="47"/>
  <c r="D192" i="47"/>
  <c r="A205" i="47"/>
  <c r="A204" i="42"/>
  <c r="E193" i="42"/>
  <c r="F193" i="42"/>
  <c r="G193" i="42"/>
  <c r="C194" i="42"/>
  <c r="D192" i="42"/>
  <c r="F121" i="34"/>
  <c r="A199" i="34"/>
  <c r="G102" i="52"/>
  <c r="N202" i="49"/>
  <c r="A203" i="49"/>
  <c r="G199" i="54"/>
  <c r="C200" i="54"/>
  <c r="F200" i="54"/>
  <c r="A204" i="54"/>
  <c r="D198" i="54"/>
  <c r="A208" i="52"/>
  <c r="A208" i="48"/>
  <c r="E194" i="47"/>
  <c r="F194" i="47"/>
  <c r="G194" i="47"/>
  <c r="C195" i="47"/>
  <c r="A206" i="47"/>
  <c r="D193" i="47"/>
  <c r="E194" i="42"/>
  <c r="F194" i="42"/>
  <c r="G194" i="42"/>
  <c r="C195" i="42"/>
  <c r="D193" i="42"/>
  <c r="A205" i="42"/>
  <c r="G121" i="34"/>
  <c r="C122" i="34"/>
  <c r="E122" i="34"/>
  <c r="D121" i="34"/>
  <c r="A200" i="34"/>
  <c r="E103" i="52"/>
  <c r="C103" i="52"/>
  <c r="N203" i="49"/>
  <c r="A204" i="49"/>
  <c r="D199" i="54"/>
  <c r="G200" i="54"/>
  <c r="C201" i="54"/>
  <c r="F201" i="54"/>
  <c r="A205" i="54"/>
  <c r="A209" i="52"/>
  <c r="A209" i="48"/>
  <c r="E195" i="47"/>
  <c r="F195" i="47"/>
  <c r="G195" i="47"/>
  <c r="C196" i="47"/>
  <c r="A207" i="47"/>
  <c r="D194" i="47"/>
  <c r="E195" i="42"/>
  <c r="F195" i="42"/>
  <c r="G195" i="42"/>
  <c r="C196" i="42"/>
  <c r="A206" i="42"/>
  <c r="D194" i="42"/>
  <c r="F122" i="34"/>
  <c r="G122" i="34"/>
  <c r="C123" i="34"/>
  <c r="E123" i="34"/>
  <c r="A201" i="34"/>
  <c r="F103" i="52"/>
  <c r="G103" i="52"/>
  <c r="D103" i="52"/>
  <c r="N204" i="49"/>
  <c r="A205" i="49"/>
  <c r="G201" i="54"/>
  <c r="C202" i="54"/>
  <c r="F202" i="54"/>
  <c r="A206" i="54"/>
  <c r="D200" i="54"/>
  <c r="A210" i="52"/>
  <c r="A210" i="48"/>
  <c r="E196" i="47"/>
  <c r="F196" i="47"/>
  <c r="G196" i="47"/>
  <c r="C197" i="47"/>
  <c r="A208" i="47"/>
  <c r="D195" i="47"/>
  <c r="E196" i="42"/>
  <c r="F196" i="42"/>
  <c r="G196" i="42"/>
  <c r="C197" i="42"/>
  <c r="A207" i="42"/>
  <c r="D195" i="42"/>
  <c r="D122" i="34"/>
  <c r="F123" i="34"/>
  <c r="G123" i="34"/>
  <c r="C124" i="34"/>
  <c r="E124" i="34"/>
  <c r="A202" i="34"/>
  <c r="C104" i="52"/>
  <c r="E104" i="52"/>
  <c r="N205" i="49"/>
  <c r="A206" i="49"/>
  <c r="D201" i="54"/>
  <c r="G202" i="54"/>
  <c r="C203" i="54"/>
  <c r="F203" i="54"/>
  <c r="A207" i="54"/>
  <c r="A211" i="52"/>
  <c r="A211" i="48"/>
  <c r="E197" i="47"/>
  <c r="F197" i="47"/>
  <c r="G197" i="47"/>
  <c r="C198" i="47"/>
  <c r="D196" i="47"/>
  <c r="A209" i="47"/>
  <c r="E197" i="42"/>
  <c r="F197" i="42"/>
  <c r="G197" i="42"/>
  <c r="C198" i="42"/>
  <c r="A208" i="42"/>
  <c r="D196" i="42"/>
  <c r="F124" i="34"/>
  <c r="D123" i="34"/>
  <c r="A203" i="34"/>
  <c r="F104" i="52"/>
  <c r="D104" i="52"/>
  <c r="N206" i="49"/>
  <c r="A207" i="49"/>
  <c r="D202" i="54"/>
  <c r="G203" i="54"/>
  <c r="C204" i="54"/>
  <c r="F204" i="54"/>
  <c r="A208" i="54"/>
  <c r="A212" i="52"/>
  <c r="A212" i="48"/>
  <c r="E198" i="47"/>
  <c r="F198" i="47"/>
  <c r="G198" i="47"/>
  <c r="C199" i="47"/>
  <c r="A210" i="47"/>
  <c r="D197" i="47"/>
  <c r="D197" i="42"/>
  <c r="A209" i="42"/>
  <c r="E198" i="42"/>
  <c r="F198" i="42"/>
  <c r="G198" i="42"/>
  <c r="C199" i="42"/>
  <c r="G124" i="34"/>
  <c r="C125" i="34"/>
  <c r="E125" i="34"/>
  <c r="D124" i="34"/>
  <c r="A204" i="34"/>
  <c r="G104" i="52"/>
  <c r="N207" i="49"/>
  <c r="A208" i="49"/>
  <c r="G204" i="54"/>
  <c r="C205" i="54"/>
  <c r="F205" i="54"/>
  <c r="A209" i="54"/>
  <c r="D203" i="54"/>
  <c r="A213" i="52"/>
  <c r="A213" i="48"/>
  <c r="E199" i="47"/>
  <c r="F199" i="47"/>
  <c r="G199" i="47"/>
  <c r="C200" i="47"/>
  <c r="A211" i="47"/>
  <c r="D198" i="47"/>
  <c r="D198" i="42"/>
  <c r="E199" i="42"/>
  <c r="F199" i="42"/>
  <c r="G199" i="42"/>
  <c r="C200" i="42"/>
  <c r="A210" i="42"/>
  <c r="F125" i="34"/>
  <c r="A205" i="34"/>
  <c r="E105" i="52"/>
  <c r="C105" i="52"/>
  <c r="N208" i="49"/>
  <c r="A209" i="49"/>
  <c r="D204" i="54"/>
  <c r="G205" i="54"/>
  <c r="C206" i="54"/>
  <c r="F206" i="54"/>
  <c r="A210" i="54"/>
  <c r="A214" i="52"/>
  <c r="A214" i="48"/>
  <c r="E200" i="47"/>
  <c r="F200" i="47"/>
  <c r="G200" i="47"/>
  <c r="C201" i="47"/>
  <c r="D199" i="47"/>
  <c r="A212" i="47"/>
  <c r="E200" i="42"/>
  <c r="F200" i="42"/>
  <c r="G200" i="42"/>
  <c r="C201" i="42"/>
  <c r="A211" i="42"/>
  <c r="D199" i="42"/>
  <c r="G125" i="34"/>
  <c r="C126" i="34"/>
  <c r="E126" i="34"/>
  <c r="D125" i="34"/>
  <c r="A206" i="34"/>
  <c r="F105" i="52"/>
  <c r="G105" i="52"/>
  <c r="D105" i="52"/>
  <c r="N209" i="49"/>
  <c r="A210" i="49"/>
  <c r="G206" i="54"/>
  <c r="C207" i="54"/>
  <c r="F207" i="54"/>
  <c r="A211" i="54"/>
  <c r="D205" i="54"/>
  <c r="A215" i="52"/>
  <c r="A215" i="48"/>
  <c r="E201" i="47"/>
  <c r="F201" i="47"/>
  <c r="G201" i="47"/>
  <c r="C202" i="47"/>
  <c r="A213" i="47"/>
  <c r="D200" i="47"/>
  <c r="E201" i="42"/>
  <c r="F201" i="42"/>
  <c r="G201" i="42"/>
  <c r="C202" i="42"/>
  <c r="A212" i="42"/>
  <c r="D200" i="42"/>
  <c r="F126" i="34"/>
  <c r="G126" i="34"/>
  <c r="C127" i="34"/>
  <c r="E127" i="34"/>
  <c r="A207" i="34"/>
  <c r="C106" i="52"/>
  <c r="E106" i="52"/>
  <c r="N210" i="49"/>
  <c r="A211" i="49"/>
  <c r="G207" i="54"/>
  <c r="C208" i="54"/>
  <c r="F208" i="54"/>
  <c r="A212" i="54"/>
  <c r="D206" i="54"/>
  <c r="A216" i="52"/>
  <c r="A216" i="48"/>
  <c r="E202" i="47"/>
  <c r="F202" i="47"/>
  <c r="G202" i="47"/>
  <c r="C203" i="47"/>
  <c r="A214" i="47"/>
  <c r="D201" i="47"/>
  <c r="E202" i="42"/>
  <c r="F202" i="42"/>
  <c r="G202" i="42"/>
  <c r="C203" i="42"/>
  <c r="A213" i="42"/>
  <c r="D201" i="42"/>
  <c r="D126" i="34"/>
  <c r="F127" i="34"/>
  <c r="G127" i="34"/>
  <c r="C128" i="34"/>
  <c r="E128" i="34"/>
  <c r="A208" i="34"/>
  <c r="F106" i="52"/>
  <c r="D106" i="52"/>
  <c r="N211" i="49"/>
  <c r="A212" i="49"/>
  <c r="G208" i="54"/>
  <c r="C209" i="54"/>
  <c r="F209" i="54"/>
  <c r="D207" i="54"/>
  <c r="A213" i="54"/>
  <c r="A217" i="52"/>
  <c r="A217" i="48"/>
  <c r="E203" i="47"/>
  <c r="F203" i="47"/>
  <c r="G203" i="47"/>
  <c r="C204" i="47"/>
  <c r="A215" i="47"/>
  <c r="D202" i="47"/>
  <c r="D202" i="42"/>
  <c r="A214" i="42"/>
  <c r="E203" i="42"/>
  <c r="F203" i="42"/>
  <c r="G203" i="42"/>
  <c r="C204" i="42"/>
  <c r="F128" i="34"/>
  <c r="G128" i="34"/>
  <c r="C129" i="34"/>
  <c r="E129" i="34"/>
  <c r="D127" i="34"/>
  <c r="A209" i="34"/>
  <c r="G106" i="52"/>
  <c r="N212" i="49"/>
  <c r="A213" i="49"/>
  <c r="D208" i="54"/>
  <c r="G209" i="54"/>
  <c r="C210" i="54"/>
  <c r="F210" i="54"/>
  <c r="A214" i="54"/>
  <c r="A218" i="52"/>
  <c r="A218" i="48"/>
  <c r="E204" i="47"/>
  <c r="F204" i="47"/>
  <c r="G204" i="47"/>
  <c r="C205" i="47"/>
  <c r="A216" i="47"/>
  <c r="D203" i="47"/>
  <c r="E204" i="42"/>
  <c r="F204" i="42"/>
  <c r="G204" i="42"/>
  <c r="C205" i="42"/>
  <c r="A215" i="42"/>
  <c r="D203" i="42"/>
  <c r="D128" i="34"/>
  <c r="F129" i="34"/>
  <c r="G129" i="34"/>
  <c r="C130" i="34"/>
  <c r="E130" i="34"/>
  <c r="A210" i="34"/>
  <c r="C107" i="52"/>
  <c r="E107" i="52"/>
  <c r="N213" i="49"/>
  <c r="A214" i="49"/>
  <c r="G210" i="54"/>
  <c r="C211" i="54"/>
  <c r="F211" i="54"/>
  <c r="A215" i="54"/>
  <c r="D209" i="54"/>
  <c r="A219" i="52"/>
  <c r="A219" i="48"/>
  <c r="E205" i="47"/>
  <c r="F205" i="47"/>
  <c r="G205" i="47"/>
  <c r="C206" i="47"/>
  <c r="D204" i="47"/>
  <c r="A217" i="47"/>
  <c r="A216" i="42"/>
  <c r="E205" i="42"/>
  <c r="F205" i="42"/>
  <c r="G205" i="42"/>
  <c r="C206" i="42"/>
  <c r="D204" i="42"/>
  <c r="F130" i="34"/>
  <c r="D129" i="34"/>
  <c r="A211" i="34"/>
  <c r="F107" i="52"/>
  <c r="D107" i="52"/>
  <c r="N214" i="49"/>
  <c r="A215" i="49"/>
  <c r="G211" i="54"/>
  <c r="C212" i="54"/>
  <c r="F212" i="54"/>
  <c r="A216" i="54"/>
  <c r="D210" i="54"/>
  <c r="A220" i="52"/>
  <c r="A220" i="48"/>
  <c r="E206" i="47"/>
  <c r="F206" i="47"/>
  <c r="G206" i="47"/>
  <c r="C207" i="47"/>
  <c r="D205" i="47"/>
  <c r="A218" i="47"/>
  <c r="D205" i="42"/>
  <c r="A217" i="42"/>
  <c r="E206" i="42"/>
  <c r="F206" i="42"/>
  <c r="G206" i="42"/>
  <c r="C207" i="42"/>
  <c r="G130" i="34"/>
  <c r="C131" i="34"/>
  <c r="E131" i="34"/>
  <c r="D130" i="34"/>
  <c r="A212" i="34"/>
  <c r="G107" i="52"/>
  <c r="N215" i="49"/>
  <c r="A216" i="49"/>
  <c r="G212" i="54"/>
  <c r="C213" i="54"/>
  <c r="F213" i="54"/>
  <c r="D211" i="54"/>
  <c r="A217" i="54"/>
  <c r="A221" i="52"/>
  <c r="A221" i="48"/>
  <c r="E207" i="47"/>
  <c r="F207" i="47"/>
  <c r="G207" i="47"/>
  <c r="C208" i="47"/>
  <c r="A219" i="47"/>
  <c r="D206" i="47"/>
  <c r="D206" i="42"/>
  <c r="A218" i="42"/>
  <c r="E207" i="42"/>
  <c r="F207" i="42"/>
  <c r="G207" i="42"/>
  <c r="C208" i="42"/>
  <c r="F131" i="34"/>
  <c r="A213" i="34"/>
  <c r="C108" i="52"/>
  <c r="E108" i="52"/>
  <c r="N216" i="49"/>
  <c r="A217" i="49"/>
  <c r="D212" i="54"/>
  <c r="G213" i="54"/>
  <c r="C214" i="54"/>
  <c r="F214" i="54"/>
  <c r="A218" i="54"/>
  <c r="A222" i="52"/>
  <c r="A222" i="48"/>
  <c r="E208" i="47"/>
  <c r="F208" i="47"/>
  <c r="G208" i="47"/>
  <c r="C209" i="47"/>
  <c r="A220" i="47"/>
  <c r="D207" i="47"/>
  <c r="D207" i="42"/>
  <c r="E208" i="42"/>
  <c r="F208" i="42"/>
  <c r="G208" i="42"/>
  <c r="C209" i="42"/>
  <c r="A219" i="42"/>
  <c r="G131" i="34"/>
  <c r="C132" i="34"/>
  <c r="E132" i="34"/>
  <c r="D131" i="34"/>
  <c r="A214" i="34"/>
  <c r="F108" i="52"/>
  <c r="D108" i="52"/>
  <c r="N217" i="49"/>
  <c r="A218" i="49"/>
  <c r="G214" i="54"/>
  <c r="C215" i="54"/>
  <c r="F215" i="54"/>
  <c r="A219" i="54"/>
  <c r="D213" i="54"/>
  <c r="A223" i="52"/>
  <c r="A223" i="48"/>
  <c r="E209" i="47"/>
  <c r="F209" i="47"/>
  <c r="G209" i="47"/>
  <c r="C210" i="47"/>
  <c r="D208" i="47"/>
  <c r="A221" i="47"/>
  <c r="D208" i="42"/>
  <c r="E209" i="42"/>
  <c r="F209" i="42"/>
  <c r="G209" i="42"/>
  <c r="C210" i="42"/>
  <c r="A220" i="42"/>
  <c r="F132" i="34"/>
  <c r="A215" i="34"/>
  <c r="G108" i="52"/>
  <c r="N218" i="49"/>
  <c r="A219" i="49"/>
  <c r="G215" i="54"/>
  <c r="C216" i="54"/>
  <c r="F216" i="54"/>
  <c r="D214" i="54"/>
  <c r="A220" i="54"/>
  <c r="A224" i="52"/>
  <c r="A224" i="48"/>
  <c r="E210" i="47"/>
  <c r="F210" i="47"/>
  <c r="G210" i="47"/>
  <c r="C211" i="47"/>
  <c r="D209" i="47"/>
  <c r="A222" i="47"/>
  <c r="E210" i="42"/>
  <c r="F210" i="42"/>
  <c r="G210" i="42"/>
  <c r="C211" i="42"/>
  <c r="D209" i="42"/>
  <c r="A221" i="42"/>
  <c r="G132" i="34"/>
  <c r="C133" i="34"/>
  <c r="E133" i="34"/>
  <c r="D132" i="34"/>
  <c r="A216" i="34"/>
  <c r="C109" i="52"/>
  <c r="E109" i="52"/>
  <c r="N219" i="49"/>
  <c r="A220" i="49"/>
  <c r="D215" i="54"/>
  <c r="G216" i="54"/>
  <c r="C217" i="54"/>
  <c r="F217" i="54"/>
  <c r="A221" i="54"/>
  <c r="A225" i="52"/>
  <c r="A225" i="48"/>
  <c r="E211" i="47"/>
  <c r="F211" i="47"/>
  <c r="G211" i="47"/>
  <c r="C212" i="47"/>
  <c r="A223" i="47"/>
  <c r="D210" i="47"/>
  <c r="E211" i="42"/>
  <c r="F211" i="42"/>
  <c r="G211" i="42"/>
  <c r="C212" i="42"/>
  <c r="A222" i="42"/>
  <c r="D210" i="42"/>
  <c r="F133" i="34"/>
  <c r="A217" i="34"/>
  <c r="F109" i="52"/>
  <c r="D109" i="52"/>
  <c r="N220" i="49"/>
  <c r="A221" i="49"/>
  <c r="D216" i="54"/>
  <c r="A222" i="54"/>
  <c r="G217" i="54"/>
  <c r="C218" i="54"/>
  <c r="F218" i="54"/>
  <c r="A226" i="52"/>
  <c r="A226" i="48"/>
  <c r="E212" i="47"/>
  <c r="F212" i="47"/>
  <c r="G212" i="47"/>
  <c r="C213" i="47"/>
  <c r="D211" i="47"/>
  <c r="A224" i="47"/>
  <c r="E212" i="42"/>
  <c r="F212" i="42"/>
  <c r="G212" i="42"/>
  <c r="C213" i="42"/>
  <c r="A223" i="42"/>
  <c r="D211" i="42"/>
  <c r="G133" i="34"/>
  <c r="C134" i="34"/>
  <c r="E134" i="34"/>
  <c r="D133" i="34"/>
  <c r="A218" i="34"/>
  <c r="G109" i="52"/>
  <c r="N221" i="49"/>
  <c r="A222" i="49"/>
  <c r="D217" i="54"/>
  <c r="G218" i="54"/>
  <c r="C219" i="54"/>
  <c r="F219" i="54"/>
  <c r="A223" i="54"/>
  <c r="A227" i="52"/>
  <c r="A227" i="48"/>
  <c r="E213" i="47"/>
  <c r="F213" i="47"/>
  <c r="G213" i="47"/>
  <c r="C214" i="47"/>
  <c r="A225" i="47"/>
  <c r="D212" i="47"/>
  <c r="E213" i="42"/>
  <c r="F213" i="42"/>
  <c r="G213" i="42"/>
  <c r="C214" i="42"/>
  <c r="A224" i="42"/>
  <c r="D212" i="42"/>
  <c r="F134" i="34"/>
  <c r="A219" i="34"/>
  <c r="C110" i="52"/>
  <c r="E110" i="52"/>
  <c r="N222" i="49"/>
  <c r="A223" i="49"/>
  <c r="D218" i="54"/>
  <c r="G219" i="54"/>
  <c r="C220" i="54"/>
  <c r="F220" i="54"/>
  <c r="A224" i="54"/>
  <c r="A228" i="52"/>
  <c r="A228" i="48"/>
  <c r="E214" i="47"/>
  <c r="F214" i="47"/>
  <c r="G214" i="47"/>
  <c r="C215" i="47"/>
  <c r="A226" i="47"/>
  <c r="D213" i="47"/>
  <c r="D213" i="42"/>
  <c r="E214" i="42"/>
  <c r="F214" i="42"/>
  <c r="G214" i="42"/>
  <c r="C215" i="42"/>
  <c r="A225" i="42"/>
  <c r="G134" i="34"/>
  <c r="C135" i="34"/>
  <c r="E135" i="34"/>
  <c r="D134" i="34"/>
  <c r="A220" i="34"/>
  <c r="F110" i="52"/>
  <c r="D110" i="52"/>
  <c r="N223" i="49"/>
  <c r="A224" i="49"/>
  <c r="D219" i="54"/>
  <c r="G220" i="54"/>
  <c r="C221" i="54"/>
  <c r="F221" i="54"/>
  <c r="A225" i="54"/>
  <c r="A229" i="52"/>
  <c r="A229" i="48"/>
  <c r="E215" i="47"/>
  <c r="F215" i="47"/>
  <c r="G215" i="47"/>
  <c r="C216" i="47"/>
  <c r="A227" i="47"/>
  <c r="D214" i="47"/>
  <c r="D214" i="42"/>
  <c r="A226" i="42"/>
  <c r="E215" i="42"/>
  <c r="F215" i="42"/>
  <c r="G215" i="42"/>
  <c r="C216" i="42"/>
  <c r="F135" i="34"/>
  <c r="A221" i="34"/>
  <c r="G110" i="52"/>
  <c r="N224" i="49"/>
  <c r="A225" i="49"/>
  <c r="G221" i="54"/>
  <c r="C222" i="54"/>
  <c r="F222" i="54"/>
  <c r="A226" i="54"/>
  <c r="D220" i="54"/>
  <c r="A230" i="52"/>
  <c r="A230" i="48"/>
  <c r="E216" i="47"/>
  <c r="F216" i="47"/>
  <c r="G216" i="47"/>
  <c r="C217" i="47"/>
  <c r="A228" i="47"/>
  <c r="D215" i="47"/>
  <c r="E216" i="42"/>
  <c r="F216" i="42"/>
  <c r="G216" i="42"/>
  <c r="C217" i="42"/>
  <c r="D215" i="42"/>
  <c r="A227" i="42"/>
  <c r="G135" i="34"/>
  <c r="C136" i="34"/>
  <c r="E136" i="34"/>
  <c r="D135" i="34"/>
  <c r="A222" i="34"/>
  <c r="C111" i="52"/>
  <c r="E111" i="52"/>
  <c r="N225" i="49"/>
  <c r="A226" i="49"/>
  <c r="D221" i="54"/>
  <c r="A227" i="54"/>
  <c r="G222" i="54"/>
  <c r="C223" i="54"/>
  <c r="F223" i="54"/>
  <c r="A231" i="52"/>
  <c r="A231" i="48"/>
  <c r="E217" i="47"/>
  <c r="F217" i="47"/>
  <c r="G217" i="47"/>
  <c r="C218" i="47"/>
  <c r="D216" i="47"/>
  <c r="A229" i="47"/>
  <c r="E217" i="42"/>
  <c r="F217" i="42"/>
  <c r="G217" i="42"/>
  <c r="C218" i="42"/>
  <c r="A228" i="42"/>
  <c r="D216" i="42"/>
  <c r="F136" i="34"/>
  <c r="A223" i="34"/>
  <c r="F111" i="52"/>
  <c r="D111" i="52"/>
  <c r="N226" i="49"/>
  <c r="A227" i="49"/>
  <c r="D222" i="54"/>
  <c r="G223" i="54"/>
  <c r="C224" i="54"/>
  <c r="F224" i="54"/>
  <c r="A228" i="54"/>
  <c r="A232" i="52"/>
  <c r="A232" i="48"/>
  <c r="E218" i="47"/>
  <c r="F218" i="47"/>
  <c r="G218" i="47"/>
  <c r="C219" i="47"/>
  <c r="A230" i="47"/>
  <c r="D217" i="47"/>
  <c r="E218" i="42"/>
  <c r="F218" i="42"/>
  <c r="G218" i="42"/>
  <c r="C219" i="42"/>
  <c r="D217" i="42"/>
  <c r="A229" i="42"/>
  <c r="G136" i="34"/>
  <c r="C137" i="34"/>
  <c r="E137" i="34"/>
  <c r="D136" i="34"/>
  <c r="A224" i="34"/>
  <c r="G111" i="52"/>
  <c r="N227" i="49"/>
  <c r="A228" i="49"/>
  <c r="G224" i="54"/>
  <c r="C225" i="54"/>
  <c r="F225" i="54"/>
  <c r="D223" i="54"/>
  <c r="A229" i="54"/>
  <c r="A233" i="52"/>
  <c r="A233" i="48"/>
  <c r="E219" i="47"/>
  <c r="F219" i="47"/>
  <c r="G219" i="47"/>
  <c r="C220" i="47"/>
  <c r="A231" i="47"/>
  <c r="D218" i="47"/>
  <c r="E219" i="42"/>
  <c r="F219" i="42"/>
  <c r="G219" i="42"/>
  <c r="C220" i="42"/>
  <c r="A230" i="42"/>
  <c r="D218" i="42"/>
  <c r="F137" i="34"/>
  <c r="A225" i="34"/>
  <c r="C112" i="52"/>
  <c r="E112" i="52"/>
  <c r="N228" i="49"/>
  <c r="A229" i="49"/>
  <c r="G225" i="54"/>
  <c r="C226" i="54"/>
  <c r="F226" i="54"/>
  <c r="D224" i="54"/>
  <c r="A230" i="54"/>
  <c r="A234" i="52"/>
  <c r="A234" i="48"/>
  <c r="E220" i="47"/>
  <c r="F220" i="47"/>
  <c r="G220" i="47"/>
  <c r="C221" i="47"/>
  <c r="A232" i="47"/>
  <c r="D219" i="47"/>
  <c r="E220" i="42"/>
  <c r="F220" i="42"/>
  <c r="G220" i="42"/>
  <c r="C221" i="42"/>
  <c r="A231" i="42"/>
  <c r="D219" i="42"/>
  <c r="G137" i="34"/>
  <c r="C138" i="34"/>
  <c r="E138" i="34"/>
  <c r="D137" i="34"/>
  <c r="A226" i="34"/>
  <c r="F112" i="52"/>
  <c r="D112" i="52"/>
  <c r="N229" i="49"/>
  <c r="A230" i="49"/>
  <c r="G226" i="54"/>
  <c r="C227" i="54"/>
  <c r="F227" i="54"/>
  <c r="A231" i="54"/>
  <c r="D225" i="54"/>
  <c r="A235" i="52"/>
  <c r="A235" i="48"/>
  <c r="E221" i="47"/>
  <c r="F221" i="47"/>
  <c r="G221" i="47"/>
  <c r="C222" i="47"/>
  <c r="D220" i="47"/>
  <c r="A233" i="47"/>
  <c r="D220" i="42"/>
  <c r="E221" i="42"/>
  <c r="F221" i="42"/>
  <c r="G221" i="42"/>
  <c r="C222" i="42"/>
  <c r="A232" i="42"/>
  <c r="F138" i="34"/>
  <c r="A227" i="34"/>
  <c r="G112" i="52"/>
  <c r="N230" i="49"/>
  <c r="A231" i="49"/>
  <c r="D226" i="54"/>
  <c r="G227" i="54"/>
  <c r="C228" i="54"/>
  <c r="F228" i="54"/>
  <c r="A232" i="54"/>
  <c r="A236" i="52"/>
  <c r="A236" i="48"/>
  <c r="E222" i="47"/>
  <c r="F222" i="47"/>
  <c r="G222" i="47"/>
  <c r="C223" i="47"/>
  <c r="D221" i="47"/>
  <c r="A234" i="47"/>
  <c r="D221" i="42"/>
  <c r="E222" i="42"/>
  <c r="F222" i="42"/>
  <c r="G222" i="42"/>
  <c r="C223" i="42"/>
  <c r="A233" i="42"/>
  <c r="G138" i="34"/>
  <c r="C139" i="34"/>
  <c r="E139" i="34"/>
  <c r="D138" i="34"/>
  <c r="A228" i="34"/>
  <c r="C113" i="52"/>
  <c r="E113" i="52"/>
  <c r="N231" i="49"/>
  <c r="A232" i="49"/>
  <c r="G228" i="54"/>
  <c r="C229" i="54"/>
  <c r="F229" i="54"/>
  <c r="A233" i="54"/>
  <c r="D227" i="54"/>
  <c r="A237" i="52"/>
  <c r="A237" i="48"/>
  <c r="E223" i="47"/>
  <c r="F223" i="47"/>
  <c r="G223" i="47"/>
  <c r="C224" i="47"/>
  <c r="A235" i="47"/>
  <c r="D222" i="47"/>
  <c r="E223" i="42"/>
  <c r="F223" i="42"/>
  <c r="G223" i="42"/>
  <c r="C224" i="42"/>
  <c r="A234" i="42"/>
  <c r="D222" i="42"/>
  <c r="F139" i="34"/>
  <c r="A229" i="34"/>
  <c r="F113" i="52"/>
  <c r="D113" i="52"/>
  <c r="N232" i="49"/>
  <c r="A233" i="49"/>
  <c r="G229" i="54"/>
  <c r="C230" i="54"/>
  <c r="F230" i="54"/>
  <c r="A234" i="54"/>
  <c r="D228" i="54"/>
  <c r="A238" i="52"/>
  <c r="A238" i="48"/>
  <c r="E224" i="47"/>
  <c r="F224" i="47"/>
  <c r="G224" i="47"/>
  <c r="C225" i="47"/>
  <c r="D223" i="47"/>
  <c r="A236" i="47"/>
  <c r="E224" i="42"/>
  <c r="F224" i="42"/>
  <c r="G224" i="42"/>
  <c r="C225" i="42"/>
  <c r="A235" i="42"/>
  <c r="D223" i="42"/>
  <c r="G139" i="34"/>
  <c r="C140" i="34"/>
  <c r="E140" i="34"/>
  <c r="D139" i="34"/>
  <c r="A230" i="34"/>
  <c r="G113" i="52"/>
  <c r="E114" i="52"/>
  <c r="C114" i="52"/>
  <c r="N233" i="49"/>
  <c r="A234" i="49"/>
  <c r="D229" i="54"/>
  <c r="A235" i="54"/>
  <c r="G230" i="54"/>
  <c r="C231" i="54"/>
  <c r="F231" i="54"/>
  <c r="A239" i="52"/>
  <c r="A239" i="48"/>
  <c r="E225" i="47"/>
  <c r="F225" i="47"/>
  <c r="G225" i="47"/>
  <c r="C226" i="47"/>
  <c r="A237" i="47"/>
  <c r="D224" i="47"/>
  <c r="E225" i="42"/>
  <c r="F225" i="42"/>
  <c r="G225" i="42"/>
  <c r="C226" i="42"/>
  <c r="A236" i="42"/>
  <c r="D224" i="42"/>
  <c r="F140" i="34"/>
  <c r="A231" i="34"/>
  <c r="F114" i="52"/>
  <c r="G114" i="52"/>
  <c r="D114" i="52"/>
  <c r="N234" i="49"/>
  <c r="A235" i="49"/>
  <c r="D230" i="54"/>
  <c r="G231" i="54"/>
  <c r="C232" i="54"/>
  <c r="F232" i="54"/>
  <c r="A236" i="54"/>
  <c r="A240" i="52"/>
  <c r="A240" i="48"/>
  <c r="E226" i="47"/>
  <c r="F226" i="47"/>
  <c r="G226" i="47"/>
  <c r="C227" i="47"/>
  <c r="A238" i="47"/>
  <c r="D225" i="47"/>
  <c r="D225" i="42"/>
  <c r="E226" i="42"/>
  <c r="F226" i="42"/>
  <c r="G226" i="42"/>
  <c r="C227" i="42"/>
  <c r="A237" i="42"/>
  <c r="G140" i="34"/>
  <c r="C141" i="34"/>
  <c r="E141" i="34"/>
  <c r="D140" i="34"/>
  <c r="A232" i="34"/>
  <c r="E115" i="52"/>
  <c r="C115" i="52"/>
  <c r="N235" i="49"/>
  <c r="A236" i="49"/>
  <c r="G232" i="54"/>
  <c r="C233" i="54"/>
  <c r="F233" i="54"/>
  <c r="A237" i="54"/>
  <c r="D231" i="54"/>
  <c r="A241" i="52"/>
  <c r="A241" i="48"/>
  <c r="E227" i="47"/>
  <c r="F227" i="47"/>
  <c r="G227" i="47"/>
  <c r="C228" i="47"/>
  <c r="A239" i="47"/>
  <c r="D226" i="47"/>
  <c r="D226" i="42"/>
  <c r="E227" i="42"/>
  <c r="F227" i="42"/>
  <c r="G227" i="42"/>
  <c r="C228" i="42"/>
  <c r="A238" i="42"/>
  <c r="F141" i="34"/>
  <c r="A233" i="34"/>
  <c r="F115" i="52"/>
  <c r="G115" i="52"/>
  <c r="N236" i="49"/>
  <c r="A237" i="49"/>
  <c r="G233" i="54"/>
  <c r="C234" i="54"/>
  <c r="F234" i="54"/>
  <c r="A238" i="54"/>
  <c r="D232" i="54"/>
  <c r="A242" i="52"/>
  <c r="A242" i="48"/>
  <c r="D227" i="47"/>
  <c r="E228" i="47"/>
  <c r="F228" i="47"/>
  <c r="G228" i="47"/>
  <c r="C229" i="47"/>
  <c r="A240" i="47"/>
  <c r="E228" i="42"/>
  <c r="F228" i="42"/>
  <c r="G228" i="42"/>
  <c r="C229" i="42"/>
  <c r="A239" i="42"/>
  <c r="D227" i="42"/>
  <c r="G141" i="34"/>
  <c r="C142" i="34"/>
  <c r="E142" i="34"/>
  <c r="D141" i="34"/>
  <c r="A234" i="34"/>
  <c r="C116" i="52"/>
  <c r="E116" i="52"/>
  <c r="D115" i="52"/>
  <c r="N237" i="49"/>
  <c r="A238" i="49"/>
  <c r="G234" i="54"/>
  <c r="C235" i="54"/>
  <c r="F235" i="54"/>
  <c r="A239" i="54"/>
  <c r="D233" i="54"/>
  <c r="A243" i="52"/>
  <c r="A243" i="48"/>
  <c r="E229" i="47"/>
  <c r="F229" i="47"/>
  <c r="G229" i="47"/>
  <c r="C230" i="47"/>
  <c r="D228" i="47"/>
  <c r="A241" i="47"/>
  <c r="E229" i="42"/>
  <c r="F229" i="42"/>
  <c r="G229" i="42"/>
  <c r="C230" i="42"/>
  <c r="A240" i="42"/>
  <c r="D228" i="42"/>
  <c r="F142" i="34"/>
  <c r="A235" i="34"/>
  <c r="F116" i="52"/>
  <c r="D116" i="52"/>
  <c r="N238" i="49"/>
  <c r="A239" i="49"/>
  <c r="D234" i="54"/>
  <c r="G235" i="54"/>
  <c r="C236" i="54"/>
  <c r="F236" i="54"/>
  <c r="A240" i="54"/>
  <c r="A244" i="52"/>
  <c r="A244" i="48"/>
  <c r="E230" i="47"/>
  <c r="F230" i="47"/>
  <c r="G230" i="47"/>
  <c r="C231" i="47"/>
  <c r="A242" i="47"/>
  <c r="D229" i="47"/>
  <c r="E230" i="42"/>
  <c r="F230" i="42"/>
  <c r="G230" i="42"/>
  <c r="C231" i="42"/>
  <c r="D229" i="42"/>
  <c r="A241" i="42"/>
  <c r="G142" i="34"/>
  <c r="C143" i="34"/>
  <c r="E143" i="34"/>
  <c r="D142" i="34"/>
  <c r="A236" i="34"/>
  <c r="G116" i="52"/>
  <c r="N239" i="49"/>
  <c r="A240" i="49"/>
  <c r="D235" i="54"/>
  <c r="G236" i="54"/>
  <c r="C237" i="54"/>
  <c r="F237" i="54"/>
  <c r="A241" i="54"/>
  <c r="A245" i="52"/>
  <c r="A245" i="48"/>
  <c r="E231" i="47"/>
  <c r="F231" i="47"/>
  <c r="G231" i="47"/>
  <c r="C232" i="47"/>
  <c r="A243" i="47"/>
  <c r="D230" i="47"/>
  <c r="E231" i="42"/>
  <c r="F231" i="42"/>
  <c r="G231" i="42"/>
  <c r="C232" i="42"/>
  <c r="A242" i="42"/>
  <c r="D230" i="42"/>
  <c r="F143" i="34"/>
  <c r="A237" i="34"/>
  <c r="C117" i="52"/>
  <c r="E117" i="52"/>
  <c r="N240" i="49"/>
  <c r="A241" i="49"/>
  <c r="D236" i="54"/>
  <c r="A242" i="54"/>
  <c r="G237" i="54"/>
  <c r="C238" i="54"/>
  <c r="F238" i="54"/>
  <c r="A246" i="52"/>
  <c r="A246" i="48"/>
  <c r="E232" i="47"/>
  <c r="F232" i="47"/>
  <c r="G232" i="47"/>
  <c r="C233" i="47"/>
  <c r="A244" i="47"/>
  <c r="D231" i="47"/>
  <c r="D231" i="42"/>
  <c r="A243" i="42"/>
  <c r="E232" i="42"/>
  <c r="F232" i="42"/>
  <c r="G232" i="42"/>
  <c r="C233" i="42"/>
  <c r="G143" i="34"/>
  <c r="C144" i="34"/>
  <c r="E144" i="34"/>
  <c r="D143" i="34"/>
  <c r="A238" i="34"/>
  <c r="F117" i="52"/>
  <c r="D117" i="52"/>
  <c r="N241" i="49"/>
  <c r="A242" i="49"/>
  <c r="D237" i="54"/>
  <c r="G238" i="54"/>
  <c r="C239" i="54"/>
  <c r="F239" i="54"/>
  <c r="A243" i="54"/>
  <c r="A247" i="52"/>
  <c r="A247" i="48"/>
  <c r="E233" i="47"/>
  <c r="F233" i="47"/>
  <c r="G233" i="47"/>
  <c r="C234" i="47"/>
  <c r="D232" i="47"/>
  <c r="A245" i="47"/>
  <c r="D232" i="42"/>
  <c r="E233" i="42"/>
  <c r="F233" i="42"/>
  <c r="G233" i="42"/>
  <c r="C234" i="42"/>
  <c r="A244" i="42"/>
  <c r="F144" i="34"/>
  <c r="A239" i="34"/>
  <c r="G117" i="52"/>
  <c r="N242" i="49"/>
  <c r="A243" i="49"/>
  <c r="G239" i="54"/>
  <c r="C240" i="54"/>
  <c r="F240" i="54"/>
  <c r="A244" i="54"/>
  <c r="D238" i="54"/>
  <c r="A248" i="52"/>
  <c r="A248" i="48"/>
  <c r="E234" i="47"/>
  <c r="F234" i="47"/>
  <c r="G234" i="47"/>
  <c r="C235" i="47"/>
  <c r="A246" i="47"/>
  <c r="D233" i="47"/>
  <c r="E234" i="42"/>
  <c r="F234" i="42"/>
  <c r="G234" i="42"/>
  <c r="C235" i="42"/>
  <c r="D233" i="42"/>
  <c r="A245" i="42"/>
  <c r="G144" i="34"/>
  <c r="C145" i="34"/>
  <c r="E145" i="34"/>
  <c r="D144" i="34"/>
  <c r="A240" i="34"/>
  <c r="C118" i="52"/>
  <c r="E118" i="52"/>
  <c r="N243" i="49"/>
  <c r="A244" i="49"/>
  <c r="D239" i="54"/>
  <c r="A245" i="54"/>
  <c r="G240" i="54"/>
  <c r="C241" i="54"/>
  <c r="F241" i="54"/>
  <c r="A249" i="52"/>
  <c r="A249" i="48"/>
  <c r="E235" i="47"/>
  <c r="F235" i="47"/>
  <c r="G235" i="47"/>
  <c r="C236" i="47"/>
  <c r="A247" i="47"/>
  <c r="D234" i="47"/>
  <c r="E235" i="42"/>
  <c r="F235" i="42"/>
  <c r="G235" i="42"/>
  <c r="C236" i="42"/>
  <c r="A246" i="42"/>
  <c r="D234" i="42"/>
  <c r="F145" i="34"/>
  <c r="A241" i="34"/>
  <c r="F118" i="52"/>
  <c r="D118" i="52"/>
  <c r="N244" i="49"/>
  <c r="A245" i="49"/>
  <c r="D240" i="54"/>
  <c r="G241" i="54"/>
  <c r="C242" i="54"/>
  <c r="F242" i="54"/>
  <c r="A246" i="54"/>
  <c r="A250" i="52"/>
  <c r="A250" i="48"/>
  <c r="E236" i="47"/>
  <c r="F236" i="47"/>
  <c r="G236" i="47"/>
  <c r="C237" i="47"/>
  <c r="A248" i="47"/>
  <c r="D235" i="47"/>
  <c r="E236" i="42"/>
  <c r="F236" i="42"/>
  <c r="G236" i="42"/>
  <c r="C237" i="42"/>
  <c r="A247" i="42"/>
  <c r="D235" i="42"/>
  <c r="G145" i="34"/>
  <c r="C146" i="34"/>
  <c r="E146" i="34"/>
  <c r="D145" i="34"/>
  <c r="A242" i="34"/>
  <c r="G118" i="52"/>
  <c r="N245" i="49"/>
  <c r="A246" i="49"/>
  <c r="D241" i="54"/>
  <c r="G242" i="54"/>
  <c r="C243" i="54"/>
  <c r="F243" i="54"/>
  <c r="A247" i="54"/>
  <c r="A251" i="52"/>
  <c r="A251" i="48"/>
  <c r="E237" i="47"/>
  <c r="F237" i="47"/>
  <c r="G237" i="47"/>
  <c r="C238" i="47"/>
  <c r="D236" i="47"/>
  <c r="A249" i="47"/>
  <c r="E237" i="42"/>
  <c r="F237" i="42"/>
  <c r="G237" i="42"/>
  <c r="C238" i="42"/>
  <c r="A248" i="42"/>
  <c r="D236" i="42"/>
  <c r="F146" i="34"/>
  <c r="A243" i="34"/>
  <c r="E119" i="52"/>
  <c r="C119" i="52"/>
  <c r="N246" i="49"/>
  <c r="A247" i="49"/>
  <c r="G243" i="54"/>
  <c r="C244" i="54"/>
  <c r="F244" i="54"/>
  <c r="A248" i="54"/>
  <c r="D242" i="54"/>
  <c r="A252" i="52"/>
  <c r="A252" i="48"/>
  <c r="E238" i="47"/>
  <c r="F238" i="47"/>
  <c r="G238" i="47"/>
  <c r="C239" i="47"/>
  <c r="D237" i="47"/>
  <c r="A250" i="47"/>
  <c r="E238" i="42"/>
  <c r="F238" i="42"/>
  <c r="G238" i="42"/>
  <c r="C239" i="42"/>
  <c r="D237" i="42"/>
  <c r="A249" i="42"/>
  <c r="G146" i="34"/>
  <c r="C147" i="34"/>
  <c r="E147" i="34"/>
  <c r="D146" i="34"/>
  <c r="A244" i="34"/>
  <c r="F119" i="52"/>
  <c r="G119" i="52"/>
  <c r="N247" i="49"/>
  <c r="A248" i="49"/>
  <c r="D243" i="54"/>
  <c r="G244" i="54"/>
  <c r="C245" i="54"/>
  <c r="F245" i="54"/>
  <c r="A249" i="54"/>
  <c r="A253" i="52"/>
  <c r="A253" i="48"/>
  <c r="E239" i="47"/>
  <c r="F239" i="47"/>
  <c r="G239" i="47"/>
  <c r="C240" i="47"/>
  <c r="A251" i="47"/>
  <c r="D238" i="47"/>
  <c r="E239" i="42"/>
  <c r="F239" i="42"/>
  <c r="G239" i="42"/>
  <c r="C240" i="42"/>
  <c r="A250" i="42"/>
  <c r="D238" i="42"/>
  <c r="F147" i="34"/>
  <c r="A245" i="34"/>
  <c r="E120" i="52"/>
  <c r="C120" i="52"/>
  <c r="D119" i="52"/>
  <c r="N248" i="49"/>
  <c r="A249" i="49"/>
  <c r="G245" i="54"/>
  <c r="C246" i="54"/>
  <c r="F246" i="54"/>
  <c r="A250" i="54"/>
  <c r="D244" i="54"/>
  <c r="A254" i="52"/>
  <c r="A254" i="48"/>
  <c r="E240" i="47"/>
  <c r="F240" i="47"/>
  <c r="G240" i="47"/>
  <c r="C241" i="47"/>
  <c r="D239" i="47"/>
  <c r="A252" i="47"/>
  <c r="E240" i="42"/>
  <c r="F240" i="42"/>
  <c r="G240" i="42"/>
  <c r="C241" i="42"/>
  <c r="A251" i="42"/>
  <c r="D239" i="42"/>
  <c r="G147" i="34"/>
  <c r="C148" i="34"/>
  <c r="E148" i="34"/>
  <c r="D147" i="34"/>
  <c r="A246" i="34"/>
  <c r="F120" i="52"/>
  <c r="G120" i="52"/>
  <c r="D120" i="52"/>
  <c r="N249" i="49"/>
  <c r="A250" i="49"/>
  <c r="G246" i="54"/>
  <c r="C247" i="54"/>
  <c r="F247" i="54"/>
  <c r="A251" i="54"/>
  <c r="D245" i="54"/>
  <c r="A255" i="52"/>
  <c r="A255" i="48"/>
  <c r="E241" i="47"/>
  <c r="F241" i="47"/>
  <c r="G241" i="47"/>
  <c r="C242" i="47"/>
  <c r="A253" i="47"/>
  <c r="D240" i="47"/>
  <c r="E241" i="42"/>
  <c r="F241" i="42"/>
  <c r="G241" i="42"/>
  <c r="C242" i="42"/>
  <c r="A252" i="42"/>
  <c r="D240" i="42"/>
  <c r="F148" i="34"/>
  <c r="A247" i="34"/>
  <c r="E121" i="52"/>
  <c r="C121" i="52"/>
  <c r="N250" i="49"/>
  <c r="A251" i="49"/>
  <c r="D246" i="54"/>
  <c r="G247" i="54"/>
  <c r="C248" i="54"/>
  <c r="F248" i="54"/>
  <c r="A252" i="54"/>
  <c r="A256" i="52"/>
  <c r="A256" i="48"/>
  <c r="E242" i="47"/>
  <c r="F242" i="47"/>
  <c r="G242" i="47"/>
  <c r="C243" i="47"/>
  <c r="A254" i="47"/>
  <c r="D241" i="47"/>
  <c r="E242" i="42"/>
  <c r="F242" i="42"/>
  <c r="G242" i="42"/>
  <c r="C243" i="42"/>
  <c r="D241" i="42"/>
  <c r="A253" i="42"/>
  <c r="G148" i="34"/>
  <c r="C149" i="34"/>
  <c r="E149" i="34"/>
  <c r="D148" i="34"/>
  <c r="A248" i="34"/>
  <c r="F121" i="52"/>
  <c r="G121" i="52"/>
  <c r="N251" i="49"/>
  <c r="A252" i="49"/>
  <c r="D247" i="54"/>
  <c r="G248" i="54"/>
  <c r="C249" i="54"/>
  <c r="F249" i="54"/>
  <c r="A253" i="54"/>
  <c r="A257" i="52"/>
  <c r="A257" i="48"/>
  <c r="E243" i="47"/>
  <c r="F243" i="47"/>
  <c r="G243" i="47"/>
  <c r="C244" i="47"/>
  <c r="A255" i="47"/>
  <c r="D242" i="47"/>
  <c r="E243" i="42"/>
  <c r="F243" i="42"/>
  <c r="G243" i="42"/>
  <c r="C244" i="42"/>
  <c r="A254" i="42"/>
  <c r="D242" i="42"/>
  <c r="F149" i="34"/>
  <c r="A249" i="34"/>
  <c r="C122" i="52"/>
  <c r="E122" i="52"/>
  <c r="D121" i="52"/>
  <c r="N252" i="49"/>
  <c r="A253" i="49"/>
  <c r="D248" i="54"/>
  <c r="G249" i="54"/>
  <c r="C250" i="54"/>
  <c r="F250" i="54"/>
  <c r="A254" i="54"/>
  <c r="A258" i="52"/>
  <c r="A258" i="48"/>
  <c r="E244" i="47"/>
  <c r="F244" i="47"/>
  <c r="G244" i="47"/>
  <c r="C245" i="47"/>
  <c r="D243" i="47"/>
  <c r="A256" i="47"/>
  <c r="E244" i="42"/>
  <c r="F244" i="42"/>
  <c r="G244" i="42"/>
  <c r="C245" i="42"/>
  <c r="A255" i="42"/>
  <c r="D243" i="42"/>
  <c r="G149" i="34"/>
  <c r="C150" i="34"/>
  <c r="E150" i="34"/>
  <c r="D149" i="34"/>
  <c r="A250" i="34"/>
  <c r="F122" i="52"/>
  <c r="D122" i="52"/>
  <c r="N253" i="49"/>
  <c r="A254" i="49"/>
  <c r="D249" i="54"/>
  <c r="G250" i="54"/>
  <c r="C251" i="54"/>
  <c r="F251" i="54"/>
  <c r="A255" i="54"/>
  <c r="A259" i="52"/>
  <c r="A259" i="48"/>
  <c r="E245" i="47"/>
  <c r="F245" i="47"/>
  <c r="G245" i="47"/>
  <c r="C246" i="47"/>
  <c r="A257" i="47"/>
  <c r="D244" i="47"/>
  <c r="E245" i="42"/>
  <c r="F245" i="42"/>
  <c r="G245" i="42"/>
  <c r="C246" i="42"/>
  <c r="A256" i="42"/>
  <c r="D244" i="42"/>
  <c r="F150" i="34"/>
  <c r="A251" i="34"/>
  <c r="G122" i="52"/>
  <c r="N254" i="49"/>
  <c r="A255" i="49"/>
  <c r="D250" i="54"/>
  <c r="G251" i="54"/>
  <c r="C252" i="54"/>
  <c r="F252" i="54"/>
  <c r="A256" i="54"/>
  <c r="A260" i="52"/>
  <c r="A260" i="48"/>
  <c r="E246" i="47"/>
  <c r="F246" i="47"/>
  <c r="G246" i="47"/>
  <c r="C247" i="47"/>
  <c r="A258" i="47"/>
  <c r="D245" i="47"/>
  <c r="E246" i="42"/>
  <c r="F246" i="42"/>
  <c r="G246" i="42"/>
  <c r="C247" i="42"/>
  <c r="D245" i="42"/>
  <c r="A257" i="42"/>
  <c r="G150" i="34"/>
  <c r="C151" i="34"/>
  <c r="E151" i="34"/>
  <c r="D150" i="34"/>
  <c r="A252" i="34"/>
  <c r="C123" i="52"/>
  <c r="E123" i="52"/>
  <c r="N255" i="49"/>
  <c r="A256" i="49"/>
  <c r="D251" i="54"/>
  <c r="G252" i="54"/>
  <c r="C253" i="54"/>
  <c r="F253" i="54"/>
  <c r="A257" i="54"/>
  <c r="A261" i="52"/>
  <c r="A261" i="48"/>
  <c r="E247" i="47"/>
  <c r="F247" i="47"/>
  <c r="G247" i="47"/>
  <c r="C248" i="47"/>
  <c r="A259" i="47"/>
  <c r="D246" i="47"/>
  <c r="E247" i="42"/>
  <c r="F247" i="42"/>
  <c r="G247" i="42"/>
  <c r="C248" i="42"/>
  <c r="A258" i="42"/>
  <c r="D246" i="42"/>
  <c r="F151" i="34"/>
  <c r="A253" i="34"/>
  <c r="F123" i="52"/>
  <c r="D123" i="52"/>
  <c r="N256" i="49"/>
  <c r="A257" i="49"/>
  <c r="D252" i="54"/>
  <c r="G253" i="54"/>
  <c r="C254" i="54"/>
  <c r="F254" i="54"/>
  <c r="A258" i="54"/>
  <c r="A262" i="52"/>
  <c r="A262" i="48"/>
  <c r="E248" i="47"/>
  <c r="F248" i="47"/>
  <c r="G248" i="47"/>
  <c r="C249" i="47"/>
  <c r="D247" i="47"/>
  <c r="A260" i="47"/>
  <c r="E248" i="42"/>
  <c r="F248" i="42"/>
  <c r="G248" i="42"/>
  <c r="C249" i="42"/>
  <c r="A259" i="42"/>
  <c r="D247" i="42"/>
  <c r="G151" i="34"/>
  <c r="C152" i="34"/>
  <c r="E152" i="34"/>
  <c r="D151" i="34"/>
  <c r="A254" i="34"/>
  <c r="G123" i="52"/>
  <c r="N257" i="49"/>
  <c r="A258" i="49"/>
  <c r="G254" i="54"/>
  <c r="C255" i="54"/>
  <c r="F255" i="54"/>
  <c r="A259" i="54"/>
  <c r="D253" i="54"/>
  <c r="A263" i="52"/>
  <c r="A263" i="48"/>
  <c r="E249" i="47"/>
  <c r="F249" i="47"/>
  <c r="G249" i="47"/>
  <c r="C250" i="47"/>
  <c r="A261" i="47"/>
  <c r="D248" i="47"/>
  <c r="E249" i="42"/>
  <c r="F249" i="42"/>
  <c r="G249" i="42"/>
  <c r="C250" i="42"/>
  <c r="A260" i="42"/>
  <c r="D248" i="42"/>
  <c r="F152" i="34"/>
  <c r="A255" i="34"/>
  <c r="C124" i="52"/>
  <c r="E124" i="52"/>
  <c r="N258" i="49"/>
  <c r="A259" i="49"/>
  <c r="G255" i="54"/>
  <c r="C256" i="54"/>
  <c r="F256" i="54"/>
  <c r="A260" i="54"/>
  <c r="D254" i="54"/>
  <c r="A264" i="52"/>
  <c r="A264" i="48"/>
  <c r="E250" i="47"/>
  <c r="F250" i="47"/>
  <c r="G250" i="47"/>
  <c r="C251" i="47"/>
  <c r="D249" i="47"/>
  <c r="A262" i="47"/>
  <c r="E250" i="42"/>
  <c r="F250" i="42"/>
  <c r="G250" i="42"/>
  <c r="C251" i="42"/>
  <c r="D249" i="42"/>
  <c r="A261" i="42"/>
  <c r="G152" i="34"/>
  <c r="C153" i="34"/>
  <c r="E153" i="34"/>
  <c r="D152" i="34"/>
  <c r="A256" i="34"/>
  <c r="F124" i="52"/>
  <c r="D124" i="52"/>
  <c r="N259" i="49"/>
  <c r="A260" i="49"/>
  <c r="D255" i="54"/>
  <c r="G256" i="54"/>
  <c r="C257" i="54"/>
  <c r="F257" i="54"/>
  <c r="A261" i="54"/>
  <c r="A265" i="52"/>
  <c r="A265" i="48"/>
  <c r="E251" i="47"/>
  <c r="F251" i="47"/>
  <c r="G251" i="47"/>
  <c r="C252" i="47"/>
  <c r="A263" i="47"/>
  <c r="D250" i="47"/>
  <c r="E251" i="42"/>
  <c r="F251" i="42"/>
  <c r="G251" i="42"/>
  <c r="C252" i="42"/>
  <c r="A262" i="42"/>
  <c r="D250" i="42"/>
  <c r="F153" i="34"/>
  <c r="A257" i="34"/>
  <c r="G124" i="52"/>
  <c r="N260" i="49"/>
  <c r="A261" i="49"/>
  <c r="D256" i="54"/>
  <c r="G257" i="54"/>
  <c r="C258" i="54"/>
  <c r="F258" i="54"/>
  <c r="A262" i="54"/>
  <c r="A266" i="52"/>
  <c r="A266" i="48"/>
  <c r="E252" i="47"/>
  <c r="F252" i="47"/>
  <c r="G252" i="47"/>
  <c r="C253" i="47"/>
  <c r="A264" i="47"/>
  <c r="D251" i="47"/>
  <c r="A263" i="42"/>
  <c r="E252" i="42"/>
  <c r="F252" i="42"/>
  <c r="G252" i="42"/>
  <c r="C253" i="42"/>
  <c r="D251" i="42"/>
  <c r="G153" i="34"/>
  <c r="C154" i="34"/>
  <c r="E154" i="34"/>
  <c r="D153" i="34"/>
  <c r="A258" i="34"/>
  <c r="C125" i="52"/>
  <c r="E125" i="52"/>
  <c r="N261" i="49"/>
  <c r="A262" i="49"/>
  <c r="A263" i="54"/>
  <c r="G258" i="54"/>
  <c r="C259" i="54"/>
  <c r="F259" i="54"/>
  <c r="D257" i="54"/>
  <c r="A267" i="52"/>
  <c r="A267" i="48"/>
  <c r="E253" i="47"/>
  <c r="F253" i="47"/>
  <c r="G253" i="47"/>
  <c r="C254" i="47"/>
  <c r="D252" i="47"/>
  <c r="A265" i="47"/>
  <c r="E253" i="42"/>
  <c r="F253" i="42"/>
  <c r="G253" i="42"/>
  <c r="C254" i="42"/>
  <c r="D252" i="42"/>
  <c r="A264" i="42"/>
  <c r="F154" i="34"/>
  <c r="A259" i="34"/>
  <c r="F125" i="52"/>
  <c r="D125" i="52"/>
  <c r="N262" i="49"/>
  <c r="A263" i="49"/>
  <c r="D258" i="54"/>
  <c r="G259" i="54"/>
  <c r="C260" i="54"/>
  <c r="F260" i="54"/>
  <c r="A264" i="54"/>
  <c r="A268" i="52"/>
  <c r="A268" i="48"/>
  <c r="E254" i="47"/>
  <c r="F254" i="47"/>
  <c r="G254" i="47"/>
  <c r="C255" i="47"/>
  <c r="D253" i="47"/>
  <c r="A266" i="47"/>
  <c r="E254" i="42"/>
  <c r="F254" i="42"/>
  <c r="G254" i="42"/>
  <c r="C255" i="42"/>
  <c r="A265" i="42"/>
  <c r="D253" i="42"/>
  <c r="G154" i="34"/>
  <c r="C155" i="34"/>
  <c r="E155" i="34"/>
  <c r="D154" i="34"/>
  <c r="A260" i="34"/>
  <c r="G125" i="52"/>
  <c r="N263" i="49"/>
  <c r="A264" i="49"/>
  <c r="D259" i="54"/>
  <c r="G260" i="54"/>
  <c r="C261" i="54"/>
  <c r="F261" i="54"/>
  <c r="A265" i="54"/>
  <c r="A269" i="52"/>
  <c r="A269" i="48"/>
  <c r="E255" i="47"/>
  <c r="F255" i="47"/>
  <c r="G255" i="47"/>
  <c r="C256" i="47"/>
  <c r="A267" i="47"/>
  <c r="D254" i="47"/>
  <c r="E255" i="42"/>
  <c r="F255" i="42"/>
  <c r="G255" i="42"/>
  <c r="C256" i="42"/>
  <c r="A266" i="42"/>
  <c r="D254" i="42"/>
  <c r="F155" i="34"/>
  <c r="A261" i="34"/>
  <c r="C126" i="52"/>
  <c r="E126" i="52"/>
  <c r="N264" i="49"/>
  <c r="A265" i="49"/>
  <c r="D260" i="54"/>
  <c r="A266" i="54"/>
  <c r="G261" i="54"/>
  <c r="C262" i="54"/>
  <c r="F262" i="54"/>
  <c r="A270" i="52"/>
  <c r="A270" i="48"/>
  <c r="E256" i="47"/>
  <c r="F256" i="47"/>
  <c r="G256" i="47"/>
  <c r="C257" i="47"/>
  <c r="D255" i="47"/>
  <c r="A268" i="47"/>
  <c r="E256" i="42"/>
  <c r="F256" i="42"/>
  <c r="G256" i="42"/>
  <c r="C257" i="42"/>
  <c r="A267" i="42"/>
  <c r="D255" i="42"/>
  <c r="G155" i="34"/>
  <c r="C156" i="34"/>
  <c r="E156" i="34"/>
  <c r="D155" i="34"/>
  <c r="A262" i="34"/>
  <c r="F126" i="52"/>
  <c r="D126" i="52"/>
  <c r="N265" i="49"/>
  <c r="A266" i="49"/>
  <c r="G262" i="54"/>
  <c r="C263" i="54"/>
  <c r="F263" i="54"/>
  <c r="A267" i="54"/>
  <c r="D261" i="54"/>
  <c r="A271" i="52"/>
  <c r="A271" i="48"/>
  <c r="E257" i="47"/>
  <c r="F257" i="47"/>
  <c r="G257" i="47"/>
  <c r="C258" i="47"/>
  <c r="A269" i="47"/>
  <c r="D256" i="47"/>
  <c r="E257" i="42"/>
  <c r="F257" i="42"/>
  <c r="G257" i="42"/>
  <c r="C258" i="42"/>
  <c r="A268" i="42"/>
  <c r="D256" i="42"/>
  <c r="F156" i="34"/>
  <c r="A263" i="34"/>
  <c r="G126" i="52"/>
  <c r="N266" i="49"/>
  <c r="A267" i="49"/>
  <c r="D262" i="54"/>
  <c r="G263" i="54"/>
  <c r="C264" i="54"/>
  <c r="F264" i="54"/>
  <c r="A268" i="54"/>
  <c r="A272" i="52"/>
  <c r="A272" i="48"/>
  <c r="E258" i="47"/>
  <c r="F258" i="47"/>
  <c r="G258" i="47"/>
  <c r="C259" i="47"/>
  <c r="A270" i="47"/>
  <c r="D257" i="47"/>
  <c r="E258" i="42"/>
  <c r="F258" i="42"/>
  <c r="G258" i="42"/>
  <c r="C259" i="42"/>
  <c r="D257" i="42"/>
  <c r="A269" i="42"/>
  <c r="G156" i="34"/>
  <c r="C157" i="34"/>
  <c r="E157" i="34"/>
  <c r="D156" i="34"/>
  <c r="A264" i="34"/>
  <c r="C127" i="52"/>
  <c r="E127" i="52"/>
  <c r="N267" i="49"/>
  <c r="A268" i="49"/>
  <c r="D263" i="54"/>
  <c r="A269" i="54"/>
  <c r="G264" i="54"/>
  <c r="C265" i="54"/>
  <c r="F265" i="54"/>
  <c r="A273" i="52"/>
  <c r="A273" i="48"/>
  <c r="E259" i="47"/>
  <c r="F259" i="47"/>
  <c r="G259" i="47"/>
  <c r="C260" i="47"/>
  <c r="A271" i="47"/>
  <c r="D258" i="47"/>
  <c r="D258" i="42"/>
  <c r="A270" i="42"/>
  <c r="E259" i="42"/>
  <c r="F259" i="42"/>
  <c r="G259" i="42"/>
  <c r="C260" i="42"/>
  <c r="F157" i="34"/>
  <c r="A265" i="34"/>
  <c r="F127" i="52"/>
  <c r="D127" i="52"/>
  <c r="N268" i="49"/>
  <c r="A269" i="49"/>
  <c r="G265" i="54"/>
  <c r="C266" i="54"/>
  <c r="F266" i="54"/>
  <c r="A270" i="54"/>
  <c r="D264" i="54"/>
  <c r="A274" i="52"/>
  <c r="A274" i="48"/>
  <c r="E260" i="47"/>
  <c r="F260" i="47"/>
  <c r="G260" i="47"/>
  <c r="C261" i="47"/>
  <c r="D259" i="47"/>
  <c r="A272" i="47"/>
  <c r="D259" i="42"/>
  <c r="E260" i="42"/>
  <c r="F260" i="42"/>
  <c r="G260" i="42"/>
  <c r="C261" i="42"/>
  <c r="A271" i="42"/>
  <c r="G157" i="34"/>
  <c r="C158" i="34"/>
  <c r="E158" i="34"/>
  <c r="D157" i="34"/>
  <c r="A266" i="34"/>
  <c r="G127" i="52"/>
  <c r="N269" i="49"/>
  <c r="A270" i="49"/>
  <c r="G266" i="54"/>
  <c r="C267" i="54"/>
  <c r="F267" i="54"/>
  <c r="A271" i="54"/>
  <c r="D265" i="54"/>
  <c r="A275" i="52"/>
  <c r="A275" i="48"/>
  <c r="E261" i="47"/>
  <c r="F261" i="47"/>
  <c r="G261" i="47"/>
  <c r="C262" i="47"/>
  <c r="A273" i="47"/>
  <c r="D260" i="47"/>
  <c r="E261" i="42"/>
  <c r="F261" i="42"/>
  <c r="G261" i="42"/>
  <c r="C262" i="42"/>
  <c r="A272" i="42"/>
  <c r="D260" i="42"/>
  <c r="F158" i="34"/>
  <c r="A267" i="34"/>
  <c r="E128" i="52"/>
  <c r="C128" i="52"/>
  <c r="N270" i="49"/>
  <c r="A271" i="49"/>
  <c r="G267" i="54"/>
  <c r="C268" i="54"/>
  <c r="F268" i="54"/>
  <c r="A272" i="54"/>
  <c r="D266" i="54"/>
  <c r="A276" i="52"/>
  <c r="A276" i="48"/>
  <c r="E262" i="47"/>
  <c r="F262" i="47"/>
  <c r="G262" i="47"/>
  <c r="C263" i="47"/>
  <c r="A274" i="47"/>
  <c r="D261" i="47"/>
  <c r="E262" i="42"/>
  <c r="F262" i="42"/>
  <c r="G262" i="42"/>
  <c r="C263" i="42"/>
  <c r="D261" i="42"/>
  <c r="A273" i="42"/>
  <c r="G158" i="34"/>
  <c r="C159" i="34"/>
  <c r="E159" i="34"/>
  <c r="D158" i="34"/>
  <c r="A268" i="34"/>
  <c r="F128" i="52"/>
  <c r="G128" i="52"/>
  <c r="D128" i="52"/>
  <c r="N271" i="49"/>
  <c r="A272" i="49"/>
  <c r="D267" i="54"/>
  <c r="G268" i="54"/>
  <c r="C269" i="54"/>
  <c r="F269" i="54"/>
  <c r="A273" i="54"/>
  <c r="A277" i="52"/>
  <c r="A277" i="48"/>
  <c r="E263" i="47"/>
  <c r="F263" i="47"/>
  <c r="G263" i="47"/>
  <c r="C264" i="47"/>
  <c r="A275" i="47"/>
  <c r="D262" i="47"/>
  <c r="E263" i="42"/>
  <c r="F263" i="42"/>
  <c r="G263" i="42"/>
  <c r="C264" i="42"/>
  <c r="A274" i="42"/>
  <c r="D262" i="42"/>
  <c r="F159" i="34"/>
  <c r="A269" i="34"/>
  <c r="E129" i="52"/>
  <c r="C129" i="52"/>
  <c r="N272" i="49"/>
  <c r="A273" i="49"/>
  <c r="D268" i="54"/>
  <c r="G269" i="54"/>
  <c r="C270" i="54"/>
  <c r="F270" i="54"/>
  <c r="A274" i="54"/>
  <c r="A278" i="52"/>
  <c r="A278" i="48"/>
  <c r="E264" i="47"/>
  <c r="F264" i="47"/>
  <c r="G264" i="47"/>
  <c r="C265" i="47"/>
  <c r="A276" i="47"/>
  <c r="D263" i="47"/>
  <c r="E264" i="42"/>
  <c r="F264" i="42"/>
  <c r="G264" i="42"/>
  <c r="C265" i="42"/>
  <c r="A275" i="42"/>
  <c r="D263" i="42"/>
  <c r="G159" i="34"/>
  <c r="C160" i="34"/>
  <c r="E160" i="34"/>
  <c r="D159" i="34"/>
  <c r="A270" i="34"/>
  <c r="F129" i="52"/>
  <c r="G129" i="52"/>
  <c r="N273" i="49"/>
  <c r="A274" i="49"/>
  <c r="G270" i="54"/>
  <c r="C271" i="54"/>
  <c r="F271" i="54"/>
  <c r="A275" i="54"/>
  <c r="D269" i="54"/>
  <c r="A279" i="52"/>
  <c r="A279" i="48"/>
  <c r="E265" i="47"/>
  <c r="F265" i="47"/>
  <c r="G265" i="47"/>
  <c r="C266" i="47"/>
  <c r="D264" i="47"/>
  <c r="A277" i="47"/>
  <c r="D264" i="42"/>
  <c r="E265" i="42"/>
  <c r="F265" i="42"/>
  <c r="G265" i="42"/>
  <c r="C266" i="42"/>
  <c r="A276" i="42"/>
  <c r="F160" i="34"/>
  <c r="A271" i="34"/>
  <c r="C130" i="52"/>
  <c r="E130" i="52"/>
  <c r="D129" i="52"/>
  <c r="N274" i="49"/>
  <c r="A275" i="49"/>
  <c r="G271" i="54"/>
  <c r="C272" i="54"/>
  <c r="F272" i="54"/>
  <c r="D270" i="54"/>
  <c r="A276" i="54"/>
  <c r="A280" i="52"/>
  <c r="A280" i="48"/>
  <c r="E266" i="47"/>
  <c r="F266" i="47"/>
  <c r="G266" i="47"/>
  <c r="C267" i="47"/>
  <c r="A278" i="47"/>
  <c r="D265" i="47"/>
  <c r="E266" i="42"/>
  <c r="F266" i="42"/>
  <c r="G266" i="42"/>
  <c r="C267" i="42"/>
  <c r="D265" i="42"/>
  <c r="A277" i="42"/>
  <c r="G160" i="34"/>
  <c r="C161" i="34"/>
  <c r="E161" i="34"/>
  <c r="D160" i="34"/>
  <c r="A272" i="34"/>
  <c r="F130" i="52"/>
  <c r="D130" i="52"/>
  <c r="N275" i="49"/>
  <c r="A276" i="49"/>
  <c r="G272" i="54"/>
  <c r="C273" i="54"/>
  <c r="F273" i="54"/>
  <c r="A277" i="54"/>
  <c r="D271" i="54"/>
  <c r="A281" i="52"/>
  <c r="A281" i="48"/>
  <c r="E267" i="47"/>
  <c r="F267" i="47"/>
  <c r="G267" i="47"/>
  <c r="C268" i="47"/>
  <c r="A279" i="47"/>
  <c r="D266" i="47"/>
  <c r="E267" i="42"/>
  <c r="F267" i="42"/>
  <c r="G267" i="42"/>
  <c r="C268" i="42"/>
  <c r="A278" i="42"/>
  <c r="D266" i="42"/>
  <c r="F161" i="34"/>
  <c r="A273" i="34"/>
  <c r="G130" i="52"/>
  <c r="N276" i="49"/>
  <c r="A277" i="49"/>
  <c r="G273" i="54"/>
  <c r="C274" i="54"/>
  <c r="F274" i="54"/>
  <c r="A278" i="54"/>
  <c r="D272" i="54"/>
  <c r="A282" i="52"/>
  <c r="A282" i="48"/>
  <c r="E268" i="47"/>
  <c r="F268" i="47"/>
  <c r="G268" i="47"/>
  <c r="C269" i="47"/>
  <c r="A280" i="47"/>
  <c r="D267" i="47"/>
  <c r="E268" i="42"/>
  <c r="F268" i="42"/>
  <c r="G268" i="42"/>
  <c r="C269" i="42"/>
  <c r="A279" i="42"/>
  <c r="D267" i="42"/>
  <c r="G161" i="34"/>
  <c r="C162" i="34"/>
  <c r="E162" i="34"/>
  <c r="D161" i="34"/>
  <c r="A274" i="34"/>
  <c r="E131" i="52"/>
  <c r="C131" i="52"/>
  <c r="N277" i="49"/>
  <c r="A278" i="49"/>
  <c r="G274" i="54"/>
  <c r="C275" i="54"/>
  <c r="F275" i="54"/>
  <c r="A279" i="54"/>
  <c r="D273" i="54"/>
  <c r="A283" i="52"/>
  <c r="A283" i="48"/>
  <c r="E269" i="47"/>
  <c r="F269" i="47"/>
  <c r="G269" i="47"/>
  <c r="C270" i="47"/>
  <c r="D268" i="47"/>
  <c r="A281" i="47"/>
  <c r="E269" i="42"/>
  <c r="F269" i="42"/>
  <c r="G269" i="42"/>
  <c r="C270" i="42"/>
  <c r="A280" i="42"/>
  <c r="D268" i="42"/>
  <c r="F162" i="34"/>
  <c r="A275" i="34"/>
  <c r="F131" i="52"/>
  <c r="G131" i="52"/>
  <c r="N278" i="49"/>
  <c r="A279" i="49"/>
  <c r="G275" i="54"/>
  <c r="C276" i="54"/>
  <c r="F276" i="54"/>
  <c r="D274" i="54"/>
  <c r="A280" i="54"/>
  <c r="A284" i="52"/>
  <c r="A284" i="48"/>
  <c r="E270" i="47"/>
  <c r="F270" i="47"/>
  <c r="G270" i="47"/>
  <c r="C271" i="47"/>
  <c r="D269" i="47"/>
  <c r="A282" i="47"/>
  <c r="E270" i="42"/>
  <c r="F270" i="42"/>
  <c r="G270" i="42"/>
  <c r="C271" i="42"/>
  <c r="D269" i="42"/>
  <c r="A281" i="42"/>
  <c r="G162" i="34"/>
  <c r="C163" i="34"/>
  <c r="E163" i="34"/>
  <c r="D162" i="34"/>
  <c r="A276" i="34"/>
  <c r="C132" i="52"/>
  <c r="E132" i="52"/>
  <c r="D131" i="52"/>
  <c r="N279" i="49"/>
  <c r="A280" i="49"/>
  <c r="G276" i="54"/>
  <c r="C277" i="54"/>
  <c r="F277" i="54"/>
  <c r="D275" i="54"/>
  <c r="A281" i="54"/>
  <c r="A285" i="52"/>
  <c r="A285" i="48"/>
  <c r="E271" i="47"/>
  <c r="F271" i="47"/>
  <c r="G271" i="47"/>
  <c r="C272" i="47"/>
  <c r="A283" i="47"/>
  <c r="D270" i="47"/>
  <c r="A282" i="42"/>
  <c r="E271" i="42"/>
  <c r="F271" i="42"/>
  <c r="G271" i="42"/>
  <c r="C272" i="42"/>
  <c r="D270" i="42"/>
  <c r="F163" i="34"/>
  <c r="A277" i="34"/>
  <c r="F132" i="52"/>
  <c r="D132" i="52"/>
  <c r="N280" i="49"/>
  <c r="A281" i="49"/>
  <c r="G277" i="54"/>
  <c r="C278" i="54"/>
  <c r="F278" i="54"/>
  <c r="A282" i="54"/>
  <c r="D276" i="54"/>
  <c r="A286" i="52"/>
  <c r="A286" i="48"/>
  <c r="E272" i="47"/>
  <c r="F272" i="47"/>
  <c r="G272" i="47"/>
  <c r="C273" i="47"/>
  <c r="D271" i="47"/>
  <c r="A284" i="47"/>
  <c r="E272" i="42"/>
  <c r="F272" i="42"/>
  <c r="G272" i="42"/>
  <c r="C273" i="42"/>
  <c r="A283" i="42"/>
  <c r="D271" i="42"/>
  <c r="G163" i="34"/>
  <c r="C164" i="34"/>
  <c r="E164" i="34"/>
  <c r="D163" i="34"/>
  <c r="A278" i="34"/>
  <c r="G132" i="52"/>
  <c r="N281" i="49"/>
  <c r="A282" i="49"/>
  <c r="D277" i="54"/>
  <c r="G278" i="54"/>
  <c r="C279" i="54"/>
  <c r="F279" i="54"/>
  <c r="A283" i="54"/>
  <c r="A287" i="52"/>
  <c r="A287" i="48"/>
  <c r="E273" i="47"/>
  <c r="F273" i="47"/>
  <c r="G273" i="47"/>
  <c r="C274" i="47"/>
  <c r="A285" i="47"/>
  <c r="D272" i="47"/>
  <c r="D272" i="42"/>
  <c r="E273" i="42"/>
  <c r="F273" i="42"/>
  <c r="G273" i="42"/>
  <c r="C274" i="42"/>
  <c r="A284" i="42"/>
  <c r="F164" i="34"/>
  <c r="A279" i="34"/>
  <c r="E133" i="52"/>
  <c r="C133" i="52"/>
  <c r="N282" i="49"/>
  <c r="A283" i="49"/>
  <c r="D278" i="54"/>
  <c r="A284" i="54"/>
  <c r="G279" i="54"/>
  <c r="C280" i="54"/>
  <c r="F280" i="54"/>
  <c r="A288" i="52"/>
  <c r="A288" i="48"/>
  <c r="E274" i="47"/>
  <c r="F274" i="47"/>
  <c r="G274" i="47"/>
  <c r="C275" i="47"/>
  <c r="A286" i="47"/>
  <c r="D273" i="47"/>
  <c r="D273" i="42"/>
  <c r="A285" i="42"/>
  <c r="E274" i="42"/>
  <c r="F274" i="42"/>
  <c r="G274" i="42"/>
  <c r="C275" i="42"/>
  <c r="G164" i="34"/>
  <c r="C165" i="34"/>
  <c r="E165" i="34"/>
  <c r="D164" i="34"/>
  <c r="A280" i="34"/>
  <c r="F133" i="52"/>
  <c r="D133" i="52"/>
  <c r="N283" i="49"/>
  <c r="A284" i="49"/>
  <c r="D279" i="54"/>
  <c r="G280" i="54"/>
  <c r="C281" i="54"/>
  <c r="F281" i="54"/>
  <c r="A285" i="54"/>
  <c r="A289" i="52"/>
  <c r="A289" i="48"/>
  <c r="E275" i="47"/>
  <c r="F275" i="47"/>
  <c r="G275" i="47"/>
  <c r="C276" i="47"/>
  <c r="A287" i="47"/>
  <c r="D274" i="47"/>
  <c r="E275" i="42"/>
  <c r="F275" i="42"/>
  <c r="G275" i="42"/>
  <c r="C276" i="42"/>
  <c r="D274" i="42"/>
  <c r="A286" i="42"/>
  <c r="F165" i="34"/>
  <c r="A281" i="34"/>
  <c r="G133" i="52"/>
  <c r="N284" i="49"/>
  <c r="A285" i="49"/>
  <c r="D280" i="54"/>
  <c r="G281" i="54"/>
  <c r="C282" i="54"/>
  <c r="F282" i="54"/>
  <c r="A286" i="54"/>
  <c r="A290" i="52"/>
  <c r="A290" i="48"/>
  <c r="E276" i="47"/>
  <c r="F276" i="47"/>
  <c r="G276" i="47"/>
  <c r="C277" i="47"/>
  <c r="D275" i="47"/>
  <c r="A288" i="47"/>
  <c r="D275" i="42"/>
  <c r="E276" i="42"/>
  <c r="F276" i="42"/>
  <c r="G276" i="42"/>
  <c r="C277" i="42"/>
  <c r="A287" i="42"/>
  <c r="G165" i="34"/>
  <c r="C166" i="34"/>
  <c r="E166" i="34"/>
  <c r="D165" i="34"/>
  <c r="A282" i="34"/>
  <c r="C134" i="52"/>
  <c r="E134" i="52"/>
  <c r="N285" i="49"/>
  <c r="A286" i="49"/>
  <c r="D281" i="54"/>
  <c r="A287" i="54"/>
  <c r="G282" i="54"/>
  <c r="C283" i="54"/>
  <c r="F283" i="54"/>
  <c r="A291" i="52"/>
  <c r="A291" i="48"/>
  <c r="E277" i="47"/>
  <c r="F277" i="47"/>
  <c r="G277" i="47"/>
  <c r="C278" i="47"/>
  <c r="D276" i="47"/>
  <c r="A289" i="47"/>
  <c r="E277" i="42"/>
  <c r="F277" i="42"/>
  <c r="G277" i="42"/>
  <c r="C278" i="42"/>
  <c r="A288" i="42"/>
  <c r="D276" i="42"/>
  <c r="F166" i="34"/>
  <c r="A283" i="34"/>
  <c r="F134" i="52"/>
  <c r="G134" i="52"/>
  <c r="N286" i="49"/>
  <c r="A287" i="49"/>
  <c r="D282" i="54"/>
  <c r="G283" i="54"/>
  <c r="C284" i="54"/>
  <c r="F284" i="54"/>
  <c r="A288" i="54"/>
  <c r="A292" i="52"/>
  <c r="A292" i="48"/>
  <c r="E278" i="47"/>
  <c r="F278" i="47"/>
  <c r="G278" i="47"/>
  <c r="C279" i="47"/>
  <c r="A290" i="47"/>
  <c r="D277" i="47"/>
  <c r="E278" i="42"/>
  <c r="F278" i="42"/>
  <c r="G278" i="42"/>
  <c r="C279" i="42"/>
  <c r="A289" i="42"/>
  <c r="D277" i="42"/>
  <c r="G166" i="34"/>
  <c r="C167" i="34"/>
  <c r="E167" i="34"/>
  <c r="D166" i="34"/>
  <c r="A284" i="34"/>
  <c r="C135" i="52"/>
  <c r="E135" i="52"/>
  <c r="D134" i="52"/>
  <c r="N287" i="49"/>
  <c r="A288" i="49"/>
  <c r="D283" i="54"/>
  <c r="G284" i="54"/>
  <c r="C285" i="54"/>
  <c r="F285" i="54"/>
  <c r="A289" i="54"/>
  <c r="A293" i="52"/>
  <c r="A293" i="48"/>
  <c r="E279" i="47"/>
  <c r="F279" i="47"/>
  <c r="G279" i="47"/>
  <c r="C280" i="47"/>
  <c r="A291" i="47"/>
  <c r="D278" i="47"/>
  <c r="D278" i="42"/>
  <c r="E279" i="42"/>
  <c r="F279" i="42"/>
  <c r="G279" i="42"/>
  <c r="C280" i="42"/>
  <c r="A290" i="42"/>
  <c r="F167" i="34"/>
  <c r="A285" i="34"/>
  <c r="F135" i="52"/>
  <c r="D135" i="52"/>
  <c r="N288" i="49"/>
  <c r="A289" i="49"/>
  <c r="D284" i="54"/>
  <c r="G285" i="54"/>
  <c r="C286" i="54"/>
  <c r="F286" i="54"/>
  <c r="A290" i="54"/>
  <c r="A294" i="52"/>
  <c r="A294" i="48"/>
  <c r="E280" i="47"/>
  <c r="F280" i="47"/>
  <c r="G280" i="47"/>
  <c r="C281" i="47"/>
  <c r="D279" i="47"/>
  <c r="A292" i="47"/>
  <c r="E280" i="42"/>
  <c r="F280" i="42"/>
  <c r="G280" i="42"/>
  <c r="C281" i="42"/>
  <c r="A291" i="42"/>
  <c r="D279" i="42"/>
  <c r="G167" i="34"/>
  <c r="C168" i="34"/>
  <c r="E168" i="34"/>
  <c r="D167" i="34"/>
  <c r="A286" i="34"/>
  <c r="G135" i="52"/>
  <c r="N289" i="49"/>
  <c r="A290" i="49"/>
  <c r="G286" i="54"/>
  <c r="C287" i="54"/>
  <c r="F287" i="54"/>
  <c r="A291" i="54"/>
  <c r="D285" i="54"/>
  <c r="A295" i="52"/>
  <c r="A295" i="48"/>
  <c r="E281" i="47"/>
  <c r="F281" i="47"/>
  <c r="G281" i="47"/>
  <c r="C282" i="47"/>
  <c r="D280" i="47"/>
  <c r="A293" i="47"/>
  <c r="E281" i="42"/>
  <c r="F281" i="42"/>
  <c r="G281" i="42"/>
  <c r="C282" i="42"/>
  <c r="D280" i="42"/>
  <c r="A292" i="42"/>
  <c r="F168" i="34"/>
  <c r="A287" i="34"/>
  <c r="C136" i="52"/>
  <c r="E136" i="52"/>
  <c r="N290" i="49"/>
  <c r="A291" i="49"/>
  <c r="D286" i="54"/>
  <c r="G287" i="54"/>
  <c r="C288" i="54"/>
  <c r="F288" i="54"/>
  <c r="A292" i="54"/>
  <c r="A296" i="52"/>
  <c r="A296" i="48"/>
  <c r="E282" i="47"/>
  <c r="F282" i="47"/>
  <c r="G282" i="47"/>
  <c r="C283" i="47"/>
  <c r="A294" i="47"/>
  <c r="D281" i="47"/>
  <c r="E282" i="42"/>
  <c r="F282" i="42"/>
  <c r="G282" i="42"/>
  <c r="C283" i="42"/>
  <c r="D281" i="42"/>
  <c r="A293" i="42"/>
  <c r="G168" i="34"/>
  <c r="C169" i="34"/>
  <c r="E169" i="34"/>
  <c r="D168" i="34"/>
  <c r="A288" i="34"/>
  <c r="F136" i="52"/>
  <c r="G136" i="52"/>
  <c r="N291" i="49"/>
  <c r="A292" i="49"/>
  <c r="D287" i="54"/>
  <c r="A293" i="54"/>
  <c r="G288" i="54"/>
  <c r="C289" i="54"/>
  <c r="F289" i="54"/>
  <c r="A297" i="52"/>
  <c r="A297" i="48"/>
  <c r="E283" i="47"/>
  <c r="F283" i="47"/>
  <c r="G283" i="47"/>
  <c r="C284" i="47"/>
  <c r="A295" i="47"/>
  <c r="D282" i="47"/>
  <c r="E283" i="42"/>
  <c r="F283" i="42"/>
  <c r="G283" i="42"/>
  <c r="C284" i="42"/>
  <c r="A294" i="42"/>
  <c r="D282" i="42"/>
  <c r="F169" i="34"/>
  <c r="A289" i="34"/>
  <c r="C137" i="52"/>
  <c r="E137" i="52"/>
  <c r="D136" i="52"/>
  <c r="N292" i="49"/>
  <c r="A293" i="49"/>
  <c r="D288" i="54"/>
  <c r="G289" i="54"/>
  <c r="C290" i="54"/>
  <c r="F290" i="54"/>
  <c r="A294" i="54"/>
  <c r="A298" i="52"/>
  <c r="A298" i="48"/>
  <c r="E284" i="47"/>
  <c r="F284" i="47"/>
  <c r="G284" i="47"/>
  <c r="C285" i="47"/>
  <c r="A296" i="47"/>
  <c r="D283" i="47"/>
  <c r="E284" i="42"/>
  <c r="F284" i="42"/>
  <c r="G284" i="42"/>
  <c r="C285" i="42"/>
  <c r="A295" i="42"/>
  <c r="D283" i="42"/>
  <c r="G169" i="34"/>
  <c r="C170" i="34"/>
  <c r="E170" i="34"/>
  <c r="D169" i="34"/>
  <c r="A290" i="34"/>
  <c r="F137" i="52"/>
  <c r="D137" i="52"/>
  <c r="N293" i="49"/>
  <c r="A294" i="49"/>
  <c r="A295" i="54"/>
  <c r="G290" i="54"/>
  <c r="C291" i="54"/>
  <c r="F291" i="54"/>
  <c r="D289" i="54"/>
  <c r="A299" i="52"/>
  <c r="A299" i="48"/>
  <c r="E285" i="47"/>
  <c r="F285" i="47"/>
  <c r="G285" i="47"/>
  <c r="C286" i="47"/>
  <c r="A297" i="47"/>
  <c r="D284" i="47"/>
  <c r="E285" i="42"/>
  <c r="F285" i="42"/>
  <c r="G285" i="42"/>
  <c r="C286" i="42"/>
  <c r="A296" i="42"/>
  <c r="D284" i="42"/>
  <c r="F170" i="34"/>
  <c r="A291" i="34"/>
  <c r="G137" i="52"/>
  <c r="N294" i="49"/>
  <c r="A295" i="49"/>
  <c r="G291" i="54"/>
  <c r="C292" i="54"/>
  <c r="F292" i="54"/>
  <c r="A296" i="54"/>
  <c r="D290" i="54"/>
  <c r="A300" i="52"/>
  <c r="A300" i="48"/>
  <c r="E286" i="47"/>
  <c r="F286" i="47"/>
  <c r="G286" i="47"/>
  <c r="C287" i="47"/>
  <c r="D285" i="47"/>
  <c r="A298" i="47"/>
  <c r="D285" i="42"/>
  <c r="E286" i="42"/>
  <c r="F286" i="42"/>
  <c r="G286" i="42"/>
  <c r="C287" i="42"/>
  <c r="A297" i="42"/>
  <c r="G170" i="34"/>
  <c r="C171" i="34"/>
  <c r="E171" i="34"/>
  <c r="D170" i="34"/>
  <c r="A292" i="34"/>
  <c r="E138" i="52"/>
  <c r="C138" i="52"/>
  <c r="N295" i="49"/>
  <c r="A296" i="49"/>
  <c r="D291" i="54"/>
  <c r="G292" i="54"/>
  <c r="C293" i="54"/>
  <c r="F293" i="54"/>
  <c r="A297" i="54"/>
  <c r="A301" i="52"/>
  <c r="A301" i="48"/>
  <c r="E287" i="47"/>
  <c r="F287" i="47"/>
  <c r="G287" i="47"/>
  <c r="C288" i="47"/>
  <c r="A299" i="47"/>
  <c r="D286" i="47"/>
  <c r="E287" i="42"/>
  <c r="F287" i="42"/>
  <c r="G287" i="42"/>
  <c r="C288" i="42"/>
  <c r="A298" i="42"/>
  <c r="D286" i="42"/>
  <c r="F171" i="34"/>
  <c r="A293" i="34"/>
  <c r="F138" i="52"/>
  <c r="G138" i="52"/>
  <c r="N296" i="49"/>
  <c r="A297" i="49"/>
  <c r="G293" i="54"/>
  <c r="C294" i="54"/>
  <c r="F294" i="54"/>
  <c r="A298" i="54"/>
  <c r="D292" i="54"/>
  <c r="A302" i="52"/>
  <c r="A302" i="48"/>
  <c r="E288" i="47"/>
  <c r="F288" i="47"/>
  <c r="G288" i="47"/>
  <c r="C289" i="47"/>
  <c r="A300" i="47"/>
  <c r="D287" i="47"/>
  <c r="D287" i="42"/>
  <c r="E288" i="42"/>
  <c r="F288" i="42"/>
  <c r="G288" i="42"/>
  <c r="C289" i="42"/>
  <c r="A299" i="42"/>
  <c r="G171" i="34"/>
  <c r="C172" i="34"/>
  <c r="E172" i="34"/>
  <c r="D171" i="34"/>
  <c r="A294" i="34"/>
  <c r="C139" i="52"/>
  <c r="F139" i="52"/>
  <c r="G139" i="52"/>
  <c r="E139" i="52"/>
  <c r="D138" i="52"/>
  <c r="N297" i="49"/>
  <c r="A298" i="49"/>
  <c r="D293" i="54"/>
  <c r="G294" i="54"/>
  <c r="C295" i="54"/>
  <c r="F295" i="54"/>
  <c r="A299" i="54"/>
  <c r="A303" i="52"/>
  <c r="A303" i="48"/>
  <c r="E289" i="47"/>
  <c r="F289" i="47"/>
  <c r="G289" i="47"/>
  <c r="C290" i="47"/>
  <c r="A301" i="47"/>
  <c r="D288" i="47"/>
  <c r="E289" i="42"/>
  <c r="F289" i="42"/>
  <c r="G289" i="42"/>
  <c r="C290" i="42"/>
  <c r="A300" i="42"/>
  <c r="D288" i="42"/>
  <c r="F172" i="34"/>
  <c r="A295" i="34"/>
  <c r="D139" i="52"/>
  <c r="C140" i="52"/>
  <c r="E140" i="52"/>
  <c r="N298" i="49"/>
  <c r="A299" i="49"/>
  <c r="D294" i="54"/>
  <c r="G295" i="54"/>
  <c r="C296" i="54"/>
  <c r="F296" i="54"/>
  <c r="A300" i="54"/>
  <c r="A304" i="52"/>
  <c r="A304" i="48"/>
  <c r="E290" i="47"/>
  <c r="F290" i="47"/>
  <c r="G290" i="47"/>
  <c r="C291" i="47"/>
  <c r="A302" i="47"/>
  <c r="D289" i="47"/>
  <c r="A301" i="42"/>
  <c r="E290" i="42"/>
  <c r="F290" i="42"/>
  <c r="G290" i="42"/>
  <c r="C291" i="42"/>
  <c r="D289" i="42"/>
  <c r="G172" i="34"/>
  <c r="C173" i="34"/>
  <c r="E173" i="34"/>
  <c r="D172" i="34"/>
  <c r="A296" i="34"/>
  <c r="F140" i="52"/>
  <c r="D140" i="52"/>
  <c r="N299" i="49"/>
  <c r="A300" i="49"/>
  <c r="D295" i="54"/>
  <c r="A301" i="54"/>
  <c r="G296" i="54"/>
  <c r="C297" i="54"/>
  <c r="F297" i="54"/>
  <c r="A305" i="52"/>
  <c r="A305" i="48"/>
  <c r="E291" i="47"/>
  <c r="F291" i="47"/>
  <c r="G291" i="47"/>
  <c r="C292" i="47"/>
  <c r="D290" i="47"/>
  <c r="A303" i="47"/>
  <c r="D290" i="42"/>
  <c r="E291" i="42"/>
  <c r="F291" i="42"/>
  <c r="G291" i="42"/>
  <c r="C292" i="42"/>
  <c r="A302" i="42"/>
  <c r="F173" i="34"/>
  <c r="A297" i="34"/>
  <c r="G140" i="52"/>
  <c r="N300" i="49"/>
  <c r="A301" i="49"/>
  <c r="D296" i="54"/>
  <c r="A302" i="54"/>
  <c r="G297" i="54"/>
  <c r="C298" i="54"/>
  <c r="F298" i="54"/>
  <c r="A306" i="52"/>
  <c r="A306" i="48"/>
  <c r="E292" i="47"/>
  <c r="F292" i="47"/>
  <c r="G292" i="47"/>
  <c r="C293" i="47"/>
  <c r="D291" i="47"/>
  <c r="A304" i="47"/>
  <c r="E292" i="42"/>
  <c r="F292" i="42"/>
  <c r="G292" i="42"/>
  <c r="C293" i="42"/>
  <c r="A303" i="42"/>
  <c r="D291" i="42"/>
  <c r="G173" i="34"/>
  <c r="C174" i="34"/>
  <c r="E174" i="34"/>
  <c r="D173" i="34"/>
  <c r="A298" i="34"/>
  <c r="E141" i="52"/>
  <c r="C141" i="52"/>
  <c r="N301" i="49"/>
  <c r="A302" i="49"/>
  <c r="D297" i="54"/>
  <c r="G298" i="54"/>
  <c r="C299" i="54"/>
  <c r="F299" i="54"/>
  <c r="A303" i="54"/>
  <c r="A307" i="52"/>
  <c r="A307" i="48"/>
  <c r="E293" i="47"/>
  <c r="F293" i="47"/>
  <c r="G293" i="47"/>
  <c r="C294" i="47"/>
  <c r="A305" i="47"/>
  <c r="D292" i="47"/>
  <c r="E293" i="42"/>
  <c r="F293" i="42"/>
  <c r="G293" i="42"/>
  <c r="C294" i="42"/>
  <c r="D292" i="42"/>
  <c r="A304" i="42"/>
  <c r="F174" i="34"/>
  <c r="A299" i="34"/>
  <c r="F141" i="52"/>
  <c r="G141" i="52"/>
  <c r="N302" i="49"/>
  <c r="A303" i="49"/>
  <c r="D298" i="54"/>
  <c r="G299" i="54"/>
  <c r="C300" i="54"/>
  <c r="F300" i="54"/>
  <c r="A304" i="54"/>
  <c r="A308" i="52"/>
  <c r="A308" i="48"/>
  <c r="E294" i="47"/>
  <c r="F294" i="47"/>
  <c r="G294" i="47"/>
  <c r="C295" i="47"/>
  <c r="A306" i="47"/>
  <c r="D293" i="47"/>
  <c r="E294" i="42"/>
  <c r="F294" i="42"/>
  <c r="G294" i="42"/>
  <c r="C295" i="42"/>
  <c r="D293" i="42"/>
  <c r="A305" i="42"/>
  <c r="G174" i="34"/>
  <c r="C175" i="34"/>
  <c r="E175" i="34"/>
  <c r="D174" i="34"/>
  <c r="A300" i="34"/>
  <c r="E142" i="52"/>
  <c r="C142" i="52"/>
  <c r="D141" i="52"/>
  <c r="N303" i="49"/>
  <c r="A304" i="49"/>
  <c r="D299" i="54"/>
  <c r="A305" i="54"/>
  <c r="G300" i="54"/>
  <c r="C301" i="54"/>
  <c r="F301" i="54"/>
  <c r="A309" i="52"/>
  <c r="A309" i="48"/>
  <c r="E295" i="47"/>
  <c r="F295" i="47"/>
  <c r="G295" i="47"/>
  <c r="C296" i="47"/>
  <c r="D294" i="47"/>
  <c r="A307" i="47"/>
  <c r="E295" i="42"/>
  <c r="F295" i="42"/>
  <c r="G295" i="42"/>
  <c r="C296" i="42"/>
  <c r="A306" i="42"/>
  <c r="D294" i="42"/>
  <c r="F175" i="34"/>
  <c r="A301" i="34"/>
  <c r="F142" i="52"/>
  <c r="G142" i="52"/>
  <c r="N304" i="49"/>
  <c r="A305" i="49"/>
  <c r="G301" i="54"/>
  <c r="C302" i="54"/>
  <c r="F302" i="54"/>
  <c r="A306" i="54"/>
  <c r="D300" i="54"/>
  <c r="A310" i="52"/>
  <c r="A310" i="48"/>
  <c r="E296" i="47"/>
  <c r="F296" i="47"/>
  <c r="G296" i="47"/>
  <c r="C297" i="47"/>
  <c r="D295" i="47"/>
  <c r="A308" i="47"/>
  <c r="E296" i="42"/>
  <c r="F296" i="42"/>
  <c r="G296" i="42"/>
  <c r="C297" i="42"/>
  <c r="A307" i="42"/>
  <c r="D295" i="42"/>
  <c r="G175" i="34"/>
  <c r="C176" i="34"/>
  <c r="E176" i="34"/>
  <c r="D175" i="34"/>
  <c r="A302" i="34"/>
  <c r="E143" i="52"/>
  <c r="C143" i="52"/>
  <c r="D142" i="52"/>
  <c r="N305" i="49"/>
  <c r="A306" i="49"/>
  <c r="G302" i="54"/>
  <c r="C303" i="54"/>
  <c r="F303" i="54"/>
  <c r="D301" i="54"/>
  <c r="A307" i="54"/>
  <c r="A311" i="52"/>
  <c r="A311" i="48"/>
  <c r="E297" i="47"/>
  <c r="F297" i="47"/>
  <c r="G297" i="47"/>
  <c r="C298" i="47"/>
  <c r="A309" i="47"/>
  <c r="D296" i="47"/>
  <c r="E297" i="42"/>
  <c r="F297" i="42"/>
  <c r="G297" i="42"/>
  <c r="C298" i="42"/>
  <c r="A308" i="42"/>
  <c r="D296" i="42"/>
  <c r="F176" i="34"/>
  <c r="A303" i="34"/>
  <c r="F143" i="52"/>
  <c r="G143" i="52"/>
  <c r="N306" i="49"/>
  <c r="A307" i="49"/>
  <c r="G303" i="54"/>
  <c r="C304" i="54"/>
  <c r="F304" i="54"/>
  <c r="D302" i="54"/>
  <c r="A308" i="54"/>
  <c r="A312" i="52"/>
  <c r="A312" i="48"/>
  <c r="E298" i="47"/>
  <c r="F298" i="47"/>
  <c r="G298" i="47"/>
  <c r="C299" i="47"/>
  <c r="D297" i="47"/>
  <c r="A310" i="47"/>
  <c r="E298" i="42"/>
  <c r="F298" i="42"/>
  <c r="G298" i="42"/>
  <c r="C299" i="42"/>
  <c r="A309" i="42"/>
  <c r="D297" i="42"/>
  <c r="G176" i="34"/>
  <c r="C177" i="34"/>
  <c r="E177" i="34"/>
  <c r="D176" i="34"/>
  <c r="A304" i="34"/>
  <c r="C144" i="52"/>
  <c r="E144" i="52"/>
  <c r="D143" i="52"/>
  <c r="N307" i="49"/>
  <c r="A308" i="49"/>
  <c r="G304" i="54"/>
  <c r="C305" i="54"/>
  <c r="F305" i="54"/>
  <c r="A309" i="54"/>
  <c r="D303" i="54"/>
  <c r="A313" i="52"/>
  <c r="A313" i="48"/>
  <c r="E299" i="47"/>
  <c r="F299" i="47"/>
  <c r="G299" i="47"/>
  <c r="C300" i="47"/>
  <c r="A311" i="47"/>
  <c r="D298" i="47"/>
  <c r="E299" i="42"/>
  <c r="F299" i="42"/>
  <c r="G299" i="42"/>
  <c r="C300" i="42"/>
  <c r="D298" i="42"/>
  <c r="A310" i="42"/>
  <c r="F177" i="34"/>
  <c r="A305" i="34"/>
  <c r="F144" i="52"/>
  <c r="G144" i="52"/>
  <c r="N308" i="49"/>
  <c r="A309" i="49"/>
  <c r="G305" i="54"/>
  <c r="C306" i="54"/>
  <c r="F306" i="54"/>
  <c r="A310" i="54"/>
  <c r="D304" i="54"/>
  <c r="A314" i="52"/>
  <c r="A314" i="48"/>
  <c r="E300" i="47"/>
  <c r="F300" i="47"/>
  <c r="G300" i="47"/>
  <c r="C301" i="47"/>
  <c r="A312" i="47"/>
  <c r="D299" i="47"/>
  <c r="E300" i="42"/>
  <c r="F300" i="42"/>
  <c r="G300" i="42"/>
  <c r="C301" i="42"/>
  <c r="A311" i="42"/>
  <c r="D299" i="42"/>
  <c r="G177" i="34"/>
  <c r="C178" i="34"/>
  <c r="E178" i="34"/>
  <c r="D177" i="34"/>
  <c r="A306" i="34"/>
  <c r="E145" i="52"/>
  <c r="C145" i="52"/>
  <c r="D144" i="52"/>
  <c r="N309" i="49"/>
  <c r="A310" i="49"/>
  <c r="D305" i="54"/>
  <c r="G306" i="54"/>
  <c r="C307" i="54"/>
  <c r="F307" i="54"/>
  <c r="A311" i="54"/>
  <c r="A315" i="52"/>
  <c r="A315" i="48"/>
  <c r="E301" i="47"/>
  <c r="F301" i="47"/>
  <c r="G301" i="47"/>
  <c r="C302" i="47"/>
  <c r="A313" i="47"/>
  <c r="D300" i="47"/>
  <c r="E301" i="42"/>
  <c r="F301" i="42"/>
  <c r="G301" i="42"/>
  <c r="C302" i="42"/>
  <c r="D300" i="42"/>
  <c r="A312" i="42"/>
  <c r="F178" i="34"/>
  <c r="A307" i="34"/>
  <c r="F145" i="52"/>
  <c r="G145" i="52"/>
  <c r="N310" i="49"/>
  <c r="A311" i="49"/>
  <c r="D306" i="54"/>
  <c r="G307" i="54"/>
  <c r="C308" i="54"/>
  <c r="F308" i="54"/>
  <c r="A312" i="54"/>
  <c r="A316" i="52"/>
  <c r="A316" i="48"/>
  <c r="E302" i="47"/>
  <c r="F302" i="47"/>
  <c r="G302" i="47"/>
  <c r="C303" i="47"/>
  <c r="A314" i="47"/>
  <c r="D301" i="47"/>
  <c r="E302" i="42"/>
  <c r="F302" i="42"/>
  <c r="G302" i="42"/>
  <c r="C303" i="42"/>
  <c r="D301" i="42"/>
  <c r="A313" i="42"/>
  <c r="G178" i="34"/>
  <c r="C179" i="34"/>
  <c r="E179" i="34"/>
  <c r="D178" i="34"/>
  <c r="A308" i="34"/>
  <c r="D145" i="52"/>
  <c r="C146" i="52"/>
  <c r="E146" i="52"/>
  <c r="N311" i="49"/>
  <c r="A312" i="49"/>
  <c r="D307" i="54"/>
  <c r="A313" i="54"/>
  <c r="G308" i="54"/>
  <c r="C309" i="54"/>
  <c r="F309" i="54"/>
  <c r="A317" i="52"/>
  <c r="A317" i="48"/>
  <c r="E303" i="47"/>
  <c r="F303" i="47"/>
  <c r="G303" i="47"/>
  <c r="C304" i="47"/>
  <c r="D302" i="47"/>
  <c r="A315" i="47"/>
  <c r="E303" i="42"/>
  <c r="F303" i="42"/>
  <c r="G303" i="42"/>
  <c r="C304" i="42"/>
  <c r="A314" i="42"/>
  <c r="D302" i="42"/>
  <c r="F179" i="34"/>
  <c r="A309" i="34"/>
  <c r="F146" i="52"/>
  <c r="G146" i="52"/>
  <c r="N312" i="49"/>
  <c r="A313" i="49"/>
  <c r="D308" i="54"/>
  <c r="G309" i="54"/>
  <c r="C310" i="54"/>
  <c r="F310" i="54"/>
  <c r="A314" i="54"/>
  <c r="A318" i="52"/>
  <c r="A318" i="48"/>
  <c r="E304" i="47"/>
  <c r="F304" i="47"/>
  <c r="G304" i="47"/>
  <c r="C305" i="47"/>
  <c r="A316" i="47"/>
  <c r="D303" i="47"/>
  <c r="E304" i="42"/>
  <c r="F304" i="42"/>
  <c r="G304" i="42"/>
  <c r="C305" i="42"/>
  <c r="A315" i="42"/>
  <c r="D303" i="42"/>
  <c r="G179" i="34"/>
  <c r="C180" i="34"/>
  <c r="E180" i="34"/>
  <c r="D179" i="34"/>
  <c r="A310" i="34"/>
  <c r="C147" i="52"/>
  <c r="E147" i="52"/>
  <c r="D146" i="52"/>
  <c r="N313" i="49"/>
  <c r="A314" i="49"/>
  <c r="D309" i="54"/>
  <c r="G310" i="54"/>
  <c r="C311" i="54"/>
  <c r="F311" i="54"/>
  <c r="A315" i="54"/>
  <c r="A319" i="52"/>
  <c r="A319" i="48"/>
  <c r="E305" i="47"/>
  <c r="F305" i="47"/>
  <c r="G305" i="47"/>
  <c r="C306" i="47"/>
  <c r="A317" i="47"/>
  <c r="D304" i="47"/>
  <c r="E305" i="42"/>
  <c r="F305" i="42"/>
  <c r="G305" i="42"/>
  <c r="C306" i="42"/>
  <c r="D304" i="42"/>
  <c r="A316" i="42"/>
  <c r="F180" i="34"/>
  <c r="A311" i="34"/>
  <c r="F147" i="52"/>
  <c r="D147" i="52"/>
  <c r="N314" i="49"/>
  <c r="A315" i="49"/>
  <c r="D310" i="54"/>
  <c r="A316" i="54"/>
  <c r="G311" i="54"/>
  <c r="C312" i="54"/>
  <c r="F312" i="54"/>
  <c r="A320" i="52"/>
  <c r="A320" i="48"/>
  <c r="E306" i="47"/>
  <c r="F306" i="47"/>
  <c r="G306" i="47"/>
  <c r="C307" i="47"/>
  <c r="A318" i="47"/>
  <c r="D305" i="47"/>
  <c r="E306" i="42"/>
  <c r="F306" i="42"/>
  <c r="G306" i="42"/>
  <c r="C307" i="42"/>
  <c r="A317" i="42"/>
  <c r="D305" i="42"/>
  <c r="G180" i="34"/>
  <c r="C181" i="34"/>
  <c r="E181" i="34"/>
  <c r="D180" i="34"/>
  <c r="A312" i="34"/>
  <c r="G147" i="52"/>
  <c r="C148" i="52"/>
  <c r="E148" i="52"/>
  <c r="N315" i="49"/>
  <c r="A316" i="49"/>
  <c r="G312" i="54"/>
  <c r="C313" i="54"/>
  <c r="F313" i="54"/>
  <c r="A317" i="54"/>
  <c r="D311" i="54"/>
  <c r="A321" i="52"/>
  <c r="A321" i="48"/>
  <c r="E307" i="47"/>
  <c r="F307" i="47"/>
  <c r="G307" i="47"/>
  <c r="C308" i="47"/>
  <c r="D306" i="47"/>
  <c r="A319" i="47"/>
  <c r="E307" i="42"/>
  <c r="F307" i="42"/>
  <c r="G307" i="42"/>
  <c r="C308" i="42"/>
  <c r="A318" i="42"/>
  <c r="D306" i="42"/>
  <c r="F181" i="34"/>
  <c r="A313" i="34"/>
  <c r="F148" i="52"/>
  <c r="D148" i="52"/>
  <c r="N316" i="49"/>
  <c r="A317" i="49"/>
  <c r="D312" i="54"/>
  <c r="A318" i="54"/>
  <c r="G313" i="54"/>
  <c r="C314" i="54"/>
  <c r="F314" i="54"/>
  <c r="A322" i="52"/>
  <c r="A322" i="48"/>
  <c r="E308" i="47"/>
  <c r="F308" i="47"/>
  <c r="G308" i="47"/>
  <c r="C309" i="47"/>
  <c r="D307" i="47"/>
  <c r="A320" i="47"/>
  <c r="E308" i="42"/>
  <c r="F308" i="42"/>
  <c r="G308" i="42"/>
  <c r="C309" i="42"/>
  <c r="A319" i="42"/>
  <c r="D307" i="42"/>
  <c r="G181" i="34"/>
  <c r="C182" i="34"/>
  <c r="E182" i="34"/>
  <c r="D181" i="34"/>
  <c r="A314" i="34"/>
  <c r="G148" i="52"/>
  <c r="N317" i="49"/>
  <c r="A318" i="49"/>
  <c r="G314" i="54"/>
  <c r="C315" i="54"/>
  <c r="F315" i="54"/>
  <c r="D313" i="54"/>
  <c r="A319" i="54"/>
  <c r="A323" i="52"/>
  <c r="A323" i="48"/>
  <c r="E309" i="47"/>
  <c r="F309" i="47"/>
  <c r="G309" i="47"/>
  <c r="C310" i="47"/>
  <c r="A321" i="47"/>
  <c r="D308" i="47"/>
  <c r="E309" i="42"/>
  <c r="F309" i="42"/>
  <c r="G309" i="42"/>
  <c r="C310" i="42"/>
  <c r="D308" i="42"/>
  <c r="A320" i="42"/>
  <c r="F182" i="34"/>
  <c r="A315" i="34"/>
  <c r="E149" i="52"/>
  <c r="C149" i="52"/>
  <c r="N318" i="49"/>
  <c r="A319" i="49"/>
  <c r="G315" i="54"/>
  <c r="C316" i="54"/>
  <c r="F316" i="54"/>
  <c r="A320" i="54"/>
  <c r="D314" i="54"/>
  <c r="A324" i="52"/>
  <c r="A324" i="48"/>
  <c r="E310" i="47"/>
  <c r="F310" i="47"/>
  <c r="G310" i="47"/>
  <c r="C311" i="47"/>
  <c r="A322" i="47"/>
  <c r="D309" i="47"/>
  <c r="E310" i="42"/>
  <c r="F310" i="42"/>
  <c r="G310" i="42"/>
  <c r="C311" i="42"/>
  <c r="A321" i="42"/>
  <c r="D309" i="42"/>
  <c r="G182" i="34"/>
  <c r="C183" i="34"/>
  <c r="E183" i="34"/>
  <c r="D182" i="34"/>
  <c r="A316" i="34"/>
  <c r="F149" i="52"/>
  <c r="G149" i="52"/>
  <c r="N319" i="49"/>
  <c r="A320" i="49"/>
  <c r="A321" i="54"/>
  <c r="G316" i="54"/>
  <c r="C317" i="54"/>
  <c r="F317" i="54"/>
  <c r="D315" i="54"/>
  <c r="A325" i="52"/>
  <c r="A325" i="48"/>
  <c r="E311" i="47"/>
  <c r="F311" i="47"/>
  <c r="G311" i="47"/>
  <c r="C312" i="47"/>
  <c r="D310" i="47"/>
  <c r="A323" i="47"/>
  <c r="E311" i="42"/>
  <c r="F311" i="42"/>
  <c r="G311" i="42"/>
  <c r="C312" i="42"/>
  <c r="A322" i="42"/>
  <c r="D310" i="42"/>
  <c r="F183" i="34"/>
  <c r="A317" i="34"/>
  <c r="C150" i="52"/>
  <c r="F150" i="52"/>
  <c r="G150" i="52"/>
  <c r="E150" i="52"/>
  <c r="D149" i="52"/>
  <c r="N320" i="49"/>
  <c r="A321" i="49"/>
  <c r="D316" i="54"/>
  <c r="G317" i="54"/>
  <c r="C318" i="54"/>
  <c r="F318" i="54"/>
  <c r="A322" i="54"/>
  <c r="A326" i="52"/>
  <c r="A326" i="48"/>
  <c r="E312" i="47"/>
  <c r="F312" i="47"/>
  <c r="G312" i="47"/>
  <c r="C313" i="47"/>
  <c r="D311" i="47"/>
  <c r="A324" i="47"/>
  <c r="E312" i="42"/>
  <c r="F312" i="42"/>
  <c r="G312" i="42"/>
  <c r="C313" i="42"/>
  <c r="A323" i="42"/>
  <c r="D311" i="42"/>
  <c r="G183" i="34"/>
  <c r="C184" i="34"/>
  <c r="E184" i="34"/>
  <c r="D183" i="34"/>
  <c r="A318" i="34"/>
  <c r="D150" i="52"/>
  <c r="C151" i="52"/>
  <c r="F151" i="52"/>
  <c r="G151" i="52"/>
  <c r="E151" i="52"/>
  <c r="D151" i="52"/>
  <c r="N321" i="49"/>
  <c r="A322" i="49"/>
  <c r="D317" i="54"/>
  <c r="G318" i="54"/>
  <c r="C319" i="54"/>
  <c r="F319" i="54"/>
  <c r="A323" i="54"/>
  <c r="A327" i="52"/>
  <c r="A327" i="48"/>
  <c r="E313" i="47"/>
  <c r="F313" i="47"/>
  <c r="G313" i="47"/>
  <c r="C314" i="47"/>
  <c r="A325" i="47"/>
  <c r="D312" i="47"/>
  <c r="E313" i="42"/>
  <c r="F313" i="42"/>
  <c r="G313" i="42"/>
  <c r="C314" i="42"/>
  <c r="A324" i="42"/>
  <c r="D312" i="42"/>
  <c r="F184" i="34"/>
  <c r="G184" i="34"/>
  <c r="C185" i="34"/>
  <c r="E185" i="34"/>
  <c r="A319" i="34"/>
  <c r="C152" i="52"/>
  <c r="F152" i="52"/>
  <c r="G152" i="52"/>
  <c r="E152" i="52"/>
  <c r="N322" i="49"/>
  <c r="A323" i="49"/>
  <c r="D318" i="54"/>
  <c r="G319" i="54"/>
  <c r="C320" i="54"/>
  <c r="F320" i="54"/>
  <c r="A324" i="54"/>
  <c r="A328" i="52"/>
  <c r="A328" i="48"/>
  <c r="E314" i="47"/>
  <c r="F314" i="47"/>
  <c r="G314" i="47"/>
  <c r="C315" i="47"/>
  <c r="D313" i="47"/>
  <c r="A326" i="47"/>
  <c r="E314" i="42"/>
  <c r="F314" i="42"/>
  <c r="G314" i="42"/>
  <c r="C315" i="42"/>
  <c r="D313" i="42"/>
  <c r="A325" i="42"/>
  <c r="D184" i="34"/>
  <c r="F185" i="34"/>
  <c r="G185" i="34"/>
  <c r="C186" i="34"/>
  <c r="E186" i="34"/>
  <c r="A320" i="34"/>
  <c r="D152" i="52"/>
  <c r="E153" i="52"/>
  <c r="C153" i="52"/>
  <c r="F153" i="52"/>
  <c r="G153" i="52"/>
  <c r="N323" i="49"/>
  <c r="A324" i="49"/>
  <c r="G320" i="54"/>
  <c r="C321" i="54"/>
  <c r="F321" i="54"/>
  <c r="A325" i="54"/>
  <c r="D319" i="54"/>
  <c r="A329" i="52"/>
  <c r="A329" i="48"/>
  <c r="E315" i="47"/>
  <c r="F315" i="47"/>
  <c r="G315" i="47"/>
  <c r="C316" i="47"/>
  <c r="A327" i="47"/>
  <c r="D314" i="47"/>
  <c r="E315" i="42"/>
  <c r="F315" i="42"/>
  <c r="G315" i="42"/>
  <c r="C316" i="42"/>
  <c r="A326" i="42"/>
  <c r="D314" i="42"/>
  <c r="F186" i="34"/>
  <c r="G186" i="34"/>
  <c r="C187" i="34"/>
  <c r="E187" i="34"/>
  <c r="D185" i="34"/>
  <c r="A321" i="34"/>
  <c r="E154" i="52"/>
  <c r="C154" i="52"/>
  <c r="F154" i="52"/>
  <c r="G154" i="52"/>
  <c r="D153" i="52"/>
  <c r="N324" i="49"/>
  <c r="A325" i="49"/>
  <c r="D320" i="54"/>
  <c r="G321" i="54"/>
  <c r="C322" i="54"/>
  <c r="F322" i="54"/>
  <c r="A326" i="54"/>
  <c r="A330" i="52"/>
  <c r="A330" i="48"/>
  <c r="E316" i="47"/>
  <c r="F316" i="47"/>
  <c r="G316" i="47"/>
  <c r="C317" i="47"/>
  <c r="A328" i="47"/>
  <c r="D315" i="47"/>
  <c r="E316" i="42"/>
  <c r="F316" i="42"/>
  <c r="G316" i="42"/>
  <c r="C317" i="42"/>
  <c r="A327" i="42"/>
  <c r="D315" i="42"/>
  <c r="D186" i="34"/>
  <c r="F187" i="34"/>
  <c r="G187" i="34"/>
  <c r="C188" i="34"/>
  <c r="E188" i="34"/>
  <c r="A322" i="34"/>
  <c r="E155" i="52"/>
  <c r="C155" i="52"/>
  <c r="F155" i="52"/>
  <c r="G155" i="52"/>
  <c r="D154" i="52"/>
  <c r="N325" i="49"/>
  <c r="A326" i="49"/>
  <c r="D321" i="54"/>
  <c r="G322" i="54"/>
  <c r="C323" i="54"/>
  <c r="F323" i="54"/>
  <c r="A327" i="54"/>
  <c r="A331" i="52"/>
  <c r="A331" i="48"/>
  <c r="E317" i="47"/>
  <c r="F317" i="47"/>
  <c r="G317" i="47"/>
  <c r="C318" i="47"/>
  <c r="A329" i="47"/>
  <c r="D316" i="47"/>
  <c r="E317" i="42"/>
  <c r="F317" i="42"/>
  <c r="G317" i="42"/>
  <c r="C318" i="42"/>
  <c r="A328" i="42"/>
  <c r="D316" i="42"/>
  <c r="F188" i="34"/>
  <c r="G188" i="34"/>
  <c r="C189" i="34"/>
  <c r="E189" i="34"/>
  <c r="D187" i="34"/>
  <c r="A323" i="34"/>
  <c r="C156" i="52"/>
  <c r="F156" i="52"/>
  <c r="G156" i="52"/>
  <c r="E156" i="52"/>
  <c r="D155" i="52"/>
  <c r="N326" i="49"/>
  <c r="A327" i="49"/>
  <c r="D322" i="54"/>
  <c r="G323" i="54"/>
  <c r="C324" i="54"/>
  <c r="F324" i="54"/>
  <c r="A328" i="54"/>
  <c r="A332" i="52"/>
  <c r="A332" i="48"/>
  <c r="E318" i="47"/>
  <c r="F318" i="47"/>
  <c r="G318" i="47"/>
  <c r="C319" i="47"/>
  <c r="A330" i="47"/>
  <c r="D317" i="47"/>
  <c r="E318" i="42"/>
  <c r="F318" i="42"/>
  <c r="G318" i="42"/>
  <c r="C319" i="42"/>
  <c r="D317" i="42"/>
  <c r="A329" i="42"/>
  <c r="F189" i="34"/>
  <c r="G189" i="34"/>
  <c r="C190" i="34"/>
  <c r="E190" i="34"/>
  <c r="D188" i="34"/>
  <c r="A324" i="34"/>
  <c r="D156" i="52"/>
  <c r="C157" i="52"/>
  <c r="E157" i="52"/>
  <c r="N327" i="49"/>
  <c r="A328" i="49"/>
  <c r="A329" i="54"/>
  <c r="G324" i="54"/>
  <c r="C325" i="54"/>
  <c r="F325" i="54"/>
  <c r="D323" i="54"/>
  <c r="A333" i="52"/>
  <c r="A333" i="48"/>
  <c r="E319" i="47"/>
  <c r="F319" i="47"/>
  <c r="G319" i="47"/>
  <c r="C320" i="47"/>
  <c r="D318" i="47"/>
  <c r="A331" i="47"/>
  <c r="E319" i="42"/>
  <c r="F319" i="42"/>
  <c r="G319" i="42"/>
  <c r="C320" i="42"/>
  <c r="A330" i="42"/>
  <c r="D318" i="42"/>
  <c r="D189" i="34"/>
  <c r="F190" i="34"/>
  <c r="G190" i="34"/>
  <c r="C191" i="34"/>
  <c r="E191" i="34"/>
  <c r="A325" i="34"/>
  <c r="F157" i="52"/>
  <c r="D157" i="52"/>
  <c r="N328" i="49"/>
  <c r="A329" i="49"/>
  <c r="D324" i="54"/>
  <c r="G325" i="54"/>
  <c r="C326" i="54"/>
  <c r="F326" i="54"/>
  <c r="A330" i="54"/>
  <c r="A334" i="52"/>
  <c r="A334" i="48"/>
  <c r="E320" i="47"/>
  <c r="F320" i="47"/>
  <c r="G320" i="47"/>
  <c r="C321" i="47"/>
  <c r="A332" i="47"/>
  <c r="D319" i="47"/>
  <c r="E320" i="42"/>
  <c r="F320" i="42"/>
  <c r="G320" i="42"/>
  <c r="C321" i="42"/>
  <c r="A331" i="42"/>
  <c r="D190" i="34"/>
  <c r="D319" i="42"/>
  <c r="F191" i="34"/>
  <c r="G191" i="34"/>
  <c r="C192" i="34"/>
  <c r="E192" i="34"/>
  <c r="A326" i="34"/>
  <c r="G157" i="52"/>
  <c r="N329" i="49"/>
  <c r="A330" i="49"/>
  <c r="D325" i="54"/>
  <c r="G326" i="54"/>
  <c r="C327" i="54"/>
  <c r="F327" i="54"/>
  <c r="A331" i="54"/>
  <c r="A335" i="52"/>
  <c r="A335" i="48"/>
  <c r="E321" i="47"/>
  <c r="F321" i="47"/>
  <c r="G321" i="47"/>
  <c r="C322" i="47"/>
  <c r="A333" i="47"/>
  <c r="D320" i="47"/>
  <c r="E321" i="42"/>
  <c r="F321" i="42"/>
  <c r="G321" i="42"/>
  <c r="C322" i="42"/>
  <c r="A332" i="42"/>
  <c r="D320" i="42"/>
  <c r="D191" i="34"/>
  <c r="F192" i="34"/>
  <c r="G192" i="34"/>
  <c r="C193" i="34"/>
  <c r="E193" i="34"/>
  <c r="A327" i="34"/>
  <c r="C158" i="52"/>
  <c r="E158" i="52"/>
  <c r="N330" i="49"/>
  <c r="A331" i="49"/>
  <c r="A332" i="54"/>
  <c r="G327" i="54"/>
  <c r="C328" i="54"/>
  <c r="F328" i="54"/>
  <c r="D326" i="54"/>
  <c r="A336" i="52"/>
  <c r="A336" i="48"/>
  <c r="E322" i="47"/>
  <c r="F322" i="47"/>
  <c r="G322" i="47"/>
  <c r="C323" i="47"/>
  <c r="A334" i="47"/>
  <c r="D321" i="47"/>
  <c r="D192" i="34"/>
  <c r="E322" i="42"/>
  <c r="F322" i="42"/>
  <c r="G322" i="42"/>
  <c r="C323" i="42"/>
  <c r="A333" i="42"/>
  <c r="D321" i="42"/>
  <c r="F193" i="34"/>
  <c r="G193" i="34"/>
  <c r="C194" i="34"/>
  <c r="E194" i="34"/>
  <c r="A328" i="34"/>
  <c r="F158" i="52"/>
  <c r="D158" i="52"/>
  <c r="N331" i="49"/>
  <c r="A332" i="49"/>
  <c r="G328" i="54"/>
  <c r="C329" i="54"/>
  <c r="F329" i="54"/>
  <c r="A333" i="54"/>
  <c r="D327" i="54"/>
  <c r="A337" i="52"/>
  <c r="A337" i="48"/>
  <c r="E323" i="47"/>
  <c r="F323" i="47"/>
  <c r="G323" i="47"/>
  <c r="C324" i="47"/>
  <c r="D322" i="47"/>
  <c r="A335" i="47"/>
  <c r="D322" i="42"/>
  <c r="E323" i="42"/>
  <c r="F323" i="42"/>
  <c r="G323" i="42"/>
  <c r="C324" i="42"/>
  <c r="A334" i="42"/>
  <c r="D193" i="34"/>
  <c r="F194" i="34"/>
  <c r="G194" i="34"/>
  <c r="C195" i="34"/>
  <c r="E195" i="34"/>
  <c r="A329" i="34"/>
  <c r="G158" i="52"/>
  <c r="N332" i="49"/>
  <c r="A333" i="49"/>
  <c r="G329" i="54"/>
  <c r="C330" i="54"/>
  <c r="F330" i="54"/>
  <c r="A334" i="54"/>
  <c r="D328" i="54"/>
  <c r="A338" i="52"/>
  <c r="A338" i="48"/>
  <c r="E324" i="47"/>
  <c r="F324" i="47"/>
  <c r="G324" i="47"/>
  <c r="C325" i="47"/>
  <c r="D323" i="47"/>
  <c r="A336" i="47"/>
  <c r="D194" i="34"/>
  <c r="A335" i="42"/>
  <c r="E324" i="42"/>
  <c r="F324" i="42"/>
  <c r="G324" i="42"/>
  <c r="C325" i="42"/>
  <c r="D323" i="42"/>
  <c r="F195" i="34"/>
  <c r="G195" i="34"/>
  <c r="C196" i="34"/>
  <c r="E196" i="34"/>
  <c r="A330" i="34"/>
  <c r="E159" i="52"/>
  <c r="C159" i="52"/>
  <c r="N333" i="49"/>
  <c r="A334" i="49"/>
  <c r="D329" i="54"/>
  <c r="G330" i="54"/>
  <c r="C331" i="54"/>
  <c r="F331" i="54"/>
  <c r="A335" i="54"/>
  <c r="A339" i="52"/>
  <c r="A339" i="48"/>
  <c r="E325" i="47"/>
  <c r="F325" i="47"/>
  <c r="G325" i="47"/>
  <c r="C326" i="47"/>
  <c r="A337" i="47"/>
  <c r="D324" i="47"/>
  <c r="D324" i="42"/>
  <c r="E325" i="42"/>
  <c r="F325" i="42"/>
  <c r="G325" i="42"/>
  <c r="C326" i="42"/>
  <c r="A336" i="42"/>
  <c r="D195" i="34"/>
  <c r="F196" i="34"/>
  <c r="G196" i="34"/>
  <c r="C197" i="34"/>
  <c r="E197" i="34"/>
  <c r="A331" i="34"/>
  <c r="F159" i="52"/>
  <c r="D159" i="52"/>
  <c r="N334" i="49"/>
  <c r="A335" i="49"/>
  <c r="A336" i="54"/>
  <c r="G331" i="54"/>
  <c r="C332" i="54"/>
  <c r="F332" i="54"/>
  <c r="D330" i="54"/>
  <c r="A340" i="52"/>
  <c r="A340" i="48"/>
  <c r="E326" i="47"/>
  <c r="F326" i="47"/>
  <c r="G326" i="47"/>
  <c r="C327" i="47"/>
  <c r="A338" i="47"/>
  <c r="D325" i="47"/>
  <c r="E326" i="42"/>
  <c r="F326" i="42"/>
  <c r="G326" i="42"/>
  <c r="C327" i="42"/>
  <c r="D196" i="34"/>
  <c r="D325" i="42"/>
  <c r="A337" i="42"/>
  <c r="F197" i="34"/>
  <c r="G197" i="34"/>
  <c r="C198" i="34"/>
  <c r="E198" i="34"/>
  <c r="A332" i="34"/>
  <c r="G159" i="52"/>
  <c r="N335" i="49"/>
  <c r="A336" i="49"/>
  <c r="G332" i="54"/>
  <c r="C333" i="54"/>
  <c r="F333" i="54"/>
  <c r="D331" i="54"/>
  <c r="A337" i="54"/>
  <c r="A341" i="52"/>
  <c r="A341" i="48"/>
  <c r="E327" i="47"/>
  <c r="F327" i="47"/>
  <c r="G327" i="47"/>
  <c r="C328" i="47"/>
  <c r="D326" i="47"/>
  <c r="A339" i="47"/>
  <c r="E327" i="42"/>
  <c r="F327" i="42"/>
  <c r="G327" i="42"/>
  <c r="C328" i="42"/>
  <c r="A338" i="42"/>
  <c r="D326" i="42"/>
  <c r="D197" i="34"/>
  <c r="F198" i="34"/>
  <c r="G198" i="34"/>
  <c r="C199" i="34"/>
  <c r="E199" i="34"/>
  <c r="A333" i="34"/>
  <c r="C160" i="52"/>
  <c r="E160" i="52"/>
  <c r="N336" i="49"/>
  <c r="A337" i="49"/>
  <c r="D332" i="54"/>
  <c r="G333" i="54"/>
  <c r="C334" i="54"/>
  <c r="F334" i="54"/>
  <c r="A338" i="54"/>
  <c r="A342" i="52"/>
  <c r="A342" i="48"/>
  <c r="E328" i="47"/>
  <c r="F328" i="47"/>
  <c r="G328" i="47"/>
  <c r="C329" i="47"/>
  <c r="D327" i="47"/>
  <c r="A340" i="47"/>
  <c r="E328" i="42"/>
  <c r="F328" i="42"/>
  <c r="G328" i="42"/>
  <c r="C329" i="42"/>
  <c r="A339" i="42"/>
  <c r="D198" i="34"/>
  <c r="D327" i="42"/>
  <c r="F199" i="34"/>
  <c r="G199" i="34"/>
  <c r="C200" i="34"/>
  <c r="E200" i="34"/>
  <c r="A334" i="34"/>
  <c r="F160" i="52"/>
  <c r="D160" i="52"/>
  <c r="N337" i="49"/>
  <c r="A338" i="49"/>
  <c r="G334" i="54"/>
  <c r="C335" i="54"/>
  <c r="F335" i="54"/>
  <c r="A339" i="54"/>
  <c r="D333" i="54"/>
  <c r="A343" i="52"/>
  <c r="A343" i="48"/>
  <c r="E329" i="47"/>
  <c r="F329" i="47"/>
  <c r="G329" i="47"/>
  <c r="C330" i="47"/>
  <c r="A341" i="47"/>
  <c r="D328" i="47"/>
  <c r="E329" i="42"/>
  <c r="F329" i="42"/>
  <c r="G329" i="42"/>
  <c r="C330" i="42"/>
  <c r="A340" i="42"/>
  <c r="D328" i="42"/>
  <c r="D199" i="34"/>
  <c r="F200" i="34"/>
  <c r="G200" i="34"/>
  <c r="C201" i="34"/>
  <c r="E201" i="34"/>
  <c r="A335" i="34"/>
  <c r="G160" i="52"/>
  <c r="N338" i="49"/>
  <c r="A339" i="49"/>
  <c r="D334" i="54"/>
  <c r="A340" i="54"/>
  <c r="G335" i="54"/>
  <c r="C336" i="54"/>
  <c r="F336" i="54"/>
  <c r="A344" i="52"/>
  <c r="A344" i="48"/>
  <c r="E330" i="47"/>
  <c r="F330" i="47"/>
  <c r="G330" i="47"/>
  <c r="C331" i="47"/>
  <c r="D329" i="47"/>
  <c r="A342" i="47"/>
  <c r="E330" i="42"/>
  <c r="F330" i="42"/>
  <c r="G330" i="42"/>
  <c r="C331" i="42"/>
  <c r="A341" i="42"/>
  <c r="D329" i="42"/>
  <c r="D200" i="34"/>
  <c r="F201" i="34"/>
  <c r="G201" i="34"/>
  <c r="C202" i="34"/>
  <c r="E202" i="34"/>
  <c r="A336" i="34"/>
  <c r="E161" i="52"/>
  <c r="C161" i="52"/>
  <c r="N339" i="49"/>
  <c r="A340" i="49"/>
  <c r="D335" i="54"/>
  <c r="G336" i="54"/>
  <c r="C337" i="54"/>
  <c r="F337" i="54"/>
  <c r="A341" i="54"/>
  <c r="A345" i="52"/>
  <c r="A345" i="48"/>
  <c r="E331" i="47"/>
  <c r="F331" i="47"/>
  <c r="G331" i="47"/>
  <c r="C332" i="47"/>
  <c r="A343" i="47"/>
  <c r="D330" i="47"/>
  <c r="E331" i="42"/>
  <c r="F331" i="42"/>
  <c r="G331" i="42"/>
  <c r="C332" i="42"/>
  <c r="D330" i="42"/>
  <c r="A342" i="42"/>
  <c r="D201" i="34"/>
  <c r="F202" i="34"/>
  <c r="G202" i="34"/>
  <c r="C203" i="34"/>
  <c r="E203" i="34"/>
  <c r="A337" i="34"/>
  <c r="F161" i="52"/>
  <c r="D161" i="52"/>
  <c r="G161" i="52"/>
  <c r="N340" i="49"/>
  <c r="A341" i="49"/>
  <c r="G337" i="54"/>
  <c r="C338" i="54"/>
  <c r="F338" i="54"/>
  <c r="A342" i="54"/>
  <c r="D336" i="54"/>
  <c r="A346" i="52"/>
  <c r="A346" i="48"/>
  <c r="E332" i="47"/>
  <c r="F332" i="47"/>
  <c r="G332" i="47"/>
  <c r="C333" i="47"/>
  <c r="A344" i="47"/>
  <c r="D331" i="47"/>
  <c r="D202" i="34"/>
  <c r="E332" i="42"/>
  <c r="F332" i="42"/>
  <c r="G332" i="42"/>
  <c r="C333" i="42"/>
  <c r="A343" i="42"/>
  <c r="D331" i="42"/>
  <c r="F203" i="34"/>
  <c r="G203" i="34"/>
  <c r="C204" i="34"/>
  <c r="E204" i="34"/>
  <c r="A338" i="34"/>
  <c r="E162" i="52"/>
  <c r="C162" i="52"/>
  <c r="F162" i="52"/>
  <c r="G162" i="52"/>
  <c r="N341" i="49"/>
  <c r="A342" i="49"/>
  <c r="D337" i="54"/>
  <c r="G338" i="54"/>
  <c r="C339" i="54"/>
  <c r="F339" i="54"/>
  <c r="A343" i="54"/>
  <c r="A347" i="52"/>
  <c r="A347" i="48"/>
  <c r="E333" i="47"/>
  <c r="F333" i="47"/>
  <c r="G333" i="47"/>
  <c r="C334" i="47"/>
  <c r="A345" i="47"/>
  <c r="D332" i="47"/>
  <c r="E333" i="42"/>
  <c r="F333" i="42"/>
  <c r="G333" i="42"/>
  <c r="C334" i="42"/>
  <c r="A344" i="42"/>
  <c r="D332" i="42"/>
  <c r="D203" i="34"/>
  <c r="F204" i="34"/>
  <c r="G204" i="34"/>
  <c r="C205" i="34"/>
  <c r="E205" i="34"/>
  <c r="A339" i="34"/>
  <c r="E163" i="52"/>
  <c r="C163" i="52"/>
  <c r="F163" i="52"/>
  <c r="G163" i="52"/>
  <c r="D162" i="52"/>
  <c r="N342" i="49"/>
  <c r="A343" i="49"/>
  <c r="D338" i="54"/>
  <c r="G339" i="54"/>
  <c r="C340" i="54"/>
  <c r="F340" i="54"/>
  <c r="A344" i="54"/>
  <c r="A348" i="52"/>
  <c r="A348" i="48"/>
  <c r="E334" i="47"/>
  <c r="F334" i="47"/>
  <c r="G334" i="47"/>
  <c r="C335" i="47"/>
  <c r="D333" i="47"/>
  <c r="A346" i="47"/>
  <c r="E334" i="42"/>
  <c r="F334" i="42"/>
  <c r="G334" i="42"/>
  <c r="C335" i="42"/>
  <c r="A345" i="42"/>
  <c r="D333" i="42"/>
  <c r="D204" i="34"/>
  <c r="F205" i="34"/>
  <c r="G205" i="34"/>
  <c r="C206" i="34"/>
  <c r="E206" i="34"/>
  <c r="A340" i="34"/>
  <c r="D163" i="52"/>
  <c r="C164" i="52"/>
  <c r="E164" i="52"/>
  <c r="N343" i="49"/>
  <c r="A344" i="49"/>
  <c r="G340" i="54"/>
  <c r="C341" i="54"/>
  <c r="F341" i="54"/>
  <c r="A345" i="54"/>
  <c r="D339" i="54"/>
  <c r="A349" i="52"/>
  <c r="A349" i="48"/>
  <c r="E335" i="47"/>
  <c r="F335" i="47"/>
  <c r="G335" i="47"/>
  <c r="C336" i="47"/>
  <c r="A347" i="47"/>
  <c r="D334" i="47"/>
  <c r="E335" i="42"/>
  <c r="F335" i="42"/>
  <c r="G335" i="42"/>
  <c r="C336" i="42"/>
  <c r="D334" i="42"/>
  <c r="A346" i="42"/>
  <c r="D205" i="34"/>
  <c r="F206" i="34"/>
  <c r="G206" i="34"/>
  <c r="C207" i="34"/>
  <c r="E207" i="34"/>
  <c r="A341" i="34"/>
  <c r="F164" i="52"/>
  <c r="D164" i="52"/>
  <c r="G164" i="52"/>
  <c r="N344" i="49"/>
  <c r="A345" i="49"/>
  <c r="G341" i="54"/>
  <c r="C342" i="54"/>
  <c r="F342" i="54"/>
  <c r="A346" i="54"/>
  <c r="D340" i="54"/>
  <c r="A350" i="52"/>
  <c r="A350" i="48"/>
  <c r="E336" i="47"/>
  <c r="F336" i="47"/>
  <c r="G336" i="47"/>
  <c r="C337" i="47"/>
  <c r="A348" i="47"/>
  <c r="D335" i="47"/>
  <c r="D206" i="34"/>
  <c r="E336" i="42"/>
  <c r="F336" i="42"/>
  <c r="G336" i="42"/>
  <c r="C337" i="42"/>
  <c r="A347" i="42"/>
  <c r="D335" i="42"/>
  <c r="F207" i="34"/>
  <c r="G207" i="34"/>
  <c r="C208" i="34"/>
  <c r="E208" i="34"/>
  <c r="A342" i="34"/>
  <c r="E165" i="52"/>
  <c r="C165" i="52"/>
  <c r="N345" i="49"/>
  <c r="A346" i="49"/>
  <c r="G342" i="54"/>
  <c r="C343" i="54"/>
  <c r="F343" i="54"/>
  <c r="D341" i="54"/>
  <c r="A347" i="54"/>
  <c r="A351" i="52"/>
  <c r="A351" i="48"/>
  <c r="E337" i="47"/>
  <c r="F337" i="47"/>
  <c r="G337" i="47"/>
  <c r="C338" i="47"/>
  <c r="A349" i="47"/>
  <c r="D336" i="47"/>
  <c r="E337" i="42"/>
  <c r="F337" i="42"/>
  <c r="G337" i="42"/>
  <c r="C338" i="42"/>
  <c r="A348" i="42"/>
  <c r="D336" i="42"/>
  <c r="D207" i="34"/>
  <c r="F208" i="34"/>
  <c r="G208" i="34"/>
  <c r="C209" i="34"/>
  <c r="E209" i="34"/>
  <c r="A343" i="34"/>
  <c r="F165" i="52"/>
  <c r="G165" i="52"/>
  <c r="D165" i="52"/>
  <c r="N346" i="49"/>
  <c r="A347" i="49"/>
  <c r="G343" i="54"/>
  <c r="C344" i="54"/>
  <c r="F344" i="54"/>
  <c r="A348" i="54"/>
  <c r="D342" i="54"/>
  <c r="A352" i="52"/>
  <c r="A352" i="48"/>
  <c r="E338" i="47"/>
  <c r="F338" i="47"/>
  <c r="G338" i="47"/>
  <c r="C339" i="47"/>
  <c r="A350" i="47"/>
  <c r="D337" i="47"/>
  <c r="E338" i="42"/>
  <c r="F338" i="42"/>
  <c r="G338" i="42"/>
  <c r="C339" i="42"/>
  <c r="D337" i="42"/>
  <c r="D208" i="34"/>
  <c r="A349" i="42"/>
  <c r="F209" i="34"/>
  <c r="A344" i="34"/>
  <c r="E166" i="52"/>
  <c r="C166" i="52"/>
  <c r="G209" i="34"/>
  <c r="C210" i="34"/>
  <c r="N347" i="49"/>
  <c r="A348" i="49"/>
  <c r="G344" i="54"/>
  <c r="C345" i="54"/>
  <c r="F345" i="54"/>
  <c r="A349" i="54"/>
  <c r="D343" i="54"/>
  <c r="A353" i="52"/>
  <c r="A353" i="48"/>
  <c r="E339" i="47"/>
  <c r="F339" i="47"/>
  <c r="G339" i="47"/>
  <c r="C340" i="47"/>
  <c r="D338" i="47"/>
  <c r="A351" i="47"/>
  <c r="E339" i="42"/>
  <c r="F339" i="42"/>
  <c r="G339" i="42"/>
  <c r="C340" i="42"/>
  <c r="A350" i="42"/>
  <c r="D338" i="42"/>
  <c r="D209" i="34"/>
  <c r="A345" i="34"/>
  <c r="F166" i="52"/>
  <c r="D166" i="52"/>
  <c r="E210" i="34"/>
  <c r="N348" i="49"/>
  <c r="A349" i="49"/>
  <c r="G345" i="54"/>
  <c r="C346" i="54"/>
  <c r="F346" i="54"/>
  <c r="A350" i="54"/>
  <c r="D344" i="54"/>
  <c r="A354" i="52"/>
  <c r="A354" i="48"/>
  <c r="E340" i="47"/>
  <c r="F340" i="47"/>
  <c r="G340" i="47"/>
  <c r="C341" i="47"/>
  <c r="D339" i="47"/>
  <c r="A352" i="47"/>
  <c r="E340" i="42"/>
  <c r="F340" i="42"/>
  <c r="G340" i="42"/>
  <c r="C341" i="42"/>
  <c r="A351" i="42"/>
  <c r="D339" i="42"/>
  <c r="A346" i="34"/>
  <c r="G166" i="52"/>
  <c r="F210" i="34"/>
  <c r="G210" i="34"/>
  <c r="C211" i="34"/>
  <c r="E211" i="34"/>
  <c r="F211" i="34"/>
  <c r="G211" i="34"/>
  <c r="C212" i="34"/>
  <c r="E212" i="34"/>
  <c r="F212" i="34"/>
  <c r="G212" i="34"/>
  <c r="C213" i="34"/>
  <c r="E213" i="34"/>
  <c r="N349" i="49"/>
  <c r="A350" i="49"/>
  <c r="D345" i="54"/>
  <c r="G346" i="54"/>
  <c r="C347" i="54"/>
  <c r="F347" i="54"/>
  <c r="A351" i="54"/>
  <c r="A355" i="52"/>
  <c r="A355" i="48"/>
  <c r="E341" i="47"/>
  <c r="F341" i="47"/>
  <c r="G341" i="47"/>
  <c r="C342" i="47"/>
  <c r="A353" i="47"/>
  <c r="D340" i="47"/>
  <c r="E341" i="42"/>
  <c r="F341" i="42"/>
  <c r="G341" i="42"/>
  <c r="C342" i="42"/>
  <c r="A352" i="42"/>
  <c r="D340" i="42"/>
  <c r="A347" i="34"/>
  <c r="E167" i="52"/>
  <c r="C167" i="52"/>
  <c r="D211" i="34"/>
  <c r="D210" i="34"/>
  <c r="N350" i="49"/>
  <c r="A351" i="49"/>
  <c r="G347" i="54"/>
  <c r="C348" i="54"/>
  <c r="F348" i="54"/>
  <c r="A352" i="54"/>
  <c r="D346" i="54"/>
  <c r="A356" i="52"/>
  <c r="A356" i="48"/>
  <c r="E342" i="47"/>
  <c r="F342" i="47"/>
  <c r="G342" i="47"/>
  <c r="C343" i="47"/>
  <c r="A354" i="47"/>
  <c r="D341" i="47"/>
  <c r="E342" i="42"/>
  <c r="F342" i="42"/>
  <c r="G342" i="42"/>
  <c r="C343" i="42"/>
  <c r="D341" i="42"/>
  <c r="D212" i="34"/>
  <c r="A353" i="42"/>
  <c r="F213" i="34"/>
  <c r="G213" i="34"/>
  <c r="C214" i="34"/>
  <c r="E214" i="34"/>
  <c r="A348" i="34"/>
  <c r="F167" i="52"/>
  <c r="D167" i="52"/>
  <c r="N351" i="49"/>
  <c r="A352" i="49"/>
  <c r="G348" i="54"/>
  <c r="C349" i="54"/>
  <c r="F349" i="54"/>
  <c r="A353" i="54"/>
  <c r="D347" i="54"/>
  <c r="A357" i="52"/>
  <c r="A357" i="48"/>
  <c r="E343" i="47"/>
  <c r="F343" i="47"/>
  <c r="G343" i="47"/>
  <c r="C344" i="47"/>
  <c r="D342" i="47"/>
  <c r="A355" i="47"/>
  <c r="E343" i="42"/>
  <c r="F343" i="42"/>
  <c r="G343" i="42"/>
  <c r="C344" i="42"/>
  <c r="A354" i="42"/>
  <c r="D342" i="42"/>
  <c r="D213" i="34"/>
  <c r="F214" i="34"/>
  <c r="G214" i="34"/>
  <c r="C215" i="34"/>
  <c r="E215" i="34"/>
  <c r="A349" i="34"/>
  <c r="G167" i="52"/>
  <c r="N352" i="49"/>
  <c r="A353" i="49"/>
  <c r="G349" i="54"/>
  <c r="C350" i="54"/>
  <c r="F350" i="54"/>
  <c r="D348" i="54"/>
  <c r="A354" i="54"/>
  <c r="A358" i="52"/>
  <c r="A358" i="48"/>
  <c r="E344" i="47"/>
  <c r="F344" i="47"/>
  <c r="G344" i="47"/>
  <c r="C345" i="47"/>
  <c r="A356" i="47"/>
  <c r="D343" i="47"/>
  <c r="E344" i="42"/>
  <c r="F344" i="42"/>
  <c r="G344" i="42"/>
  <c r="C345" i="42"/>
  <c r="A355" i="42"/>
  <c r="D214" i="34"/>
  <c r="D343" i="42"/>
  <c r="F215" i="34"/>
  <c r="G215" i="34"/>
  <c r="C216" i="34"/>
  <c r="E216" i="34"/>
  <c r="A350" i="34"/>
  <c r="C168" i="52"/>
  <c r="F168" i="52"/>
  <c r="G168" i="52"/>
  <c r="E168" i="52"/>
  <c r="N353" i="49"/>
  <c r="A354" i="49"/>
  <c r="G350" i="54"/>
  <c r="C351" i="54"/>
  <c r="F351" i="54"/>
  <c r="A355" i="54"/>
  <c r="D349" i="54"/>
  <c r="A359" i="52"/>
  <c r="A359" i="48"/>
  <c r="E345" i="47"/>
  <c r="F345" i="47"/>
  <c r="G345" i="47"/>
  <c r="C346" i="47"/>
  <c r="A357" i="47"/>
  <c r="D344" i="47"/>
  <c r="E345" i="42"/>
  <c r="F345" i="42"/>
  <c r="G345" i="42"/>
  <c r="C346" i="42"/>
  <c r="A356" i="42"/>
  <c r="D344" i="42"/>
  <c r="D215" i="34"/>
  <c r="F216" i="34"/>
  <c r="G216" i="34"/>
  <c r="C217" i="34"/>
  <c r="E217" i="34"/>
  <c r="A351" i="34"/>
  <c r="D168" i="52"/>
  <c r="C169" i="52"/>
  <c r="F169" i="52"/>
  <c r="G169" i="52"/>
  <c r="E169" i="52"/>
  <c r="D169" i="52"/>
  <c r="N354" i="49"/>
  <c r="A355" i="49"/>
  <c r="G351" i="54"/>
  <c r="C352" i="54"/>
  <c r="F352" i="54"/>
  <c r="A356" i="54"/>
  <c r="D350" i="54"/>
  <c r="A360" i="52"/>
  <c r="A360" i="48"/>
  <c r="E346" i="47"/>
  <c r="F346" i="47"/>
  <c r="G346" i="47"/>
  <c r="C347" i="47"/>
  <c r="A358" i="47"/>
  <c r="D345" i="47"/>
  <c r="D216" i="34"/>
  <c r="E346" i="42"/>
  <c r="F346" i="42"/>
  <c r="G346" i="42"/>
  <c r="C347" i="42"/>
  <c r="D345" i="42"/>
  <c r="A357" i="42"/>
  <c r="F217" i="34"/>
  <c r="G217" i="34"/>
  <c r="C218" i="34"/>
  <c r="E218" i="34"/>
  <c r="A352" i="34"/>
  <c r="E170" i="52"/>
  <c r="C170" i="52"/>
  <c r="N355" i="49"/>
  <c r="A356" i="49"/>
  <c r="G352" i="54"/>
  <c r="C353" i="54"/>
  <c r="F353" i="54"/>
  <c r="A357" i="54"/>
  <c r="D351" i="54"/>
  <c r="A361" i="52"/>
  <c r="A361" i="48"/>
  <c r="E347" i="47"/>
  <c r="F347" i="47"/>
  <c r="G347" i="47"/>
  <c r="C348" i="47"/>
  <c r="D346" i="47"/>
  <c r="A359" i="47"/>
  <c r="E347" i="42"/>
  <c r="F347" i="42"/>
  <c r="G347" i="42"/>
  <c r="C348" i="42"/>
  <c r="A358" i="42"/>
  <c r="D346" i="42"/>
  <c r="D217" i="34"/>
  <c r="F218" i="34"/>
  <c r="G218" i="34"/>
  <c r="C219" i="34"/>
  <c r="E219" i="34"/>
  <c r="A353" i="34"/>
  <c r="F170" i="52"/>
  <c r="D170" i="52"/>
  <c r="N356" i="49"/>
  <c r="A357" i="49"/>
  <c r="G353" i="54"/>
  <c r="C354" i="54"/>
  <c r="F354" i="54"/>
  <c r="A358" i="54"/>
  <c r="D352" i="54"/>
  <c r="A362" i="52"/>
  <c r="A362" i="48"/>
  <c r="E348" i="47"/>
  <c r="F348" i="47"/>
  <c r="G348" i="47"/>
  <c r="C349" i="47"/>
  <c r="A360" i="47"/>
  <c r="D347" i="47"/>
  <c r="E348" i="42"/>
  <c r="F348" i="42"/>
  <c r="G348" i="42"/>
  <c r="C349" i="42"/>
  <c r="A359" i="42"/>
  <c r="D218" i="34"/>
  <c r="D347" i="42"/>
  <c r="F219" i="34"/>
  <c r="G219" i="34"/>
  <c r="C220" i="34"/>
  <c r="E220" i="34"/>
  <c r="A354" i="34"/>
  <c r="G170" i="52"/>
  <c r="N357" i="49"/>
  <c r="A358" i="49"/>
  <c r="D353" i="54"/>
  <c r="G354" i="54"/>
  <c r="C355" i="54"/>
  <c r="F355" i="54"/>
  <c r="A359" i="54"/>
  <c r="A363" i="52"/>
  <c r="A363" i="48"/>
  <c r="E349" i="47"/>
  <c r="F349" i="47"/>
  <c r="G349" i="47"/>
  <c r="C350" i="47"/>
  <c r="A361" i="47"/>
  <c r="D348" i="47"/>
  <c r="E349" i="42"/>
  <c r="F349" i="42"/>
  <c r="G349" i="42"/>
  <c r="C350" i="42"/>
  <c r="A360" i="42"/>
  <c r="D348" i="42"/>
  <c r="D219" i="34"/>
  <c r="F220" i="34"/>
  <c r="G220" i="34"/>
  <c r="C221" i="34"/>
  <c r="E221" i="34"/>
  <c r="A355" i="34"/>
  <c r="E171" i="52"/>
  <c r="C171" i="52"/>
  <c r="N358" i="49"/>
  <c r="A359" i="49"/>
  <c r="G355" i="54"/>
  <c r="C356" i="54"/>
  <c r="F356" i="54"/>
  <c r="D354" i="54"/>
  <c r="A360" i="54"/>
  <c r="A364" i="52"/>
  <c r="A364" i="48"/>
  <c r="E350" i="47"/>
  <c r="F350" i="47"/>
  <c r="G350" i="47"/>
  <c r="C351" i="47"/>
  <c r="A362" i="47"/>
  <c r="D349" i="47"/>
  <c r="E350" i="42"/>
  <c r="F350" i="42"/>
  <c r="G350" i="42"/>
  <c r="C351" i="42"/>
  <c r="D349" i="42"/>
  <c r="D220" i="34"/>
  <c r="A361" i="42"/>
  <c r="F221" i="34"/>
  <c r="G221" i="34"/>
  <c r="C222" i="34"/>
  <c r="E222" i="34"/>
  <c r="A356" i="34"/>
  <c r="F171" i="52"/>
  <c r="G171" i="52"/>
  <c r="D171" i="52"/>
  <c r="N359" i="49"/>
  <c r="A360" i="49"/>
  <c r="G356" i="54"/>
  <c r="C357" i="54"/>
  <c r="F357" i="54"/>
  <c r="A361" i="54"/>
  <c r="D355" i="54"/>
  <c r="A365" i="52"/>
  <c r="A365" i="48"/>
  <c r="E351" i="47"/>
  <c r="F351" i="47"/>
  <c r="G351" i="47"/>
  <c r="C352" i="47"/>
  <c r="A363" i="47"/>
  <c r="D350" i="47"/>
  <c r="E351" i="42"/>
  <c r="F351" i="42"/>
  <c r="G351" i="42"/>
  <c r="C352" i="42"/>
  <c r="A362" i="42"/>
  <c r="D350" i="42"/>
  <c r="D221" i="34"/>
  <c r="F222" i="34"/>
  <c r="G222" i="34"/>
  <c r="C223" i="34"/>
  <c r="E223" i="34"/>
  <c r="A357" i="34"/>
  <c r="C172" i="52"/>
  <c r="F172" i="52"/>
  <c r="G172" i="52"/>
  <c r="E172" i="52"/>
  <c r="D172" i="52"/>
  <c r="N360" i="49"/>
  <c r="A361" i="49"/>
  <c r="G357" i="54"/>
  <c r="C358" i="54"/>
  <c r="F358" i="54"/>
  <c r="A362" i="54"/>
  <c r="D356" i="54"/>
  <c r="A366" i="52"/>
  <c r="A366" i="48"/>
  <c r="E352" i="47"/>
  <c r="F352" i="47"/>
  <c r="G352" i="47"/>
  <c r="C353" i="47"/>
  <c r="A364" i="47"/>
  <c r="D351" i="47"/>
  <c r="E352" i="42"/>
  <c r="F352" i="42"/>
  <c r="G352" i="42"/>
  <c r="C353" i="42"/>
  <c r="A363" i="42"/>
  <c r="D222" i="34"/>
  <c r="D351" i="42"/>
  <c r="F223" i="34"/>
  <c r="G223" i="34"/>
  <c r="C224" i="34"/>
  <c r="E224" i="34"/>
  <c r="A358" i="34"/>
  <c r="C173" i="52"/>
  <c r="E173" i="52"/>
  <c r="N361" i="49"/>
  <c r="A362" i="49"/>
  <c r="G358" i="54"/>
  <c r="C359" i="54"/>
  <c r="F359" i="54"/>
  <c r="A363" i="54"/>
  <c r="D357" i="54"/>
  <c r="A367" i="52"/>
  <c r="A367" i="48"/>
  <c r="E353" i="47"/>
  <c r="F353" i="47"/>
  <c r="G353" i="47"/>
  <c r="C354" i="47"/>
  <c r="D352" i="47"/>
  <c r="A365" i="47"/>
  <c r="E353" i="42"/>
  <c r="F353" i="42"/>
  <c r="G353" i="42"/>
  <c r="C354" i="42"/>
  <c r="D352" i="42"/>
  <c r="A364" i="42"/>
  <c r="D223" i="34"/>
  <c r="F224" i="34"/>
  <c r="G224" i="34"/>
  <c r="C225" i="34"/>
  <c r="E225" i="34"/>
  <c r="A359" i="34"/>
  <c r="F173" i="52"/>
  <c r="D173" i="52"/>
  <c r="N362" i="49"/>
  <c r="A363" i="49"/>
  <c r="G359" i="54"/>
  <c r="C360" i="54"/>
  <c r="F360" i="54"/>
  <c r="A364" i="54"/>
  <c r="D358" i="54"/>
  <c r="A368" i="52"/>
  <c r="A368" i="48"/>
  <c r="E354" i="47"/>
  <c r="F354" i="47"/>
  <c r="G354" i="47"/>
  <c r="C355" i="47"/>
  <c r="D353" i="47"/>
  <c r="A366" i="47"/>
  <c r="E354" i="42"/>
  <c r="F354" i="42"/>
  <c r="G354" i="42"/>
  <c r="C355" i="42"/>
  <c r="A365" i="42"/>
  <c r="D353" i="42"/>
  <c r="D224" i="34"/>
  <c r="F225" i="34"/>
  <c r="G225" i="34"/>
  <c r="C226" i="34"/>
  <c r="E226" i="34"/>
  <c r="A360" i="34"/>
  <c r="G173" i="52"/>
  <c r="N363" i="49"/>
  <c r="A364" i="49"/>
  <c r="D359" i="54"/>
  <c r="G360" i="54"/>
  <c r="C361" i="54"/>
  <c r="F361" i="54"/>
  <c r="A365" i="54"/>
  <c r="A369" i="52"/>
  <c r="A369" i="48"/>
  <c r="E355" i="47"/>
  <c r="F355" i="47"/>
  <c r="G355" i="47"/>
  <c r="C356" i="47"/>
  <c r="A367" i="47"/>
  <c r="D354" i="47"/>
  <c r="E355" i="42"/>
  <c r="F355" i="42"/>
  <c r="G355" i="42"/>
  <c r="C356" i="42"/>
  <c r="A366" i="42"/>
  <c r="D354" i="42"/>
  <c r="D225" i="34"/>
  <c r="F226" i="34"/>
  <c r="G226" i="34"/>
  <c r="C227" i="34"/>
  <c r="E227" i="34"/>
  <c r="A361" i="34"/>
  <c r="E174" i="52"/>
  <c r="C174" i="52"/>
  <c r="F174" i="52"/>
  <c r="G174" i="52"/>
  <c r="N364" i="49"/>
  <c r="A365" i="49"/>
  <c r="D360" i="54"/>
  <c r="G361" i="54"/>
  <c r="C362" i="54"/>
  <c r="F362" i="54"/>
  <c r="A366" i="54"/>
  <c r="A370" i="52"/>
  <c r="A370" i="48"/>
  <c r="E356" i="47"/>
  <c r="F356" i="47"/>
  <c r="G356" i="47"/>
  <c r="C357" i="47"/>
  <c r="A368" i="47"/>
  <c r="D355" i="47"/>
  <c r="E356" i="42"/>
  <c r="F356" i="42"/>
  <c r="G356" i="42"/>
  <c r="C357" i="42"/>
  <c r="A367" i="42"/>
  <c r="D226" i="34"/>
  <c r="D355" i="42"/>
  <c r="F227" i="34"/>
  <c r="G227" i="34"/>
  <c r="C228" i="34"/>
  <c r="E228" i="34"/>
  <c r="A362" i="34"/>
  <c r="C175" i="52"/>
  <c r="E175" i="52"/>
  <c r="D174" i="52"/>
  <c r="N365" i="49"/>
  <c r="A366" i="49"/>
  <c r="G362" i="54"/>
  <c r="C363" i="54"/>
  <c r="F363" i="54"/>
  <c r="D361" i="54"/>
  <c r="A367" i="54"/>
  <c r="A371" i="52"/>
  <c r="A371" i="48"/>
  <c r="E357" i="47"/>
  <c r="F357" i="47"/>
  <c r="G357" i="47"/>
  <c r="C358" i="47"/>
  <c r="A369" i="47"/>
  <c r="D356" i="47"/>
  <c r="E357" i="42"/>
  <c r="F357" i="42"/>
  <c r="G357" i="42"/>
  <c r="C358" i="42"/>
  <c r="D356" i="42"/>
  <c r="A368" i="42"/>
  <c r="D227" i="34"/>
  <c r="F228" i="34"/>
  <c r="G228" i="34"/>
  <c r="C229" i="34"/>
  <c r="E229" i="34"/>
  <c r="A363" i="34"/>
  <c r="F175" i="52"/>
  <c r="D175" i="52"/>
  <c r="N366" i="49"/>
  <c r="A367" i="49"/>
  <c r="G363" i="54"/>
  <c r="C364" i="54"/>
  <c r="F364" i="54"/>
  <c r="A368" i="54"/>
  <c r="D362" i="54"/>
  <c r="A372" i="52"/>
  <c r="A372" i="48"/>
  <c r="E358" i="47"/>
  <c r="F358" i="47"/>
  <c r="G358" i="47"/>
  <c r="C359" i="47"/>
  <c r="A370" i="47"/>
  <c r="D357" i="47"/>
  <c r="E358" i="42"/>
  <c r="F358" i="42"/>
  <c r="G358" i="42"/>
  <c r="C359" i="42"/>
  <c r="A369" i="42"/>
  <c r="D357" i="42"/>
  <c r="D228" i="34"/>
  <c r="F229" i="34"/>
  <c r="G229" i="34"/>
  <c r="C230" i="34"/>
  <c r="E230" i="34"/>
  <c r="A364" i="34"/>
  <c r="G175" i="52"/>
  <c r="N367" i="49"/>
  <c r="A368" i="49"/>
  <c r="D363" i="54"/>
  <c r="D364" i="54"/>
  <c r="G364" i="54"/>
  <c r="C365" i="54"/>
  <c r="F365" i="54"/>
  <c r="A369" i="54"/>
  <c r="A373" i="52"/>
  <c r="A373" i="48"/>
  <c r="E359" i="47"/>
  <c r="F359" i="47"/>
  <c r="G359" i="47"/>
  <c r="C360" i="47"/>
  <c r="D358" i="47"/>
  <c r="A371" i="47"/>
  <c r="E359" i="42"/>
  <c r="F359" i="42"/>
  <c r="G359" i="42"/>
  <c r="C360" i="42"/>
  <c r="A370" i="42"/>
  <c r="D358" i="42"/>
  <c r="D229" i="34"/>
  <c r="F230" i="34"/>
  <c r="G230" i="34"/>
  <c r="C231" i="34"/>
  <c r="E231" i="34"/>
  <c r="A365" i="34"/>
  <c r="C176" i="52"/>
  <c r="E176" i="52"/>
  <c r="N368" i="49"/>
  <c r="A369" i="49"/>
  <c r="G365" i="54"/>
  <c r="C366" i="54"/>
  <c r="F366" i="54"/>
  <c r="A370" i="54"/>
  <c r="A374" i="52"/>
  <c r="A374" i="48"/>
  <c r="E360" i="47"/>
  <c r="F360" i="47"/>
  <c r="G360" i="47"/>
  <c r="C361" i="47"/>
  <c r="A372" i="47"/>
  <c r="D359" i="47"/>
  <c r="D230" i="34"/>
  <c r="E360" i="42"/>
  <c r="F360" i="42"/>
  <c r="G360" i="42"/>
  <c r="C361" i="42"/>
  <c r="D359" i="42"/>
  <c r="A371" i="42"/>
  <c r="F231" i="34"/>
  <c r="G231" i="34"/>
  <c r="C232" i="34"/>
  <c r="E232" i="34"/>
  <c r="A366" i="34"/>
  <c r="F176" i="52"/>
  <c r="D176" i="52"/>
  <c r="N369" i="49"/>
  <c r="A370" i="49"/>
  <c r="G366" i="54"/>
  <c r="C367" i="54"/>
  <c r="F367" i="54"/>
  <c r="A371" i="54"/>
  <c r="D365" i="54"/>
  <c r="A375" i="52"/>
  <c r="A375" i="48"/>
  <c r="E361" i="47"/>
  <c r="F361" i="47"/>
  <c r="G361" i="47"/>
  <c r="C362" i="47"/>
  <c r="D360" i="47"/>
  <c r="A373" i="47"/>
  <c r="E361" i="42"/>
  <c r="F361" i="42"/>
  <c r="G361" i="42"/>
  <c r="C362" i="42"/>
  <c r="A372" i="42"/>
  <c r="D360" i="42"/>
  <c r="D231" i="34"/>
  <c r="F232" i="34"/>
  <c r="G232" i="34"/>
  <c r="C233" i="34"/>
  <c r="E233" i="34"/>
  <c r="A367" i="34"/>
  <c r="G176" i="52"/>
  <c r="C177" i="52"/>
  <c r="E177" i="52"/>
  <c r="N370" i="49"/>
  <c r="A371" i="49"/>
  <c r="G367" i="54"/>
  <c r="C368" i="54"/>
  <c r="F368" i="54"/>
  <c r="A372" i="54"/>
  <c r="D366" i="54"/>
  <c r="A376" i="52"/>
  <c r="A376" i="48"/>
  <c r="E362" i="47"/>
  <c r="F362" i="47"/>
  <c r="G362" i="47"/>
  <c r="C363" i="47"/>
  <c r="A374" i="47"/>
  <c r="D361" i="47"/>
  <c r="D232" i="34"/>
  <c r="A373" i="42"/>
  <c r="E362" i="42"/>
  <c r="F362" i="42"/>
  <c r="G362" i="42"/>
  <c r="C363" i="42"/>
  <c r="D361" i="42"/>
  <c r="F233" i="34"/>
  <c r="G233" i="34"/>
  <c r="C234" i="34"/>
  <c r="E234" i="34"/>
  <c r="A368" i="34"/>
  <c r="F177" i="52"/>
  <c r="D177" i="52"/>
  <c r="N371" i="49"/>
  <c r="A372" i="49"/>
  <c r="G368" i="54"/>
  <c r="C369" i="54"/>
  <c r="F369" i="54"/>
  <c r="D367" i="54"/>
  <c r="A373" i="54"/>
  <c r="A377" i="52"/>
  <c r="A377" i="48"/>
  <c r="E363" i="47"/>
  <c r="F363" i="47"/>
  <c r="G363" i="47"/>
  <c r="C364" i="47"/>
  <c r="A375" i="47"/>
  <c r="D362" i="47"/>
  <c r="E363" i="42"/>
  <c r="F363" i="42"/>
  <c r="G363" i="42"/>
  <c r="C364" i="42"/>
  <c r="D362" i="42"/>
  <c r="A374" i="42"/>
  <c r="D233" i="34"/>
  <c r="F234" i="34"/>
  <c r="G234" i="34"/>
  <c r="C235" i="34"/>
  <c r="E235" i="34"/>
  <c r="A369" i="34"/>
  <c r="G177" i="52"/>
  <c r="N372" i="49"/>
  <c r="A373" i="49"/>
  <c r="D368" i="54"/>
  <c r="G369" i="54"/>
  <c r="C370" i="54"/>
  <c r="F370" i="54"/>
  <c r="A374" i="54"/>
  <c r="A378" i="52"/>
  <c r="A378" i="48"/>
  <c r="E364" i="47"/>
  <c r="F364" i="47"/>
  <c r="G364" i="47"/>
  <c r="C365" i="47"/>
  <c r="D363" i="47"/>
  <c r="A376" i="47"/>
  <c r="D363" i="42"/>
  <c r="E364" i="42"/>
  <c r="F364" i="42"/>
  <c r="G364" i="42"/>
  <c r="C365" i="42"/>
  <c r="D234" i="34"/>
  <c r="A375" i="42"/>
  <c r="F235" i="34"/>
  <c r="G235" i="34"/>
  <c r="C236" i="34"/>
  <c r="E236" i="34"/>
  <c r="A370" i="34"/>
  <c r="E178" i="52"/>
  <c r="C178" i="52"/>
  <c r="F178" i="52"/>
  <c r="G178" i="52"/>
  <c r="N373" i="49"/>
  <c r="A374" i="49"/>
  <c r="D369" i="54"/>
  <c r="G370" i="54"/>
  <c r="C371" i="54"/>
  <c r="F371" i="54"/>
  <c r="A375" i="54"/>
  <c r="A379" i="52"/>
  <c r="A379" i="48"/>
  <c r="E365" i="47"/>
  <c r="F365" i="47"/>
  <c r="G365" i="47"/>
  <c r="C366" i="47"/>
  <c r="D364" i="47"/>
  <c r="A377" i="47"/>
  <c r="E365" i="42"/>
  <c r="F365" i="42"/>
  <c r="G365" i="42"/>
  <c r="C366" i="42"/>
  <c r="A376" i="42"/>
  <c r="D364" i="42"/>
  <c r="D235" i="34"/>
  <c r="F236" i="34"/>
  <c r="G236" i="34"/>
  <c r="C237" i="34"/>
  <c r="E237" i="34"/>
  <c r="A371" i="34"/>
  <c r="C179" i="52"/>
  <c r="E179" i="52"/>
  <c r="D178" i="52"/>
  <c r="N374" i="49"/>
  <c r="A375" i="49"/>
  <c r="G371" i="54"/>
  <c r="C372" i="54"/>
  <c r="F372" i="54"/>
  <c r="A376" i="54"/>
  <c r="D370" i="54"/>
  <c r="A380" i="52"/>
  <c r="A380" i="48"/>
  <c r="E366" i="47"/>
  <c r="F366" i="47"/>
  <c r="G366" i="47"/>
  <c r="C367" i="47"/>
  <c r="A378" i="47"/>
  <c r="D365" i="47"/>
  <c r="E366" i="42"/>
  <c r="F366" i="42"/>
  <c r="G366" i="42"/>
  <c r="C367" i="42"/>
  <c r="D236" i="34"/>
  <c r="A377" i="42"/>
  <c r="D365" i="42"/>
  <c r="F237" i="34"/>
  <c r="G237" i="34"/>
  <c r="C238" i="34"/>
  <c r="E238" i="34"/>
  <c r="A372" i="34"/>
  <c r="F179" i="52"/>
  <c r="D179" i="52"/>
  <c r="N375" i="49"/>
  <c r="A376" i="49"/>
  <c r="D371" i="54"/>
  <c r="G372" i="54"/>
  <c r="C373" i="54"/>
  <c r="F373" i="54"/>
  <c r="A377" i="54"/>
  <c r="A381" i="52"/>
  <c r="A381" i="48"/>
  <c r="E367" i="47"/>
  <c r="F367" i="47"/>
  <c r="G367" i="47"/>
  <c r="C368" i="47"/>
  <c r="A379" i="47"/>
  <c r="D366" i="47"/>
  <c r="E367" i="42"/>
  <c r="F367" i="42"/>
  <c r="G367" i="42"/>
  <c r="C368" i="42"/>
  <c r="A378" i="42"/>
  <c r="D366" i="42"/>
  <c r="D237" i="34"/>
  <c r="F238" i="34"/>
  <c r="G238" i="34"/>
  <c r="C239" i="34"/>
  <c r="E239" i="34"/>
  <c r="A373" i="34"/>
  <c r="G179" i="52"/>
  <c r="N376" i="49"/>
  <c r="A377" i="49"/>
  <c r="D372" i="54"/>
  <c r="G373" i="54"/>
  <c r="C374" i="54"/>
  <c r="F374" i="54"/>
  <c r="A378" i="54"/>
  <c r="A382" i="52"/>
  <c r="A382" i="48"/>
  <c r="E368" i="47"/>
  <c r="F368" i="47"/>
  <c r="G368" i="47"/>
  <c r="C369" i="47"/>
  <c r="D367" i="47"/>
  <c r="A380" i="47"/>
  <c r="D238" i="34"/>
  <c r="A379" i="42"/>
  <c r="E368" i="42"/>
  <c r="F368" i="42"/>
  <c r="G368" i="42"/>
  <c r="C369" i="42"/>
  <c r="D367" i="42"/>
  <c r="F239" i="34"/>
  <c r="G239" i="34"/>
  <c r="C240" i="34"/>
  <c r="E240" i="34"/>
  <c r="A374" i="34"/>
  <c r="E180" i="52"/>
  <c r="C180" i="52"/>
  <c r="N377" i="49"/>
  <c r="A378" i="49"/>
  <c r="G374" i="54"/>
  <c r="C375" i="54"/>
  <c r="F375" i="54"/>
  <c r="A379" i="54"/>
  <c r="D373" i="54"/>
  <c r="A383" i="52"/>
  <c r="A383" i="48"/>
  <c r="E369" i="47"/>
  <c r="F369" i="47"/>
  <c r="G369" i="47"/>
  <c r="C370" i="47"/>
  <c r="D368" i="47"/>
  <c r="A381" i="47"/>
  <c r="D368" i="42"/>
  <c r="E369" i="42"/>
  <c r="F369" i="42"/>
  <c r="G369" i="42"/>
  <c r="C370" i="42"/>
  <c r="A380" i="42"/>
  <c r="D239" i="34"/>
  <c r="F240" i="34"/>
  <c r="G240" i="34"/>
  <c r="C241" i="34"/>
  <c r="E241" i="34"/>
  <c r="A375" i="34"/>
  <c r="F180" i="52"/>
  <c r="D180" i="52"/>
  <c r="G180" i="52"/>
  <c r="N378" i="49"/>
  <c r="A379" i="49"/>
  <c r="G375" i="54"/>
  <c r="C376" i="54"/>
  <c r="F376" i="54"/>
  <c r="A380" i="54"/>
  <c r="D374" i="54"/>
  <c r="A384" i="52"/>
  <c r="A384" i="48"/>
  <c r="E370" i="47"/>
  <c r="F370" i="47"/>
  <c r="G370" i="47"/>
  <c r="C371" i="47"/>
  <c r="A382" i="47"/>
  <c r="D369" i="47"/>
  <c r="D240" i="34"/>
  <c r="E370" i="42"/>
  <c r="F370" i="42"/>
  <c r="G370" i="42"/>
  <c r="C371" i="42"/>
  <c r="A381" i="42"/>
  <c r="D369" i="42"/>
  <c r="F241" i="34"/>
  <c r="G241" i="34"/>
  <c r="C242" i="34"/>
  <c r="E242" i="34"/>
  <c r="A376" i="34"/>
  <c r="E181" i="52"/>
  <c r="C181" i="52"/>
  <c r="N379" i="49"/>
  <c r="A380" i="49"/>
  <c r="G376" i="54"/>
  <c r="C377" i="54"/>
  <c r="F377" i="54"/>
  <c r="D375" i="54"/>
  <c r="A381" i="54"/>
  <c r="A385" i="52"/>
  <c r="A385" i="48"/>
  <c r="E371" i="47"/>
  <c r="F371" i="47"/>
  <c r="G371" i="47"/>
  <c r="C372" i="47"/>
  <c r="D370" i="47"/>
  <c r="A383" i="47"/>
  <c r="E371" i="42"/>
  <c r="F371" i="42"/>
  <c r="G371" i="42"/>
  <c r="C372" i="42"/>
  <c r="A382" i="42"/>
  <c r="D370" i="42"/>
  <c r="D241" i="34"/>
  <c r="F242" i="34"/>
  <c r="G242" i="34"/>
  <c r="C243" i="34"/>
  <c r="E243" i="34"/>
  <c r="A377" i="34"/>
  <c r="F181" i="52"/>
  <c r="D181" i="52"/>
  <c r="N380" i="49"/>
  <c r="A381" i="49"/>
  <c r="G377" i="54"/>
  <c r="C378" i="54"/>
  <c r="F378" i="54"/>
  <c r="A382" i="54"/>
  <c r="D376" i="54"/>
  <c r="A386" i="52"/>
  <c r="A386" i="48"/>
  <c r="E372" i="47"/>
  <c r="F372" i="47"/>
  <c r="G372" i="47"/>
  <c r="C373" i="47"/>
  <c r="A384" i="47"/>
  <c r="D371" i="47"/>
  <c r="E372" i="42"/>
  <c r="F372" i="42"/>
  <c r="G372" i="42"/>
  <c r="C373" i="42"/>
  <c r="A383" i="42"/>
  <c r="D371" i="42"/>
  <c r="D242" i="34"/>
  <c r="F243" i="34"/>
  <c r="G243" i="34"/>
  <c r="C244" i="34"/>
  <c r="E244" i="34"/>
  <c r="A378" i="34"/>
  <c r="G181" i="52"/>
  <c r="C182" i="52"/>
  <c r="E182" i="52"/>
  <c r="N381" i="49"/>
  <c r="A382" i="49"/>
  <c r="D377" i="54"/>
  <c r="A383" i="54"/>
  <c r="G378" i="54"/>
  <c r="C379" i="54"/>
  <c r="F379" i="54"/>
  <c r="A387" i="52"/>
  <c r="A387" i="48"/>
  <c r="E373" i="47"/>
  <c r="F373" i="47"/>
  <c r="G373" i="47"/>
  <c r="C374" i="47"/>
  <c r="A385" i="47"/>
  <c r="D372" i="47"/>
  <c r="E373" i="42"/>
  <c r="F373" i="42"/>
  <c r="G373" i="42"/>
  <c r="C374" i="42"/>
  <c r="D372" i="42"/>
  <c r="A384" i="42"/>
  <c r="D243" i="34"/>
  <c r="F244" i="34"/>
  <c r="G244" i="34"/>
  <c r="C245" i="34"/>
  <c r="E245" i="34"/>
  <c r="A379" i="34"/>
  <c r="F182" i="52"/>
  <c r="D182" i="52"/>
  <c r="N382" i="49"/>
  <c r="A383" i="49"/>
  <c r="F383" i="49"/>
  <c r="G379" i="54"/>
  <c r="C380" i="54"/>
  <c r="F380" i="54"/>
  <c r="D378" i="54"/>
  <c r="A384" i="54"/>
  <c r="A388" i="52"/>
  <c r="A388" i="48"/>
  <c r="E374" i="47"/>
  <c r="F374" i="47"/>
  <c r="G374" i="47"/>
  <c r="C375" i="47"/>
  <c r="A386" i="47"/>
  <c r="D373" i="47"/>
  <c r="E374" i="42"/>
  <c r="F374" i="42"/>
  <c r="G374" i="42"/>
  <c r="C375" i="42"/>
  <c r="A385" i="42"/>
  <c r="D244" i="34"/>
  <c r="D373" i="42"/>
  <c r="F245" i="34"/>
  <c r="G245" i="34"/>
  <c r="C246" i="34"/>
  <c r="E246" i="34"/>
  <c r="A380" i="34"/>
  <c r="G182" i="52"/>
  <c r="N383" i="49"/>
  <c r="A384" i="49"/>
  <c r="F384" i="49"/>
  <c r="D379" i="54"/>
  <c r="G380" i="54"/>
  <c r="C381" i="54"/>
  <c r="F381" i="54"/>
  <c r="A385" i="54"/>
  <c r="A389" i="52"/>
  <c r="A389" i="48"/>
  <c r="E375" i="47"/>
  <c r="F375" i="47"/>
  <c r="G375" i="47"/>
  <c r="C376" i="47"/>
  <c r="A387" i="47"/>
  <c r="D374" i="47"/>
  <c r="E375" i="42"/>
  <c r="F375" i="42"/>
  <c r="G375" i="42"/>
  <c r="C376" i="42"/>
  <c r="A386" i="42"/>
  <c r="D374" i="42"/>
  <c r="D245" i="34"/>
  <c r="F246" i="34"/>
  <c r="G246" i="34"/>
  <c r="C247" i="34"/>
  <c r="E247" i="34"/>
  <c r="A381" i="34"/>
  <c r="C183" i="52"/>
  <c r="E183" i="52"/>
  <c r="N384" i="49"/>
  <c r="A385" i="49"/>
  <c r="F385" i="49"/>
  <c r="D380" i="54"/>
  <c r="G381" i="54"/>
  <c r="C382" i="54"/>
  <c r="F382" i="54"/>
  <c r="A386" i="54"/>
  <c r="A390" i="52"/>
  <c r="A390" i="48"/>
  <c r="E376" i="47"/>
  <c r="F376" i="47"/>
  <c r="G376" i="47"/>
  <c r="C377" i="47"/>
  <c r="D375" i="47"/>
  <c r="A388" i="47"/>
  <c r="E376" i="42"/>
  <c r="F376" i="42"/>
  <c r="G376" i="42"/>
  <c r="C377" i="42"/>
  <c r="A387" i="42"/>
  <c r="D375" i="42"/>
  <c r="D246" i="34"/>
  <c r="F247" i="34"/>
  <c r="G247" i="34"/>
  <c r="C248" i="34"/>
  <c r="E248" i="34"/>
  <c r="A382" i="34"/>
  <c r="F183" i="52"/>
  <c r="D183" i="52"/>
  <c r="N385" i="49"/>
  <c r="A386" i="49"/>
  <c r="F386" i="49"/>
  <c r="D381" i="54"/>
  <c r="A387" i="54"/>
  <c r="G382" i="54"/>
  <c r="C383" i="54"/>
  <c r="F383" i="54"/>
  <c r="A391" i="52"/>
  <c r="A391" i="48"/>
  <c r="E377" i="47"/>
  <c r="F377" i="47"/>
  <c r="G377" i="47"/>
  <c r="C378" i="47"/>
  <c r="A389" i="47"/>
  <c r="D376" i="47"/>
  <c r="E377" i="42"/>
  <c r="F377" i="42"/>
  <c r="G377" i="42"/>
  <c r="C378" i="42"/>
  <c r="D376" i="42"/>
  <c r="A388" i="42"/>
  <c r="D247" i="34"/>
  <c r="F248" i="34"/>
  <c r="G248" i="34"/>
  <c r="C249" i="34"/>
  <c r="E249" i="34"/>
  <c r="A383" i="34"/>
  <c r="G183" i="52"/>
  <c r="N386" i="49"/>
  <c r="A387" i="49"/>
  <c r="F387" i="49"/>
  <c r="G383" i="54"/>
  <c r="C384" i="54"/>
  <c r="F384" i="54"/>
  <c r="D382" i="54"/>
  <c r="A388" i="54"/>
  <c r="A392" i="52"/>
  <c r="A392" i="48"/>
  <c r="E378" i="47"/>
  <c r="F378" i="47"/>
  <c r="G378" i="47"/>
  <c r="C379" i="47"/>
  <c r="A390" i="47"/>
  <c r="D377" i="47"/>
  <c r="D248" i="34"/>
  <c r="E378" i="42"/>
  <c r="F378" i="42"/>
  <c r="G378" i="42"/>
  <c r="C379" i="42"/>
  <c r="A389" i="42"/>
  <c r="D377" i="42"/>
  <c r="F249" i="34"/>
  <c r="G249" i="34"/>
  <c r="C250" i="34"/>
  <c r="E250" i="34"/>
  <c r="A384" i="34"/>
  <c r="E184" i="52"/>
  <c r="C184" i="52"/>
  <c r="F184" i="52"/>
  <c r="G184" i="52"/>
  <c r="N387" i="49"/>
  <c r="A388" i="49"/>
  <c r="F388" i="49"/>
  <c r="D383" i="54"/>
  <c r="G384" i="54"/>
  <c r="C385" i="54"/>
  <c r="F385" i="54"/>
  <c r="A389" i="54"/>
  <c r="A393" i="52"/>
  <c r="A393" i="48"/>
  <c r="E379" i="47"/>
  <c r="F379" i="47"/>
  <c r="G379" i="47"/>
  <c r="C380" i="47"/>
  <c r="A391" i="47"/>
  <c r="D378" i="47"/>
  <c r="E379" i="42"/>
  <c r="F379" i="42"/>
  <c r="G379" i="42"/>
  <c r="C380" i="42"/>
  <c r="A390" i="42"/>
  <c r="D378" i="42"/>
  <c r="D249" i="34"/>
  <c r="F250" i="34"/>
  <c r="G250" i="34"/>
  <c r="C251" i="34"/>
  <c r="E251" i="34"/>
  <c r="A385" i="34"/>
  <c r="C185" i="52"/>
  <c r="E185" i="52"/>
  <c r="D184" i="52"/>
  <c r="N388" i="49"/>
  <c r="A389" i="49"/>
  <c r="F389" i="49"/>
  <c r="G385" i="54"/>
  <c r="C386" i="54"/>
  <c r="F386" i="54"/>
  <c r="D384" i="54"/>
  <c r="A390" i="54"/>
  <c r="A394" i="52"/>
  <c r="A394" i="48"/>
  <c r="E380" i="47"/>
  <c r="F380" i="47"/>
  <c r="G380" i="47"/>
  <c r="C381" i="47"/>
  <c r="D379" i="47"/>
  <c r="A392" i="47"/>
  <c r="E380" i="42"/>
  <c r="F380" i="42"/>
  <c r="G380" i="42"/>
  <c r="C381" i="42"/>
  <c r="A391" i="42"/>
  <c r="D379" i="42"/>
  <c r="D250" i="34"/>
  <c r="F251" i="34"/>
  <c r="G251" i="34"/>
  <c r="C252" i="34"/>
  <c r="E252" i="34"/>
  <c r="A386" i="34"/>
  <c r="F185" i="52"/>
  <c r="D185" i="52"/>
  <c r="N389" i="49"/>
  <c r="A390" i="49"/>
  <c r="F390" i="49"/>
  <c r="D385" i="54"/>
  <c r="A391" i="54"/>
  <c r="G386" i="54"/>
  <c r="C387" i="54"/>
  <c r="F387" i="54"/>
  <c r="A395" i="52"/>
  <c r="A395" i="48"/>
  <c r="E381" i="47"/>
  <c r="F381" i="47"/>
  <c r="G381" i="47"/>
  <c r="C382" i="47"/>
  <c r="D380" i="47"/>
  <c r="A393" i="47"/>
  <c r="E381" i="42"/>
  <c r="F381" i="42"/>
  <c r="G381" i="42"/>
  <c r="C382" i="42"/>
  <c r="D380" i="42"/>
  <c r="A392" i="42"/>
  <c r="D251" i="34"/>
  <c r="F252" i="34"/>
  <c r="G252" i="34"/>
  <c r="C253" i="34"/>
  <c r="E253" i="34"/>
  <c r="A387" i="34"/>
  <c r="G185" i="52"/>
  <c r="E186" i="52"/>
  <c r="C186" i="52"/>
  <c r="N390" i="49"/>
  <c r="A391" i="49"/>
  <c r="F391" i="49"/>
  <c r="G387" i="54"/>
  <c r="C388" i="54"/>
  <c r="F388" i="54"/>
  <c r="D386" i="54"/>
  <c r="A392" i="54"/>
  <c r="A396" i="52"/>
  <c r="A396" i="48"/>
  <c r="E382" i="47"/>
  <c r="F382" i="47"/>
  <c r="G382" i="47"/>
  <c r="C383" i="47"/>
  <c r="A394" i="47"/>
  <c r="D381" i="47"/>
  <c r="D252" i="34"/>
  <c r="E382" i="42"/>
  <c r="F382" i="42"/>
  <c r="G382" i="42"/>
  <c r="C383" i="42"/>
  <c r="A393" i="42"/>
  <c r="D381" i="42"/>
  <c r="F253" i="34"/>
  <c r="G253" i="34"/>
  <c r="C254" i="34"/>
  <c r="E254" i="34"/>
  <c r="A388" i="34"/>
  <c r="F186" i="52"/>
  <c r="D186" i="52"/>
  <c r="N391" i="49"/>
  <c r="A392" i="49"/>
  <c r="F392" i="49"/>
  <c r="D387" i="54"/>
  <c r="G388" i="54"/>
  <c r="C389" i="54"/>
  <c r="F389" i="54"/>
  <c r="A393" i="54"/>
  <c r="A397" i="52"/>
  <c r="A397" i="48"/>
  <c r="E383" i="47"/>
  <c r="F383" i="47"/>
  <c r="G383" i="47"/>
  <c r="C384" i="47"/>
  <c r="D382" i="47"/>
  <c r="A395" i="47"/>
  <c r="E383" i="42"/>
  <c r="F383" i="42"/>
  <c r="G383" i="42"/>
  <c r="C384" i="42"/>
  <c r="A394" i="42"/>
  <c r="D382" i="42"/>
  <c r="D253" i="34"/>
  <c r="F254" i="34"/>
  <c r="G254" i="34"/>
  <c r="C255" i="34"/>
  <c r="E255" i="34"/>
  <c r="A389" i="34"/>
  <c r="G186" i="52"/>
  <c r="N392" i="49"/>
  <c r="A393" i="49"/>
  <c r="F393" i="49"/>
  <c r="G389" i="54"/>
  <c r="C390" i="54"/>
  <c r="F390" i="54"/>
  <c r="A394" i="54"/>
  <c r="D388" i="54"/>
  <c r="A398" i="52"/>
  <c r="A398" i="48"/>
  <c r="E384" i="47"/>
  <c r="F384" i="47"/>
  <c r="G384" i="47"/>
  <c r="C385" i="47"/>
  <c r="A396" i="47"/>
  <c r="D383" i="47"/>
  <c r="E384" i="42"/>
  <c r="F384" i="42"/>
  <c r="G384" i="42"/>
  <c r="C385" i="42"/>
  <c r="A395" i="42"/>
  <c r="D383" i="42"/>
  <c r="D254" i="34"/>
  <c r="F255" i="34"/>
  <c r="G255" i="34"/>
  <c r="C256" i="34"/>
  <c r="E256" i="34"/>
  <c r="A390" i="34"/>
  <c r="C187" i="52"/>
  <c r="E187" i="52"/>
  <c r="N393" i="49"/>
  <c r="A394" i="49"/>
  <c r="F394" i="49"/>
  <c r="G390" i="54"/>
  <c r="C391" i="54"/>
  <c r="F391" i="54"/>
  <c r="A395" i="54"/>
  <c r="D389" i="54"/>
  <c r="A399" i="52"/>
  <c r="A399" i="48"/>
  <c r="E385" i="47"/>
  <c r="F385" i="47"/>
  <c r="G385" i="47"/>
  <c r="C386" i="47"/>
  <c r="A397" i="47"/>
  <c r="D384" i="47"/>
  <c r="E385" i="42"/>
  <c r="F385" i="42"/>
  <c r="G385" i="42"/>
  <c r="C386" i="42"/>
  <c r="D384" i="42"/>
  <c r="A396" i="42"/>
  <c r="D255" i="34"/>
  <c r="F256" i="34"/>
  <c r="G256" i="34"/>
  <c r="C257" i="34"/>
  <c r="E257" i="34"/>
  <c r="A391" i="34"/>
  <c r="F187" i="52"/>
  <c r="D187" i="52"/>
  <c r="N394" i="49"/>
  <c r="A395" i="49"/>
  <c r="F395" i="49"/>
  <c r="D390" i="54"/>
  <c r="G391" i="54"/>
  <c r="C392" i="54"/>
  <c r="F392" i="54"/>
  <c r="A396" i="54"/>
  <c r="A400" i="52"/>
  <c r="A400" i="48"/>
  <c r="E386" i="47"/>
  <c r="F386" i="47"/>
  <c r="G386" i="47"/>
  <c r="C387" i="47"/>
  <c r="A398" i="47"/>
  <c r="D385" i="47"/>
  <c r="D256" i="34"/>
  <c r="E386" i="42"/>
  <c r="F386" i="42"/>
  <c r="G386" i="42"/>
  <c r="C387" i="42"/>
  <c r="A397" i="42"/>
  <c r="D385" i="42"/>
  <c r="F257" i="34"/>
  <c r="G257" i="34"/>
  <c r="C258" i="34"/>
  <c r="E258" i="34"/>
  <c r="A392" i="34"/>
  <c r="G187" i="52"/>
  <c r="C188" i="52"/>
  <c r="F188" i="52"/>
  <c r="G188" i="52"/>
  <c r="N395" i="49"/>
  <c r="A396" i="49"/>
  <c r="F396" i="49"/>
  <c r="A397" i="54"/>
  <c r="G392" i="54"/>
  <c r="C393" i="54"/>
  <c r="F393" i="54"/>
  <c r="D391" i="54"/>
  <c r="A401" i="52"/>
  <c r="A401" i="48"/>
  <c r="E387" i="47"/>
  <c r="F387" i="47"/>
  <c r="G387" i="47"/>
  <c r="C388" i="47"/>
  <c r="D386" i="47"/>
  <c r="A399" i="47"/>
  <c r="E387" i="42"/>
  <c r="F387" i="42"/>
  <c r="G387" i="42"/>
  <c r="C388" i="42"/>
  <c r="A398" i="42"/>
  <c r="D386" i="42"/>
  <c r="D257" i="34"/>
  <c r="F258" i="34"/>
  <c r="G258" i="34"/>
  <c r="C259" i="34"/>
  <c r="E259" i="34"/>
  <c r="A393" i="34"/>
  <c r="E188" i="52"/>
  <c r="D188" i="52"/>
  <c r="E189" i="52"/>
  <c r="C189" i="52"/>
  <c r="N396" i="49"/>
  <c r="A397" i="49"/>
  <c r="F397" i="49"/>
  <c r="G393" i="54"/>
  <c r="C394" i="54"/>
  <c r="F394" i="54"/>
  <c r="D392" i="54"/>
  <c r="A398" i="54"/>
  <c r="A402" i="52"/>
  <c r="A402" i="48"/>
  <c r="E388" i="47"/>
  <c r="F388" i="47"/>
  <c r="G388" i="47"/>
  <c r="C389" i="47"/>
  <c r="A400" i="47"/>
  <c r="D387" i="47"/>
  <c r="E388" i="42"/>
  <c r="F388" i="42"/>
  <c r="G388" i="42"/>
  <c r="C389" i="42"/>
  <c r="A399" i="42"/>
  <c r="D387" i="42"/>
  <c r="D258" i="34"/>
  <c r="F259" i="34"/>
  <c r="G259" i="34"/>
  <c r="C260" i="34"/>
  <c r="E260" i="34"/>
  <c r="A394" i="34"/>
  <c r="F189" i="52"/>
  <c r="D189" i="52"/>
  <c r="N397" i="49"/>
  <c r="A398" i="49"/>
  <c r="F398" i="49"/>
  <c r="A399" i="54"/>
  <c r="G394" i="54"/>
  <c r="C395" i="54"/>
  <c r="F395" i="54"/>
  <c r="D393" i="54"/>
  <c r="A403" i="52"/>
  <c r="A403" i="48"/>
  <c r="E389" i="47"/>
  <c r="F389" i="47"/>
  <c r="G389" i="47"/>
  <c r="C390" i="47"/>
  <c r="A401" i="47"/>
  <c r="D388" i="47"/>
  <c r="E389" i="42"/>
  <c r="F389" i="42"/>
  <c r="G389" i="42"/>
  <c r="C390" i="42"/>
  <c r="D388" i="42"/>
  <c r="A400" i="42"/>
  <c r="D259" i="34"/>
  <c r="F260" i="34"/>
  <c r="G260" i="34"/>
  <c r="C261" i="34"/>
  <c r="E261" i="34"/>
  <c r="A395" i="34"/>
  <c r="G189" i="52"/>
  <c r="N398" i="49"/>
  <c r="A399" i="49"/>
  <c r="F399" i="49"/>
  <c r="G395" i="54"/>
  <c r="C396" i="54"/>
  <c r="F396" i="54"/>
  <c r="A400" i="54"/>
  <c r="D394" i="54"/>
  <c r="A404" i="52"/>
  <c r="A404" i="48"/>
  <c r="E390" i="47"/>
  <c r="F390" i="47"/>
  <c r="G390" i="47"/>
  <c r="C391" i="47"/>
  <c r="A402" i="47"/>
  <c r="D389" i="47"/>
  <c r="E390" i="42"/>
  <c r="F390" i="42"/>
  <c r="G390" i="42"/>
  <c r="C391" i="42"/>
  <c r="A401" i="42"/>
  <c r="D389" i="42"/>
  <c r="D260" i="34"/>
  <c r="F261" i="34"/>
  <c r="G261" i="34"/>
  <c r="C262" i="34"/>
  <c r="E262" i="34"/>
  <c r="A396" i="34"/>
  <c r="C190" i="52"/>
  <c r="E190" i="52"/>
  <c r="N399" i="49"/>
  <c r="A400" i="49"/>
  <c r="F400" i="49"/>
  <c r="D395" i="54"/>
  <c r="G396" i="54"/>
  <c r="C397" i="54"/>
  <c r="F397" i="54"/>
  <c r="A401" i="54"/>
  <c r="A405" i="52"/>
  <c r="A405" i="48"/>
  <c r="E391" i="47"/>
  <c r="F391" i="47"/>
  <c r="G391" i="47"/>
  <c r="C392" i="47"/>
  <c r="D390" i="47"/>
  <c r="A403" i="47"/>
  <c r="D261" i="34"/>
  <c r="E391" i="42"/>
  <c r="F391" i="42"/>
  <c r="G391" i="42"/>
  <c r="C392" i="42"/>
  <c r="A402" i="42"/>
  <c r="D390" i="42"/>
  <c r="F262" i="34"/>
  <c r="G262" i="34"/>
  <c r="C263" i="34"/>
  <c r="E263" i="34"/>
  <c r="A397" i="34"/>
  <c r="F190" i="52"/>
  <c r="D190" i="52"/>
  <c r="N400" i="49"/>
  <c r="A401" i="49"/>
  <c r="F401" i="49"/>
  <c r="G397" i="54"/>
  <c r="C398" i="54"/>
  <c r="F398" i="54"/>
  <c r="D396" i="54"/>
  <c r="A402" i="54"/>
  <c r="A406" i="52"/>
  <c r="A406" i="48"/>
  <c r="E392" i="47"/>
  <c r="F392" i="47"/>
  <c r="G392" i="47"/>
  <c r="C393" i="47"/>
  <c r="A404" i="47"/>
  <c r="D391" i="47"/>
  <c r="E392" i="42"/>
  <c r="F392" i="42"/>
  <c r="G392" i="42"/>
  <c r="C393" i="42"/>
  <c r="A403" i="42"/>
  <c r="D391" i="42"/>
  <c r="D262" i="34"/>
  <c r="F263" i="34"/>
  <c r="G263" i="34"/>
  <c r="C264" i="34"/>
  <c r="E264" i="34"/>
  <c r="A398" i="34"/>
  <c r="G190" i="52"/>
  <c r="N401" i="49"/>
  <c r="A402" i="49"/>
  <c r="F402" i="49"/>
  <c r="D397" i="54"/>
  <c r="G398" i="54"/>
  <c r="C399" i="54"/>
  <c r="F399" i="54"/>
  <c r="A403" i="54"/>
  <c r="A407" i="48"/>
  <c r="E393" i="47"/>
  <c r="F393" i="47"/>
  <c r="G393" i="47"/>
  <c r="C394" i="47"/>
  <c r="A405" i="47"/>
  <c r="D392" i="47"/>
  <c r="D263" i="34"/>
  <c r="E393" i="42"/>
  <c r="F393" i="42"/>
  <c r="G393" i="42"/>
  <c r="C394" i="42"/>
  <c r="D392" i="42"/>
  <c r="A404" i="42"/>
  <c r="F264" i="34"/>
  <c r="G264" i="34"/>
  <c r="C265" i="34"/>
  <c r="E265" i="34"/>
  <c r="A399" i="34"/>
  <c r="C191" i="52"/>
  <c r="E191" i="52"/>
  <c r="N402" i="49"/>
  <c r="A403" i="49"/>
  <c r="F403" i="49"/>
  <c r="D398" i="54"/>
  <c r="G399" i="54"/>
  <c r="C400" i="54"/>
  <c r="F400" i="54"/>
  <c r="E394" i="47"/>
  <c r="F394" i="47"/>
  <c r="G394" i="47"/>
  <c r="C395" i="47"/>
  <c r="A406" i="47"/>
  <c r="D393" i="47"/>
  <c r="E394" i="42"/>
  <c r="F394" i="42"/>
  <c r="G394" i="42"/>
  <c r="C395" i="42"/>
  <c r="A405" i="42"/>
  <c r="D393" i="42"/>
  <c r="D264" i="34"/>
  <c r="F265" i="34"/>
  <c r="G265" i="34"/>
  <c r="C266" i="34"/>
  <c r="E266" i="34"/>
  <c r="A400" i="34"/>
  <c r="F191" i="52"/>
  <c r="D191" i="52"/>
  <c r="N403" i="49"/>
  <c r="A404" i="49"/>
  <c r="G400" i="54"/>
  <c r="C401" i="54"/>
  <c r="F401" i="54"/>
  <c r="D399" i="54"/>
  <c r="E395" i="47"/>
  <c r="F395" i="47"/>
  <c r="G395" i="47"/>
  <c r="C396" i="47"/>
  <c r="A407" i="47"/>
  <c r="D394" i="47"/>
  <c r="E395" i="42"/>
  <c r="F395" i="42"/>
  <c r="G395" i="42"/>
  <c r="C396" i="42"/>
  <c r="A406" i="42"/>
  <c r="D265" i="34"/>
  <c r="D394" i="42"/>
  <c r="F266" i="34"/>
  <c r="G266" i="34"/>
  <c r="C267" i="34"/>
  <c r="E267" i="34"/>
  <c r="A401" i="34"/>
  <c r="G191" i="52"/>
  <c r="C192" i="52"/>
  <c r="F192" i="52"/>
  <c r="G192" i="52"/>
  <c r="E192" i="52"/>
  <c r="N404" i="49"/>
  <c r="F404" i="49"/>
  <c r="D400" i="54"/>
  <c r="D401" i="54"/>
  <c r="G401" i="54"/>
  <c r="C402" i="54"/>
  <c r="F402" i="54"/>
  <c r="E396" i="47"/>
  <c r="F396" i="47"/>
  <c r="G396" i="47"/>
  <c r="C397" i="47"/>
  <c r="D395" i="47"/>
  <c r="E396" i="42"/>
  <c r="F396" i="42"/>
  <c r="G396" i="42"/>
  <c r="C397" i="42"/>
  <c r="A407" i="42"/>
  <c r="D395" i="42"/>
  <c r="D266" i="34"/>
  <c r="F267" i="34"/>
  <c r="G267" i="34"/>
  <c r="C268" i="34"/>
  <c r="E268" i="34"/>
  <c r="A402" i="34"/>
  <c r="D192" i="52"/>
  <c r="C193" i="52"/>
  <c r="E193" i="52"/>
  <c r="G402" i="54"/>
  <c r="C403" i="54"/>
  <c r="F403" i="54"/>
  <c r="F18" i="54"/>
  <c r="E397" i="47"/>
  <c r="F397" i="47"/>
  <c r="G397" i="47"/>
  <c r="C398" i="47"/>
  <c r="D396" i="47"/>
  <c r="D267" i="34"/>
  <c r="E397" i="42"/>
  <c r="F397" i="42"/>
  <c r="G397" i="42"/>
  <c r="C398" i="42"/>
  <c r="D396" i="42"/>
  <c r="F268" i="34"/>
  <c r="G268" i="34"/>
  <c r="C269" i="34"/>
  <c r="E269" i="34"/>
  <c r="A403" i="34"/>
  <c r="F193" i="52"/>
  <c r="D193" i="52"/>
  <c r="D402" i="54"/>
  <c r="E398" i="47"/>
  <c r="F398" i="47"/>
  <c r="G398" i="47"/>
  <c r="C399" i="47"/>
  <c r="D397" i="47"/>
  <c r="E398" i="42"/>
  <c r="F398" i="42"/>
  <c r="G398" i="42"/>
  <c r="C399" i="42"/>
  <c r="D397" i="42"/>
  <c r="D268" i="34"/>
  <c r="F269" i="34"/>
  <c r="G269" i="34"/>
  <c r="C270" i="34"/>
  <c r="E270" i="34"/>
  <c r="A404" i="34"/>
  <c r="G193" i="52"/>
  <c r="C194" i="52"/>
  <c r="E194" i="52"/>
  <c r="G403" i="54"/>
  <c r="D403" i="54"/>
  <c r="D18" i="54"/>
  <c r="E399" i="47"/>
  <c r="F399" i="47"/>
  <c r="G399" i="47"/>
  <c r="C400" i="47"/>
  <c r="D398" i="47"/>
  <c r="D269" i="34"/>
  <c r="E399" i="42"/>
  <c r="F399" i="42"/>
  <c r="G399" i="42"/>
  <c r="C400" i="42"/>
  <c r="D398" i="42"/>
  <c r="F270" i="34"/>
  <c r="G270" i="34"/>
  <c r="C271" i="34"/>
  <c r="E271" i="34"/>
  <c r="F194" i="52"/>
  <c r="D194" i="52"/>
  <c r="G194" i="52"/>
  <c r="E400" i="47"/>
  <c r="F400" i="47"/>
  <c r="G400" i="47"/>
  <c r="C401" i="47"/>
  <c r="D399" i="47"/>
  <c r="E400" i="42"/>
  <c r="F400" i="42"/>
  <c r="G400" i="42"/>
  <c r="C401" i="42"/>
  <c r="D399" i="42"/>
  <c r="D270" i="34"/>
  <c r="F271" i="34"/>
  <c r="G271" i="34"/>
  <c r="C272" i="34"/>
  <c r="E272" i="34"/>
  <c r="C195" i="52"/>
  <c r="E195" i="52"/>
  <c r="E401" i="47"/>
  <c r="F401" i="47"/>
  <c r="G401" i="47"/>
  <c r="C402" i="47"/>
  <c r="D400" i="47"/>
  <c r="D271" i="34"/>
  <c r="E401" i="42"/>
  <c r="F401" i="42"/>
  <c r="G401" i="42"/>
  <c r="C402" i="42"/>
  <c r="D400" i="42"/>
  <c r="F272" i="34"/>
  <c r="G272" i="34"/>
  <c r="C273" i="34"/>
  <c r="E273" i="34"/>
  <c r="F195" i="52"/>
  <c r="D195" i="52"/>
  <c r="G195" i="52"/>
  <c r="E402" i="47"/>
  <c r="F402" i="47"/>
  <c r="G402" i="47"/>
  <c r="C403" i="47"/>
  <c r="D401" i="47"/>
  <c r="E402" i="42"/>
  <c r="F402" i="42"/>
  <c r="G402" i="42"/>
  <c r="C403" i="42"/>
  <c r="D401" i="42"/>
  <c r="D272" i="34"/>
  <c r="F273" i="34"/>
  <c r="G273" i="34"/>
  <c r="C274" i="34"/>
  <c r="E274" i="34"/>
  <c r="E196" i="52"/>
  <c r="C196" i="52"/>
  <c r="F196" i="52"/>
  <c r="G196" i="52"/>
  <c r="E403" i="47"/>
  <c r="F403" i="47"/>
  <c r="G403" i="47"/>
  <c r="C404" i="47"/>
  <c r="D402" i="47"/>
  <c r="D273" i="34"/>
  <c r="E403" i="42"/>
  <c r="F403" i="42"/>
  <c r="G403" i="42"/>
  <c r="C404" i="42"/>
  <c r="D402" i="42"/>
  <c r="F274" i="34"/>
  <c r="G274" i="34"/>
  <c r="C275" i="34"/>
  <c r="E275" i="34"/>
  <c r="E197" i="52"/>
  <c r="C197" i="52"/>
  <c r="D196" i="52"/>
  <c r="E404" i="47"/>
  <c r="F404" i="47"/>
  <c r="G404" i="47"/>
  <c r="C405" i="47"/>
  <c r="D403" i="47"/>
  <c r="E404" i="42"/>
  <c r="F404" i="42"/>
  <c r="G404" i="42"/>
  <c r="C405" i="42"/>
  <c r="D403" i="42"/>
  <c r="D274" i="34"/>
  <c r="F275" i="34"/>
  <c r="G275" i="34"/>
  <c r="C276" i="34"/>
  <c r="E276" i="34"/>
  <c r="F197" i="52"/>
  <c r="D197" i="52"/>
  <c r="E405" i="47"/>
  <c r="F405" i="47"/>
  <c r="G405" i="47"/>
  <c r="C406" i="47"/>
  <c r="D404" i="47"/>
  <c r="D275" i="34"/>
  <c r="E405" i="42"/>
  <c r="F405" i="42"/>
  <c r="G405" i="42"/>
  <c r="C406" i="42"/>
  <c r="D404" i="42"/>
  <c r="F276" i="34"/>
  <c r="G276" i="34"/>
  <c r="C277" i="34"/>
  <c r="E277" i="34"/>
  <c r="G197" i="52"/>
  <c r="E406" i="47"/>
  <c r="F406" i="47"/>
  <c r="G406" i="47"/>
  <c r="C407" i="47"/>
  <c r="D405" i="47"/>
  <c r="E406" i="42"/>
  <c r="F406" i="42"/>
  <c r="G406" i="42"/>
  <c r="C407" i="42"/>
  <c r="D405" i="42"/>
  <c r="D276" i="34"/>
  <c r="F277" i="34"/>
  <c r="G277" i="34"/>
  <c r="C278" i="34"/>
  <c r="E278" i="34"/>
  <c r="C198" i="52"/>
  <c r="F198" i="52"/>
  <c r="G198" i="52"/>
  <c r="E198" i="52"/>
  <c r="E407" i="47"/>
  <c r="E21" i="47"/>
  <c r="F407" i="47"/>
  <c r="F21" i="47"/>
  <c r="D406" i="47"/>
  <c r="D406" i="42"/>
  <c r="D277" i="34"/>
  <c r="E407" i="42"/>
  <c r="F407" i="42"/>
  <c r="F21" i="42"/>
  <c r="F278" i="34"/>
  <c r="G278" i="34"/>
  <c r="C279" i="34"/>
  <c r="E279" i="34"/>
  <c r="D198" i="52"/>
  <c r="C199" i="52"/>
  <c r="E199" i="52"/>
  <c r="G20" i="48"/>
  <c r="M26" i="48"/>
  <c r="F26" i="48"/>
  <c r="D407" i="47"/>
  <c r="D21" i="47"/>
  <c r="G407" i="47"/>
  <c r="G407" i="42"/>
  <c r="D407" i="42"/>
  <c r="D21" i="42"/>
  <c r="E21" i="42"/>
  <c r="E20" i="42"/>
  <c r="D278" i="34"/>
  <c r="F279" i="34"/>
  <c r="G279" i="34"/>
  <c r="C280" i="34"/>
  <c r="E280" i="34"/>
  <c r="F199" i="52"/>
  <c r="D199" i="52"/>
  <c r="M31" i="48"/>
  <c r="F31" i="48"/>
  <c r="M35" i="48"/>
  <c r="F35" i="48"/>
  <c r="M27" i="48"/>
  <c r="F27" i="48"/>
  <c r="M34" i="48"/>
  <c r="F34" i="48"/>
  <c r="M30" i="48"/>
  <c r="F30" i="48"/>
  <c r="M37" i="48"/>
  <c r="E37" i="48"/>
  <c r="M33" i="48"/>
  <c r="F33" i="48"/>
  <c r="M29" i="48"/>
  <c r="F29" i="48"/>
  <c r="M36" i="48"/>
  <c r="F36" i="48"/>
  <c r="M32" i="48"/>
  <c r="F32" i="48"/>
  <c r="M28" i="48"/>
  <c r="F28" i="48"/>
  <c r="E26" i="48"/>
  <c r="G26" i="48"/>
  <c r="C27" i="48"/>
  <c r="D279" i="34"/>
  <c r="F280" i="34"/>
  <c r="G280" i="34"/>
  <c r="C281" i="34"/>
  <c r="E281" i="34"/>
  <c r="G199" i="52"/>
  <c r="E34" i="48"/>
  <c r="D34" i="48"/>
  <c r="E29" i="48"/>
  <c r="D29" i="48"/>
  <c r="E35" i="48"/>
  <c r="D35" i="48"/>
  <c r="E28" i="48"/>
  <c r="D28" i="48"/>
  <c r="E31" i="48"/>
  <c r="D31" i="48"/>
  <c r="E33" i="48"/>
  <c r="D33" i="48"/>
  <c r="E30" i="48"/>
  <c r="E32" i="48"/>
  <c r="D32" i="48"/>
  <c r="E27" i="48"/>
  <c r="D27" i="48"/>
  <c r="E36" i="48"/>
  <c r="D36" i="48"/>
  <c r="D30" i="48"/>
  <c r="G27" i="48"/>
  <c r="C28" i="48"/>
  <c r="G28" i="48"/>
  <c r="C29" i="48"/>
  <c r="G29" i="48"/>
  <c r="C30" i="48"/>
  <c r="G30" i="48"/>
  <c r="C31" i="48"/>
  <c r="G31" i="48"/>
  <c r="C32" i="48"/>
  <c r="G32" i="48"/>
  <c r="C33" i="48"/>
  <c r="G33" i="48"/>
  <c r="C34" i="48"/>
  <c r="G34" i="48"/>
  <c r="C35" i="48"/>
  <c r="G35" i="48"/>
  <c r="C36" i="48"/>
  <c r="G36" i="48"/>
  <c r="C37" i="48"/>
  <c r="D26" i="48"/>
  <c r="D280" i="34"/>
  <c r="F281" i="34"/>
  <c r="G281" i="34"/>
  <c r="C282" i="34"/>
  <c r="E282" i="34"/>
  <c r="C200" i="52"/>
  <c r="E200" i="52"/>
  <c r="F37" i="48"/>
  <c r="D37" i="48"/>
  <c r="D281" i="34"/>
  <c r="F282" i="34"/>
  <c r="G282" i="34"/>
  <c r="C283" i="34"/>
  <c r="E283" i="34"/>
  <c r="F200" i="52"/>
  <c r="D200" i="52"/>
  <c r="G37" i="48"/>
  <c r="C38" i="48"/>
  <c r="D282" i="34"/>
  <c r="F283" i="34"/>
  <c r="G283" i="34"/>
  <c r="C284" i="34"/>
  <c r="E284" i="34"/>
  <c r="G200" i="52"/>
  <c r="E201" i="52"/>
  <c r="C201" i="52"/>
  <c r="F38" i="48"/>
  <c r="G38" i="48"/>
  <c r="C39" i="48"/>
  <c r="E38" i="48"/>
  <c r="D283" i="34"/>
  <c r="F284" i="34"/>
  <c r="G284" i="34"/>
  <c r="C285" i="34"/>
  <c r="E285" i="34"/>
  <c r="F201" i="52"/>
  <c r="D201" i="52"/>
  <c r="F39" i="48"/>
  <c r="G39" i="48"/>
  <c r="C40" i="48"/>
  <c r="F40" i="48"/>
  <c r="E39" i="48"/>
  <c r="D38" i="48"/>
  <c r="D284" i="34"/>
  <c r="F285" i="34"/>
  <c r="G285" i="34"/>
  <c r="C286" i="34"/>
  <c r="E286" i="34"/>
  <c r="G201" i="52"/>
  <c r="D39" i="48"/>
  <c r="E40" i="48"/>
  <c r="D40" i="48"/>
  <c r="G40" i="48"/>
  <c r="C41" i="48"/>
  <c r="F41" i="48"/>
  <c r="D285" i="34"/>
  <c r="F286" i="34"/>
  <c r="G286" i="34"/>
  <c r="C287" i="34"/>
  <c r="E287" i="34"/>
  <c r="E202" i="52"/>
  <c r="C202" i="52"/>
  <c r="E41" i="48"/>
  <c r="D286" i="34"/>
  <c r="F287" i="34"/>
  <c r="G287" i="34"/>
  <c r="C288" i="34"/>
  <c r="E288" i="34"/>
  <c r="F202" i="52"/>
  <c r="D202" i="52"/>
  <c r="G41" i="48"/>
  <c r="C42" i="48"/>
  <c r="F42" i="48"/>
  <c r="D41" i="48"/>
  <c r="D287" i="34"/>
  <c r="F288" i="34"/>
  <c r="G288" i="34"/>
  <c r="C289" i="34"/>
  <c r="E289" i="34"/>
  <c r="G202" i="52"/>
  <c r="E42" i="48"/>
  <c r="D288" i="34"/>
  <c r="F289" i="34"/>
  <c r="G289" i="34"/>
  <c r="C290" i="34"/>
  <c r="E290" i="34"/>
  <c r="E203" i="52"/>
  <c r="C203" i="52"/>
  <c r="G42" i="48"/>
  <c r="C43" i="48"/>
  <c r="F43" i="48"/>
  <c r="D42" i="48"/>
  <c r="D289" i="34"/>
  <c r="F290" i="34"/>
  <c r="G290" i="34"/>
  <c r="C291" i="34"/>
  <c r="E291" i="34"/>
  <c r="F203" i="52"/>
  <c r="D203" i="52"/>
  <c r="G43" i="48"/>
  <c r="C44" i="48"/>
  <c r="F44" i="48"/>
  <c r="E43" i="48"/>
  <c r="D290" i="34"/>
  <c r="F291" i="34"/>
  <c r="G291" i="34"/>
  <c r="C292" i="34"/>
  <c r="E292" i="34"/>
  <c r="G203" i="52"/>
  <c r="E204" i="52"/>
  <c r="C204" i="52"/>
  <c r="E44" i="48"/>
  <c r="D43" i="48"/>
  <c r="D291" i="34"/>
  <c r="F292" i="34"/>
  <c r="G292" i="34"/>
  <c r="C293" i="34"/>
  <c r="E293" i="34"/>
  <c r="F204" i="52"/>
  <c r="D204" i="52"/>
  <c r="G44" i="48"/>
  <c r="C45" i="48"/>
  <c r="F45" i="48"/>
  <c r="D44" i="48"/>
  <c r="D292" i="34"/>
  <c r="F293" i="34"/>
  <c r="G293" i="34"/>
  <c r="C294" i="34"/>
  <c r="E294" i="34"/>
  <c r="G204" i="52"/>
  <c r="C205" i="52"/>
  <c r="E205" i="52"/>
  <c r="G45" i="48"/>
  <c r="C46" i="48"/>
  <c r="F46" i="48"/>
  <c r="E45" i="48"/>
  <c r="F294" i="34"/>
  <c r="G294" i="34"/>
  <c r="C295" i="34"/>
  <c r="E295" i="34"/>
  <c r="D293" i="34"/>
  <c r="F205" i="52"/>
  <c r="D205" i="52"/>
  <c r="D45" i="48"/>
  <c r="E46" i="48"/>
  <c r="D294" i="34"/>
  <c r="F295" i="34"/>
  <c r="G295" i="34"/>
  <c r="C296" i="34"/>
  <c r="E296" i="34"/>
  <c r="G205" i="52"/>
  <c r="C206" i="52"/>
  <c r="G46" i="48"/>
  <c r="C47" i="48"/>
  <c r="F47" i="48"/>
  <c r="D46" i="48"/>
  <c r="D295" i="34"/>
  <c r="F296" i="34"/>
  <c r="G296" i="34"/>
  <c r="C297" i="34"/>
  <c r="E297" i="34"/>
  <c r="E206" i="52"/>
  <c r="F206" i="52"/>
  <c r="D206" i="52"/>
  <c r="G206" i="52"/>
  <c r="G47" i="48"/>
  <c r="C48" i="48"/>
  <c r="F48" i="48"/>
  <c r="E47" i="48"/>
  <c r="D296" i="34"/>
  <c r="F297" i="34"/>
  <c r="G297" i="34"/>
  <c r="C298" i="34"/>
  <c r="E298" i="34"/>
  <c r="E207" i="52"/>
  <c r="C207" i="52"/>
  <c r="F207" i="52"/>
  <c r="G207" i="52"/>
  <c r="D47" i="48"/>
  <c r="E48" i="48"/>
  <c r="D297" i="34"/>
  <c r="F298" i="34"/>
  <c r="G298" i="34"/>
  <c r="C299" i="34"/>
  <c r="E299" i="34"/>
  <c r="C208" i="52"/>
  <c r="E208" i="52"/>
  <c r="D207" i="52"/>
  <c r="G48" i="48"/>
  <c r="C49" i="48"/>
  <c r="F49" i="48"/>
  <c r="D48" i="48"/>
  <c r="D298" i="34"/>
  <c r="F299" i="34"/>
  <c r="G299" i="34"/>
  <c r="C300" i="34"/>
  <c r="E300" i="34"/>
  <c r="F208" i="52"/>
  <c r="D208" i="52"/>
  <c r="G49" i="48"/>
  <c r="C50" i="48"/>
  <c r="F50" i="48"/>
  <c r="E49" i="48"/>
  <c r="D299" i="34"/>
  <c r="F300" i="34"/>
  <c r="G300" i="34"/>
  <c r="C301" i="34"/>
  <c r="E301" i="34"/>
  <c r="G208" i="52"/>
  <c r="E209" i="52"/>
  <c r="C209" i="52"/>
  <c r="F209" i="52"/>
  <c r="G209" i="52"/>
  <c r="D49" i="48"/>
  <c r="E50" i="48"/>
  <c r="F301" i="34"/>
  <c r="G301" i="34"/>
  <c r="C302" i="34"/>
  <c r="E302" i="34"/>
  <c r="D300" i="34"/>
  <c r="C210" i="52"/>
  <c r="E210" i="52"/>
  <c r="D209" i="52"/>
  <c r="G50" i="48"/>
  <c r="C51" i="48"/>
  <c r="F51" i="48"/>
  <c r="D50" i="48"/>
  <c r="D301" i="34"/>
  <c r="F302" i="34"/>
  <c r="G302" i="34"/>
  <c r="C303" i="34"/>
  <c r="E303" i="34"/>
  <c r="F210" i="52"/>
  <c r="D210" i="52"/>
  <c r="G51" i="48"/>
  <c r="C52" i="48"/>
  <c r="F52" i="48"/>
  <c r="E51" i="48"/>
  <c r="D302" i="34"/>
  <c r="F303" i="34"/>
  <c r="G303" i="34"/>
  <c r="C304" i="34"/>
  <c r="E304" i="34"/>
  <c r="G210" i="52"/>
  <c r="D51" i="48"/>
  <c r="G52" i="48"/>
  <c r="C53" i="48"/>
  <c r="F53" i="48"/>
  <c r="E52" i="48"/>
  <c r="D52" i="48"/>
  <c r="D303" i="34"/>
  <c r="F304" i="34"/>
  <c r="G304" i="34"/>
  <c r="C305" i="34"/>
  <c r="E305" i="34"/>
  <c r="E211" i="52"/>
  <c r="C211" i="52"/>
  <c r="F211" i="52"/>
  <c r="G211" i="52"/>
  <c r="G53" i="48"/>
  <c r="C54" i="48"/>
  <c r="F54" i="48"/>
  <c r="E53" i="48"/>
  <c r="F305" i="34"/>
  <c r="D304" i="34"/>
  <c r="E212" i="52"/>
  <c r="C212" i="52"/>
  <c r="D211" i="52"/>
  <c r="D53" i="48"/>
  <c r="G54" i="48"/>
  <c r="C55" i="48"/>
  <c r="F55" i="48"/>
  <c r="E54" i="48"/>
  <c r="D54" i="48"/>
  <c r="D305" i="34"/>
  <c r="G305" i="34"/>
  <c r="C306" i="34"/>
  <c r="E306" i="34"/>
  <c r="F212" i="52"/>
  <c r="D212" i="52"/>
  <c r="G55" i="48"/>
  <c r="C56" i="48"/>
  <c r="F56" i="48"/>
  <c r="E55" i="48"/>
  <c r="F306" i="34"/>
  <c r="G306" i="34"/>
  <c r="C307" i="34"/>
  <c r="E307" i="34"/>
  <c r="G212" i="52"/>
  <c r="E213" i="52"/>
  <c r="C213" i="52"/>
  <c r="D55" i="48"/>
  <c r="E56" i="48"/>
  <c r="D306" i="34"/>
  <c r="F307" i="34"/>
  <c r="G307" i="34"/>
  <c r="C308" i="34"/>
  <c r="E308" i="34"/>
  <c r="F213" i="52"/>
  <c r="D213" i="52"/>
  <c r="G56" i="48"/>
  <c r="C57" i="48"/>
  <c r="F57" i="48"/>
  <c r="D56" i="48"/>
  <c r="F308" i="34"/>
  <c r="D307" i="34"/>
  <c r="G213" i="52"/>
  <c r="C214" i="52"/>
  <c r="G57" i="48"/>
  <c r="C58" i="48"/>
  <c r="F58" i="48"/>
  <c r="E57" i="48"/>
  <c r="G308" i="34"/>
  <c r="C309" i="34"/>
  <c r="E309" i="34"/>
  <c r="E214" i="52"/>
  <c r="F214" i="52"/>
  <c r="G58" i="48"/>
  <c r="C59" i="48"/>
  <c r="F59" i="48"/>
  <c r="E58" i="48"/>
  <c r="D57" i="48"/>
  <c r="F309" i="34"/>
  <c r="D308" i="34"/>
  <c r="D214" i="52"/>
  <c r="G214" i="52"/>
  <c r="E215" i="52"/>
  <c r="C215" i="52"/>
  <c r="G59" i="48"/>
  <c r="C60" i="48"/>
  <c r="F60" i="48"/>
  <c r="E59" i="48"/>
  <c r="D58" i="48"/>
  <c r="G309" i="34"/>
  <c r="C310" i="34"/>
  <c r="E310" i="34"/>
  <c r="F215" i="52"/>
  <c r="D215" i="52"/>
  <c r="G60" i="48"/>
  <c r="C61" i="48"/>
  <c r="F61" i="48"/>
  <c r="E60" i="48"/>
  <c r="D59" i="48"/>
  <c r="F310" i="34"/>
  <c r="D309" i="34"/>
  <c r="G215" i="52"/>
  <c r="G61" i="48"/>
  <c r="C62" i="48"/>
  <c r="F62" i="48"/>
  <c r="E61" i="48"/>
  <c r="D60" i="48"/>
  <c r="G310" i="34"/>
  <c r="C311" i="34"/>
  <c r="E311" i="34"/>
  <c r="C216" i="52"/>
  <c r="E216" i="52"/>
  <c r="G62" i="48"/>
  <c r="C63" i="48"/>
  <c r="F63" i="48"/>
  <c r="E62" i="48"/>
  <c r="D61" i="48"/>
  <c r="F311" i="34"/>
  <c r="D310" i="34"/>
  <c r="F216" i="52"/>
  <c r="D216" i="52"/>
  <c r="G63" i="48"/>
  <c r="C64" i="48"/>
  <c r="F64" i="48"/>
  <c r="E63" i="48"/>
  <c r="D62" i="48"/>
  <c r="G311" i="34"/>
  <c r="C312" i="34"/>
  <c r="E312" i="34"/>
  <c r="G216" i="52"/>
  <c r="C217" i="52"/>
  <c r="E217" i="52"/>
  <c r="E64" i="48"/>
  <c r="D63" i="48"/>
  <c r="F312" i="34"/>
  <c r="D311" i="34"/>
  <c r="F217" i="52"/>
  <c r="D217" i="52"/>
  <c r="G64" i="48"/>
  <c r="C65" i="48"/>
  <c r="F65" i="48"/>
  <c r="D64" i="48"/>
  <c r="G312" i="34"/>
  <c r="C313" i="34"/>
  <c r="E313" i="34"/>
  <c r="G217" i="52"/>
  <c r="E218" i="52"/>
  <c r="C218" i="52"/>
  <c r="F218" i="52"/>
  <c r="G218" i="52"/>
  <c r="G65" i="48"/>
  <c r="C66" i="48"/>
  <c r="F66" i="48"/>
  <c r="E65" i="48"/>
  <c r="F313" i="34"/>
  <c r="D312" i="34"/>
  <c r="C219" i="52"/>
  <c r="E219" i="52"/>
  <c r="D218" i="52"/>
  <c r="G66" i="48"/>
  <c r="C67" i="48"/>
  <c r="F67" i="48"/>
  <c r="E66" i="48"/>
  <c r="D65" i="48"/>
  <c r="G313" i="34"/>
  <c r="C314" i="34"/>
  <c r="E314" i="34"/>
  <c r="F219" i="52"/>
  <c r="D219" i="52"/>
  <c r="G67" i="48"/>
  <c r="C68" i="48"/>
  <c r="F68" i="48"/>
  <c r="E67" i="48"/>
  <c r="D66" i="48"/>
  <c r="F314" i="34"/>
  <c r="D313" i="34"/>
  <c r="G219" i="52"/>
  <c r="C220" i="52"/>
  <c r="G68" i="48"/>
  <c r="C69" i="48"/>
  <c r="F69" i="48"/>
  <c r="E68" i="48"/>
  <c r="D67" i="48"/>
  <c r="G314" i="34"/>
  <c r="C315" i="34"/>
  <c r="E315" i="34"/>
  <c r="E220" i="52"/>
  <c r="F220" i="52"/>
  <c r="D220" i="52"/>
  <c r="G220" i="52"/>
  <c r="G69" i="48"/>
  <c r="C70" i="48"/>
  <c r="F70" i="48"/>
  <c r="E69" i="48"/>
  <c r="D68" i="48"/>
  <c r="F315" i="34"/>
  <c r="D314" i="34"/>
  <c r="E221" i="52"/>
  <c r="C221" i="52"/>
  <c r="G70" i="48"/>
  <c r="C71" i="48"/>
  <c r="F71" i="48"/>
  <c r="E70" i="48"/>
  <c r="D69" i="48"/>
  <c r="G315" i="34"/>
  <c r="C316" i="34"/>
  <c r="E316" i="34"/>
  <c r="F221" i="52"/>
  <c r="D221" i="52"/>
  <c r="G71" i="48"/>
  <c r="C72" i="48"/>
  <c r="F72" i="48"/>
  <c r="E71" i="48"/>
  <c r="D70" i="48"/>
  <c r="F316" i="34"/>
  <c r="D315" i="34"/>
  <c r="G221" i="52"/>
  <c r="C222" i="52"/>
  <c r="E222" i="52"/>
  <c r="E72" i="48"/>
  <c r="D71" i="48"/>
  <c r="G316" i="34"/>
  <c r="C317" i="34"/>
  <c r="E317" i="34"/>
  <c r="F222" i="52"/>
  <c r="D222" i="52"/>
  <c r="G72" i="48"/>
  <c r="C73" i="48"/>
  <c r="F73" i="48"/>
  <c r="D72" i="48"/>
  <c r="F317" i="34"/>
  <c r="D316" i="34"/>
  <c r="G222" i="52"/>
  <c r="G73" i="48"/>
  <c r="C74" i="48"/>
  <c r="F74" i="48"/>
  <c r="E73" i="48"/>
  <c r="G317" i="34"/>
  <c r="C318" i="34"/>
  <c r="E318" i="34"/>
  <c r="D317" i="34"/>
  <c r="E223" i="52"/>
  <c r="C223" i="52"/>
  <c r="G74" i="48"/>
  <c r="C75" i="48"/>
  <c r="F75" i="48"/>
  <c r="E74" i="48"/>
  <c r="D73" i="48"/>
  <c r="F318" i="34"/>
  <c r="F223" i="52"/>
  <c r="D223" i="52"/>
  <c r="G223" i="52"/>
  <c r="G75" i="48"/>
  <c r="C76" i="48"/>
  <c r="F76" i="48"/>
  <c r="E75" i="48"/>
  <c r="D74" i="48"/>
  <c r="G318" i="34"/>
  <c r="C319" i="34"/>
  <c r="E319" i="34"/>
  <c r="E224" i="52"/>
  <c r="C224" i="52"/>
  <c r="G76" i="48"/>
  <c r="C77" i="48"/>
  <c r="F77" i="48"/>
  <c r="E76" i="48"/>
  <c r="D75" i="48"/>
  <c r="F319" i="34"/>
  <c r="D318" i="34"/>
  <c r="F224" i="52"/>
  <c r="D224" i="52"/>
  <c r="G77" i="48"/>
  <c r="C78" i="48"/>
  <c r="F78" i="48"/>
  <c r="E77" i="48"/>
  <c r="D76" i="48"/>
  <c r="G319" i="34"/>
  <c r="C320" i="34"/>
  <c r="E320" i="34"/>
  <c r="G224" i="52"/>
  <c r="G78" i="48"/>
  <c r="C79" i="48"/>
  <c r="F79" i="48"/>
  <c r="E78" i="48"/>
  <c r="D77" i="48"/>
  <c r="F320" i="34"/>
  <c r="D319" i="34"/>
  <c r="E225" i="52"/>
  <c r="C225" i="52"/>
  <c r="G79" i="48"/>
  <c r="C80" i="48"/>
  <c r="F80" i="48"/>
  <c r="E79" i="48"/>
  <c r="D78" i="48"/>
  <c r="G320" i="34"/>
  <c r="C321" i="34"/>
  <c r="E321" i="34"/>
  <c r="F225" i="52"/>
  <c r="D225" i="52"/>
  <c r="G80" i="48"/>
  <c r="C81" i="48"/>
  <c r="F81" i="48"/>
  <c r="E80" i="48"/>
  <c r="D79" i="48"/>
  <c r="F321" i="34"/>
  <c r="D320" i="34"/>
  <c r="G225" i="52"/>
  <c r="C226" i="52"/>
  <c r="E226" i="52"/>
  <c r="G81" i="48"/>
  <c r="C82" i="48"/>
  <c r="F82" i="48"/>
  <c r="E81" i="48"/>
  <c r="D80" i="48"/>
  <c r="G321" i="34"/>
  <c r="C322" i="34"/>
  <c r="E322" i="34"/>
  <c r="F226" i="52"/>
  <c r="D226" i="52"/>
  <c r="G226" i="52"/>
  <c r="G82" i="48"/>
  <c r="C83" i="48"/>
  <c r="F83" i="48"/>
  <c r="E82" i="48"/>
  <c r="D81" i="48"/>
  <c r="F322" i="34"/>
  <c r="D321" i="34"/>
  <c r="E227" i="52"/>
  <c r="C227" i="52"/>
  <c r="G83" i="48"/>
  <c r="C84" i="48"/>
  <c r="F84" i="48"/>
  <c r="E83" i="48"/>
  <c r="D82" i="48"/>
  <c r="G322" i="34"/>
  <c r="C323" i="34"/>
  <c r="E323" i="34"/>
  <c r="F227" i="52"/>
  <c r="D227" i="52"/>
  <c r="G227" i="52"/>
  <c r="G84" i="48"/>
  <c r="C85" i="48"/>
  <c r="F85" i="48"/>
  <c r="E84" i="48"/>
  <c r="D83" i="48"/>
  <c r="F323" i="34"/>
  <c r="D322" i="34"/>
  <c r="C228" i="52"/>
  <c r="E228" i="52"/>
  <c r="G85" i="48"/>
  <c r="C86" i="48"/>
  <c r="F86" i="48"/>
  <c r="E85" i="48"/>
  <c r="D84" i="48"/>
  <c r="G323" i="34"/>
  <c r="C324" i="34"/>
  <c r="E324" i="34"/>
  <c r="F228" i="52"/>
  <c r="D228" i="52"/>
  <c r="G228" i="52"/>
  <c r="G86" i="48"/>
  <c r="C87" i="48"/>
  <c r="F87" i="48"/>
  <c r="E86" i="48"/>
  <c r="D85" i="48"/>
  <c r="F324" i="34"/>
  <c r="D323" i="34"/>
  <c r="E229" i="52"/>
  <c r="C229" i="52"/>
  <c r="F229" i="52"/>
  <c r="G229" i="52"/>
  <c r="G87" i="48"/>
  <c r="C88" i="48"/>
  <c r="F88" i="48"/>
  <c r="E87" i="48"/>
  <c r="D86" i="48"/>
  <c r="G324" i="34"/>
  <c r="C325" i="34"/>
  <c r="E325" i="34"/>
  <c r="E230" i="52"/>
  <c r="C230" i="52"/>
  <c r="D229" i="52"/>
  <c r="G88" i="48"/>
  <c r="C89" i="48"/>
  <c r="F89" i="48"/>
  <c r="E88" i="48"/>
  <c r="D87" i="48"/>
  <c r="F325" i="34"/>
  <c r="D324" i="34"/>
  <c r="F230" i="52"/>
  <c r="D230" i="52"/>
  <c r="G89" i="48"/>
  <c r="C90" i="48"/>
  <c r="F90" i="48"/>
  <c r="E89" i="48"/>
  <c r="D88" i="48"/>
  <c r="G325" i="34"/>
  <c r="C326" i="34"/>
  <c r="E326" i="34"/>
  <c r="G230" i="52"/>
  <c r="E231" i="52"/>
  <c r="C231" i="52"/>
  <c r="F231" i="52"/>
  <c r="G231" i="52"/>
  <c r="G90" i="48"/>
  <c r="C91" i="48"/>
  <c r="F91" i="48"/>
  <c r="E90" i="48"/>
  <c r="D89" i="48"/>
  <c r="F326" i="34"/>
  <c r="D325" i="34"/>
  <c r="D231" i="52"/>
  <c r="C232" i="52"/>
  <c r="F232" i="52"/>
  <c r="G232" i="52"/>
  <c r="E232" i="52"/>
  <c r="D232" i="52"/>
  <c r="G91" i="48"/>
  <c r="C92" i="48"/>
  <c r="F92" i="48"/>
  <c r="E91" i="48"/>
  <c r="D90" i="48"/>
  <c r="G326" i="34"/>
  <c r="C327" i="34"/>
  <c r="E327" i="34"/>
  <c r="C233" i="52"/>
  <c r="F233" i="52"/>
  <c r="G233" i="52"/>
  <c r="E233" i="52"/>
  <c r="G92" i="48"/>
  <c r="C93" i="48"/>
  <c r="F93" i="48"/>
  <c r="E92" i="48"/>
  <c r="D91" i="48"/>
  <c r="F327" i="34"/>
  <c r="D326" i="34"/>
  <c r="D233" i="52"/>
  <c r="E234" i="52"/>
  <c r="C234" i="52"/>
  <c r="G93" i="48"/>
  <c r="C94" i="48"/>
  <c r="F94" i="48"/>
  <c r="E93" i="48"/>
  <c r="D92" i="48"/>
  <c r="G327" i="34"/>
  <c r="C328" i="34"/>
  <c r="E328" i="34"/>
  <c r="F234" i="52"/>
  <c r="D234" i="52"/>
  <c r="G94" i="48"/>
  <c r="C95" i="48"/>
  <c r="F95" i="48"/>
  <c r="E94" i="48"/>
  <c r="D93" i="48"/>
  <c r="F328" i="34"/>
  <c r="D327" i="34"/>
  <c r="G234" i="52"/>
  <c r="G95" i="48"/>
  <c r="C96" i="48"/>
  <c r="F96" i="48"/>
  <c r="E95" i="48"/>
  <c r="D94" i="48"/>
  <c r="G328" i="34"/>
  <c r="C329" i="34"/>
  <c r="E329" i="34"/>
  <c r="E235" i="52"/>
  <c r="C235" i="52"/>
  <c r="F235" i="52"/>
  <c r="G235" i="52"/>
  <c r="G96" i="48"/>
  <c r="C97" i="48"/>
  <c r="F97" i="48"/>
  <c r="E96" i="48"/>
  <c r="D95" i="48"/>
  <c r="F329" i="34"/>
  <c r="D328" i="34"/>
  <c r="C236" i="52"/>
  <c r="F236" i="52"/>
  <c r="G236" i="52"/>
  <c r="E236" i="52"/>
  <c r="D235" i="52"/>
  <c r="G97" i="48"/>
  <c r="C98" i="48"/>
  <c r="F98" i="48"/>
  <c r="E97" i="48"/>
  <c r="D96" i="48"/>
  <c r="G329" i="34"/>
  <c r="C330" i="34"/>
  <c r="E330" i="34"/>
  <c r="D236" i="52"/>
  <c r="E237" i="52"/>
  <c r="C237" i="52"/>
  <c r="F237" i="52"/>
  <c r="G237" i="52"/>
  <c r="G98" i="48"/>
  <c r="C99" i="48"/>
  <c r="F99" i="48"/>
  <c r="E98" i="48"/>
  <c r="D97" i="48"/>
  <c r="F330" i="34"/>
  <c r="D329" i="34"/>
  <c r="C238" i="52"/>
  <c r="E238" i="52"/>
  <c r="D237" i="52"/>
  <c r="G99" i="48"/>
  <c r="C100" i="48"/>
  <c r="F100" i="48"/>
  <c r="E99" i="48"/>
  <c r="D98" i="48"/>
  <c r="G330" i="34"/>
  <c r="C331" i="34"/>
  <c r="E331" i="34"/>
  <c r="F238" i="52"/>
  <c r="D238" i="52"/>
  <c r="G100" i="48"/>
  <c r="C101" i="48"/>
  <c r="F101" i="48"/>
  <c r="E100" i="48"/>
  <c r="D99" i="48"/>
  <c r="F331" i="34"/>
  <c r="D330" i="34"/>
  <c r="G238" i="52"/>
  <c r="E239" i="52"/>
  <c r="C239" i="52"/>
  <c r="F239" i="52"/>
  <c r="G239" i="52"/>
  <c r="G101" i="48"/>
  <c r="C102" i="48"/>
  <c r="F102" i="48"/>
  <c r="E101" i="48"/>
  <c r="D100" i="48"/>
  <c r="G331" i="34"/>
  <c r="C332" i="34"/>
  <c r="E332" i="34"/>
  <c r="E240" i="52"/>
  <c r="C240" i="52"/>
  <c r="D239" i="52"/>
  <c r="G102" i="48"/>
  <c r="C103" i="48"/>
  <c r="F103" i="48"/>
  <c r="E102" i="48"/>
  <c r="D101" i="48"/>
  <c r="F332" i="34"/>
  <c r="D331" i="34"/>
  <c r="F240" i="52"/>
  <c r="D240" i="52"/>
  <c r="G103" i="48"/>
  <c r="C104" i="48"/>
  <c r="F104" i="48"/>
  <c r="E103" i="48"/>
  <c r="D102" i="48"/>
  <c r="G332" i="34"/>
  <c r="C333" i="34"/>
  <c r="E333" i="34"/>
  <c r="G240" i="52"/>
  <c r="E241" i="52"/>
  <c r="C241" i="52"/>
  <c r="F241" i="52"/>
  <c r="G241" i="52"/>
  <c r="G104" i="48"/>
  <c r="C105" i="48"/>
  <c r="F105" i="48"/>
  <c r="E104" i="48"/>
  <c r="D103" i="48"/>
  <c r="F333" i="34"/>
  <c r="D332" i="34"/>
  <c r="C242" i="52"/>
  <c r="E242" i="52"/>
  <c r="D241" i="52"/>
  <c r="G105" i="48"/>
  <c r="C106" i="48"/>
  <c r="F106" i="48"/>
  <c r="E105" i="48"/>
  <c r="D104" i="48"/>
  <c r="G333" i="34"/>
  <c r="C334" i="34"/>
  <c r="E334" i="34"/>
  <c r="F242" i="52"/>
  <c r="D242" i="52"/>
  <c r="G106" i="48"/>
  <c r="C107" i="48"/>
  <c r="F107" i="48"/>
  <c r="E106" i="48"/>
  <c r="D105" i="48"/>
  <c r="F334" i="34"/>
  <c r="D333" i="34"/>
  <c r="G242" i="52"/>
  <c r="C243" i="52"/>
  <c r="E243" i="52"/>
  <c r="G107" i="48"/>
  <c r="C108" i="48"/>
  <c r="F108" i="48"/>
  <c r="E107" i="48"/>
  <c r="D106" i="48"/>
  <c r="G334" i="34"/>
  <c r="C335" i="34"/>
  <c r="E335" i="34"/>
  <c r="F243" i="52"/>
  <c r="D243" i="52"/>
  <c r="G108" i="48"/>
  <c r="C109" i="48"/>
  <c r="F109" i="48"/>
  <c r="E108" i="48"/>
  <c r="D107" i="48"/>
  <c r="F335" i="34"/>
  <c r="D334" i="34"/>
  <c r="G243" i="52"/>
  <c r="C244" i="52"/>
  <c r="E244" i="52"/>
  <c r="G109" i="48"/>
  <c r="C110" i="48"/>
  <c r="F110" i="48"/>
  <c r="E109" i="48"/>
  <c r="D108" i="48"/>
  <c r="G335" i="34"/>
  <c r="C336" i="34"/>
  <c r="E336" i="34"/>
  <c r="F244" i="52"/>
  <c r="D244" i="52"/>
  <c r="G244" i="52"/>
  <c r="G110" i="48"/>
  <c r="C111" i="48"/>
  <c r="F111" i="48"/>
  <c r="E110" i="48"/>
  <c r="D109" i="48"/>
  <c r="F336" i="34"/>
  <c r="D335" i="34"/>
  <c r="C245" i="52"/>
  <c r="E245" i="52"/>
  <c r="G111" i="48"/>
  <c r="C112" i="48"/>
  <c r="F112" i="48"/>
  <c r="E111" i="48"/>
  <c r="D110" i="48"/>
  <c r="G336" i="34"/>
  <c r="C337" i="34"/>
  <c r="E337" i="34"/>
  <c r="F245" i="52"/>
  <c r="D245" i="52"/>
  <c r="G112" i="48"/>
  <c r="C113" i="48"/>
  <c r="F113" i="48"/>
  <c r="E112" i="48"/>
  <c r="D111" i="48"/>
  <c r="F337" i="34"/>
  <c r="D336" i="34"/>
  <c r="G245" i="52"/>
  <c r="C246" i="52"/>
  <c r="E246" i="52"/>
  <c r="G113" i="48"/>
  <c r="C114" i="48"/>
  <c r="F114" i="48"/>
  <c r="E113" i="48"/>
  <c r="D112" i="48"/>
  <c r="G337" i="34"/>
  <c r="C338" i="34"/>
  <c r="E338" i="34"/>
  <c r="F246" i="52"/>
  <c r="D246" i="52"/>
  <c r="G114" i="48"/>
  <c r="C115" i="48"/>
  <c r="F115" i="48"/>
  <c r="E114" i="48"/>
  <c r="D113" i="48"/>
  <c r="F338" i="34"/>
  <c r="D337" i="34"/>
  <c r="G246" i="52"/>
  <c r="C247" i="52"/>
  <c r="E247" i="52"/>
  <c r="G115" i="48"/>
  <c r="C116" i="48"/>
  <c r="F116" i="48"/>
  <c r="E115" i="48"/>
  <c r="D114" i="48"/>
  <c r="G338" i="34"/>
  <c r="C339" i="34"/>
  <c r="E339" i="34"/>
  <c r="F247" i="52"/>
  <c r="D247" i="52"/>
  <c r="G116" i="48"/>
  <c r="C117" i="48"/>
  <c r="F117" i="48"/>
  <c r="E116" i="48"/>
  <c r="D115" i="48"/>
  <c r="F339" i="34"/>
  <c r="D338" i="34"/>
  <c r="G247" i="52"/>
  <c r="C248" i="52"/>
  <c r="F248" i="52"/>
  <c r="G248" i="52"/>
  <c r="E248" i="52"/>
  <c r="G117" i="48"/>
  <c r="C118" i="48"/>
  <c r="F118" i="48"/>
  <c r="E117" i="48"/>
  <c r="D116" i="48"/>
  <c r="G339" i="34"/>
  <c r="C340" i="34"/>
  <c r="E340" i="34"/>
  <c r="D248" i="52"/>
  <c r="E249" i="52"/>
  <c r="C249" i="52"/>
  <c r="G118" i="48"/>
  <c r="C119" i="48"/>
  <c r="F119" i="48"/>
  <c r="E118" i="48"/>
  <c r="D117" i="48"/>
  <c r="F340" i="34"/>
  <c r="D339" i="34"/>
  <c r="F249" i="52"/>
  <c r="D249" i="52"/>
  <c r="G119" i="48"/>
  <c r="C120" i="48"/>
  <c r="F120" i="48"/>
  <c r="E119" i="48"/>
  <c r="D118" i="48"/>
  <c r="G340" i="34"/>
  <c r="C341" i="34"/>
  <c r="E341" i="34"/>
  <c r="G249" i="52"/>
  <c r="C250" i="52"/>
  <c r="E250" i="52"/>
  <c r="G120" i="48"/>
  <c r="C121" i="48"/>
  <c r="F121" i="48"/>
  <c r="E120" i="48"/>
  <c r="D119" i="48"/>
  <c r="F341" i="34"/>
  <c r="D340" i="34"/>
  <c r="F250" i="52"/>
  <c r="D250" i="52"/>
  <c r="G250" i="52"/>
  <c r="G121" i="48"/>
  <c r="C122" i="48"/>
  <c r="F122" i="48"/>
  <c r="E121" i="48"/>
  <c r="D120" i="48"/>
  <c r="G341" i="34"/>
  <c r="C342" i="34"/>
  <c r="E342" i="34"/>
  <c r="C251" i="52"/>
  <c r="E251" i="52"/>
  <c r="G122" i="48"/>
  <c r="C123" i="48"/>
  <c r="F123" i="48"/>
  <c r="E122" i="48"/>
  <c r="D121" i="48"/>
  <c r="F342" i="34"/>
  <c r="D341" i="34"/>
  <c r="F251" i="52"/>
  <c r="D251" i="52"/>
  <c r="G123" i="48"/>
  <c r="C124" i="48"/>
  <c r="F124" i="48"/>
  <c r="E123" i="48"/>
  <c r="D122" i="48"/>
  <c r="G342" i="34"/>
  <c r="C343" i="34"/>
  <c r="E343" i="34"/>
  <c r="G251" i="52"/>
  <c r="E252" i="52"/>
  <c r="C252" i="52"/>
  <c r="G124" i="48"/>
  <c r="C125" i="48"/>
  <c r="F125" i="48"/>
  <c r="E124" i="48"/>
  <c r="D123" i="48"/>
  <c r="F343" i="34"/>
  <c r="D342" i="34"/>
  <c r="F252" i="52"/>
  <c r="D252" i="52"/>
  <c r="G125" i="48"/>
  <c r="C126" i="48"/>
  <c r="F126" i="48"/>
  <c r="E125" i="48"/>
  <c r="D124" i="48"/>
  <c r="G343" i="34"/>
  <c r="C344" i="34"/>
  <c r="E344" i="34"/>
  <c r="G252" i="52"/>
  <c r="C253" i="52"/>
  <c r="E253" i="52"/>
  <c r="G126" i="48"/>
  <c r="C127" i="48"/>
  <c r="F127" i="48"/>
  <c r="E126" i="48"/>
  <c r="D125" i="48"/>
  <c r="F344" i="34"/>
  <c r="D343" i="34"/>
  <c r="F253" i="52"/>
  <c r="D253" i="52"/>
  <c r="G127" i="48"/>
  <c r="C128" i="48"/>
  <c r="F128" i="48"/>
  <c r="E127" i="48"/>
  <c r="D126" i="48"/>
  <c r="G344" i="34"/>
  <c r="C345" i="34"/>
  <c r="E345" i="34"/>
  <c r="G253" i="52"/>
  <c r="E254" i="52"/>
  <c r="C254" i="52"/>
  <c r="G128" i="48"/>
  <c r="C129" i="48"/>
  <c r="F129" i="48"/>
  <c r="E128" i="48"/>
  <c r="D127" i="48"/>
  <c r="F345" i="34"/>
  <c r="D344" i="34"/>
  <c r="F254" i="52"/>
  <c r="D254" i="52"/>
  <c r="G129" i="48"/>
  <c r="C130" i="48"/>
  <c r="F130" i="48"/>
  <c r="E129" i="48"/>
  <c r="D128" i="48"/>
  <c r="G345" i="34"/>
  <c r="C346" i="34"/>
  <c r="E346" i="34"/>
  <c r="G254" i="52"/>
  <c r="G130" i="48"/>
  <c r="C131" i="48"/>
  <c r="F131" i="48"/>
  <c r="E130" i="48"/>
  <c r="D129" i="48"/>
  <c r="F346" i="34"/>
  <c r="D345" i="34"/>
  <c r="C255" i="52"/>
  <c r="E255" i="52"/>
  <c r="G131" i="48"/>
  <c r="C132" i="48"/>
  <c r="F132" i="48"/>
  <c r="E131" i="48"/>
  <c r="D130" i="48"/>
  <c r="G346" i="34"/>
  <c r="C347" i="34"/>
  <c r="E347" i="34"/>
  <c r="F255" i="52"/>
  <c r="D255" i="52"/>
  <c r="G132" i="48"/>
  <c r="C133" i="48"/>
  <c r="F133" i="48"/>
  <c r="E132" i="48"/>
  <c r="D131" i="48"/>
  <c r="F347" i="34"/>
  <c r="D346" i="34"/>
  <c r="G255" i="52"/>
  <c r="C256" i="52"/>
  <c r="E256" i="52"/>
  <c r="D132" i="48"/>
  <c r="G133" i="48"/>
  <c r="C134" i="48"/>
  <c r="F134" i="48"/>
  <c r="E133" i="48"/>
  <c r="D133" i="48"/>
  <c r="G347" i="34"/>
  <c r="C348" i="34"/>
  <c r="E348" i="34"/>
  <c r="F256" i="52"/>
  <c r="D256" i="52"/>
  <c r="G134" i="48"/>
  <c r="C135" i="48"/>
  <c r="F135" i="48"/>
  <c r="E134" i="48"/>
  <c r="F348" i="34"/>
  <c r="D347" i="34"/>
  <c r="G256" i="52"/>
  <c r="C257" i="52"/>
  <c r="E257" i="52"/>
  <c r="G135" i="48"/>
  <c r="C136" i="48"/>
  <c r="F136" i="48"/>
  <c r="E135" i="48"/>
  <c r="D134" i="48"/>
  <c r="G348" i="34"/>
  <c r="C349" i="34"/>
  <c r="E349" i="34"/>
  <c r="F257" i="52"/>
  <c r="D257" i="52"/>
  <c r="G136" i="48"/>
  <c r="C137" i="48"/>
  <c r="F137" i="48"/>
  <c r="E136" i="48"/>
  <c r="D135" i="48"/>
  <c r="F349" i="34"/>
  <c r="D348" i="34"/>
  <c r="G257" i="52"/>
  <c r="E258" i="52"/>
  <c r="C258" i="52"/>
  <c r="G137" i="48"/>
  <c r="C138" i="48"/>
  <c r="F138" i="48"/>
  <c r="E137" i="48"/>
  <c r="D136" i="48"/>
  <c r="G349" i="34"/>
  <c r="C350" i="34"/>
  <c r="E350" i="34"/>
  <c r="F258" i="52"/>
  <c r="D258" i="52"/>
  <c r="G138" i="48"/>
  <c r="C139" i="48"/>
  <c r="F139" i="48"/>
  <c r="E138" i="48"/>
  <c r="D137" i="48"/>
  <c r="F350" i="34"/>
  <c r="D349" i="34"/>
  <c r="G258" i="52"/>
  <c r="C259" i="52"/>
  <c r="F259" i="52"/>
  <c r="G259" i="52"/>
  <c r="E259" i="52"/>
  <c r="G139" i="48"/>
  <c r="C140" i="48"/>
  <c r="F140" i="48"/>
  <c r="E139" i="48"/>
  <c r="D138" i="48"/>
  <c r="G350" i="34"/>
  <c r="C351" i="34"/>
  <c r="E351" i="34"/>
  <c r="D259" i="52"/>
  <c r="E260" i="52"/>
  <c r="C260" i="52"/>
  <c r="G140" i="48"/>
  <c r="C141" i="48"/>
  <c r="F141" i="48"/>
  <c r="E140" i="48"/>
  <c r="D139" i="48"/>
  <c r="F351" i="34"/>
  <c r="D350" i="34"/>
  <c r="F260" i="52"/>
  <c r="D260" i="52"/>
  <c r="G141" i="48"/>
  <c r="C142" i="48"/>
  <c r="F142" i="48"/>
  <c r="E141" i="48"/>
  <c r="D140" i="48"/>
  <c r="G351" i="34"/>
  <c r="C352" i="34"/>
  <c r="E352" i="34"/>
  <c r="G260" i="52"/>
  <c r="E261" i="52"/>
  <c r="C261" i="52"/>
  <c r="G142" i="48"/>
  <c r="C143" i="48"/>
  <c r="F143" i="48"/>
  <c r="E142" i="48"/>
  <c r="D141" i="48"/>
  <c r="F352" i="34"/>
  <c r="D351" i="34"/>
  <c r="F261" i="52"/>
  <c r="D261" i="52"/>
  <c r="G143" i="48"/>
  <c r="C144" i="48"/>
  <c r="F144" i="48"/>
  <c r="E143" i="48"/>
  <c r="D142" i="48"/>
  <c r="G352" i="34"/>
  <c r="C353" i="34"/>
  <c r="E353" i="34"/>
  <c r="G261" i="52"/>
  <c r="C262" i="52"/>
  <c r="E262" i="52"/>
  <c r="D143" i="48"/>
  <c r="G144" i="48"/>
  <c r="C145" i="48"/>
  <c r="F145" i="48"/>
  <c r="E144" i="48"/>
  <c r="F353" i="34"/>
  <c r="D352" i="34"/>
  <c r="F262" i="52"/>
  <c r="D262" i="52"/>
  <c r="G262" i="52"/>
  <c r="D144" i="48"/>
  <c r="G145" i="48"/>
  <c r="C146" i="48"/>
  <c r="F146" i="48"/>
  <c r="E145" i="48"/>
  <c r="G353" i="34"/>
  <c r="C354" i="34"/>
  <c r="E354" i="34"/>
  <c r="E263" i="52"/>
  <c r="C263" i="52"/>
  <c r="D145" i="48"/>
  <c r="G146" i="48"/>
  <c r="C147" i="48"/>
  <c r="F147" i="48"/>
  <c r="E146" i="48"/>
  <c r="D146" i="48"/>
  <c r="F354" i="34"/>
  <c r="D353" i="34"/>
  <c r="F263" i="52"/>
  <c r="D263" i="52"/>
  <c r="G147" i="48"/>
  <c r="C148" i="48"/>
  <c r="F148" i="48"/>
  <c r="E147" i="48"/>
  <c r="G354" i="34"/>
  <c r="C355" i="34"/>
  <c r="E355" i="34"/>
  <c r="G263" i="52"/>
  <c r="C264" i="52"/>
  <c r="E264" i="52"/>
  <c r="D147" i="48"/>
  <c r="G148" i="48"/>
  <c r="C149" i="48"/>
  <c r="F149" i="48"/>
  <c r="E148" i="48"/>
  <c r="F355" i="34"/>
  <c r="D354" i="34"/>
  <c r="F264" i="52"/>
  <c r="D264" i="52"/>
  <c r="G149" i="48"/>
  <c r="C150" i="48"/>
  <c r="F150" i="48"/>
  <c r="E149" i="48"/>
  <c r="D148" i="48"/>
  <c r="G355" i="34"/>
  <c r="C356" i="34"/>
  <c r="E356" i="34"/>
  <c r="G264" i="52"/>
  <c r="C265" i="52"/>
  <c r="G150" i="48"/>
  <c r="C151" i="48"/>
  <c r="F151" i="48"/>
  <c r="E150" i="48"/>
  <c r="D149" i="48"/>
  <c r="F356" i="34"/>
  <c r="D355" i="34"/>
  <c r="E265" i="52"/>
  <c r="F265" i="52"/>
  <c r="D265" i="52"/>
  <c r="G151" i="48"/>
  <c r="C152" i="48"/>
  <c r="F152" i="48"/>
  <c r="E151" i="48"/>
  <c r="D150" i="48"/>
  <c r="G356" i="34"/>
  <c r="C357" i="34"/>
  <c r="E357" i="34"/>
  <c r="G265" i="52"/>
  <c r="C266" i="52"/>
  <c r="F266" i="52"/>
  <c r="G266" i="52"/>
  <c r="E266" i="52"/>
  <c r="D266" i="52"/>
  <c r="G152" i="48"/>
  <c r="C153" i="48"/>
  <c r="F153" i="48"/>
  <c r="E152" i="48"/>
  <c r="D151" i="48"/>
  <c r="F357" i="34"/>
  <c r="D356" i="34"/>
  <c r="E267" i="52"/>
  <c r="C267" i="52"/>
  <c r="G153" i="48"/>
  <c r="C154" i="48"/>
  <c r="F154" i="48"/>
  <c r="E153" i="48"/>
  <c r="D152" i="48"/>
  <c r="G357" i="34"/>
  <c r="C358" i="34"/>
  <c r="E358" i="34"/>
  <c r="F267" i="52"/>
  <c r="D267" i="52"/>
  <c r="G267" i="52"/>
  <c r="G154" i="48"/>
  <c r="C155" i="48"/>
  <c r="F155" i="48"/>
  <c r="E154" i="48"/>
  <c r="D153" i="48"/>
  <c r="F358" i="34"/>
  <c r="D357" i="34"/>
  <c r="C268" i="52"/>
  <c r="F268" i="52"/>
  <c r="G268" i="52"/>
  <c r="E268" i="52"/>
  <c r="G155" i="48"/>
  <c r="C156" i="48"/>
  <c r="F156" i="48"/>
  <c r="E155" i="48"/>
  <c r="D154" i="48"/>
  <c r="G358" i="34"/>
  <c r="C359" i="34"/>
  <c r="E359" i="34"/>
  <c r="D268" i="52"/>
  <c r="C269" i="52"/>
  <c r="E269" i="52"/>
  <c r="G156" i="48"/>
  <c r="C157" i="48"/>
  <c r="F157" i="48"/>
  <c r="E156" i="48"/>
  <c r="D155" i="48"/>
  <c r="F359" i="34"/>
  <c r="D358" i="34"/>
  <c r="F269" i="52"/>
  <c r="D269" i="52"/>
  <c r="G157" i="48"/>
  <c r="C158" i="48"/>
  <c r="F158" i="48"/>
  <c r="E157" i="48"/>
  <c r="D156" i="48"/>
  <c r="G359" i="34"/>
  <c r="C360" i="34"/>
  <c r="E360" i="34"/>
  <c r="G269" i="52"/>
  <c r="E270" i="52"/>
  <c r="C270" i="52"/>
  <c r="G158" i="48"/>
  <c r="C159" i="48"/>
  <c r="F159" i="48"/>
  <c r="E158" i="48"/>
  <c r="D157" i="48"/>
  <c r="F360" i="34"/>
  <c r="D359" i="34"/>
  <c r="F270" i="52"/>
  <c r="D270" i="52"/>
  <c r="G270" i="52"/>
  <c r="G159" i="48"/>
  <c r="C160" i="48"/>
  <c r="F160" i="48"/>
  <c r="E159" i="48"/>
  <c r="D158" i="48"/>
  <c r="G360" i="34"/>
  <c r="C361" i="34"/>
  <c r="E361" i="34"/>
  <c r="C271" i="52"/>
  <c r="E271" i="52"/>
  <c r="G160" i="48"/>
  <c r="C161" i="48"/>
  <c r="F161" i="48"/>
  <c r="E160" i="48"/>
  <c r="D159" i="48"/>
  <c r="F361" i="34"/>
  <c r="D360" i="34"/>
  <c r="F271" i="52"/>
  <c r="D271" i="52"/>
  <c r="G161" i="48"/>
  <c r="C162" i="48"/>
  <c r="F162" i="48"/>
  <c r="E161" i="48"/>
  <c r="D160" i="48"/>
  <c r="G361" i="34"/>
  <c r="C362" i="34"/>
  <c r="E362" i="34"/>
  <c r="G271" i="52"/>
  <c r="E272" i="52"/>
  <c r="C272" i="52"/>
  <c r="G162" i="48"/>
  <c r="C163" i="48"/>
  <c r="F163" i="48"/>
  <c r="E162" i="48"/>
  <c r="D161" i="48"/>
  <c r="F362" i="34"/>
  <c r="D361" i="34"/>
  <c r="F272" i="52"/>
  <c r="D272" i="52"/>
  <c r="G163" i="48"/>
  <c r="C164" i="48"/>
  <c r="F164" i="48"/>
  <c r="E163" i="48"/>
  <c r="D162" i="48"/>
  <c r="G362" i="34"/>
  <c r="C363" i="34"/>
  <c r="E363" i="34"/>
  <c r="G272" i="52"/>
  <c r="E273" i="52"/>
  <c r="C273" i="52"/>
  <c r="G164" i="48"/>
  <c r="C165" i="48"/>
  <c r="F165" i="48"/>
  <c r="E164" i="48"/>
  <c r="D163" i="48"/>
  <c r="F363" i="34"/>
  <c r="D362" i="34"/>
  <c r="F273" i="52"/>
  <c r="D273" i="52"/>
  <c r="G165" i="48"/>
  <c r="C166" i="48"/>
  <c r="F166" i="48"/>
  <c r="E165" i="48"/>
  <c r="D164" i="48"/>
  <c r="G363" i="34"/>
  <c r="C364" i="34"/>
  <c r="E364" i="34"/>
  <c r="G273" i="52"/>
  <c r="C274" i="52"/>
  <c r="E274" i="52"/>
  <c r="G166" i="48"/>
  <c r="C167" i="48"/>
  <c r="F167" i="48"/>
  <c r="E166" i="48"/>
  <c r="D165" i="48"/>
  <c r="F364" i="34"/>
  <c r="D363" i="34"/>
  <c r="F274" i="52"/>
  <c r="D274" i="52"/>
  <c r="G167" i="48"/>
  <c r="C168" i="48"/>
  <c r="F168" i="48"/>
  <c r="E167" i="48"/>
  <c r="D166" i="48"/>
  <c r="G364" i="34"/>
  <c r="C365" i="34"/>
  <c r="E365" i="34"/>
  <c r="G274" i="52"/>
  <c r="C275" i="52"/>
  <c r="F275" i="52"/>
  <c r="G275" i="52"/>
  <c r="E275" i="52"/>
  <c r="D275" i="52"/>
  <c r="G168" i="48"/>
  <c r="C169" i="48"/>
  <c r="F169" i="48"/>
  <c r="E168" i="48"/>
  <c r="D167" i="48"/>
  <c r="F365" i="34"/>
  <c r="D364" i="34"/>
  <c r="E276" i="52"/>
  <c r="C276" i="52"/>
  <c r="D168" i="48"/>
  <c r="G169" i="48"/>
  <c r="C170" i="48"/>
  <c r="F170" i="48"/>
  <c r="E169" i="48"/>
  <c r="D169" i="48"/>
  <c r="G365" i="34"/>
  <c r="C366" i="34"/>
  <c r="E366" i="34"/>
  <c r="F276" i="52"/>
  <c r="D276" i="52"/>
  <c r="G276" i="52"/>
  <c r="G170" i="48"/>
  <c r="C171" i="48"/>
  <c r="F171" i="48"/>
  <c r="E170" i="48"/>
  <c r="F366" i="34"/>
  <c r="D365" i="34"/>
  <c r="E277" i="52"/>
  <c r="C277" i="52"/>
  <c r="G171" i="48"/>
  <c r="C172" i="48"/>
  <c r="F172" i="48"/>
  <c r="E171" i="48"/>
  <c r="D170" i="48"/>
  <c r="G366" i="34"/>
  <c r="C367" i="34"/>
  <c r="E367" i="34"/>
  <c r="F277" i="52"/>
  <c r="D277" i="52"/>
  <c r="G172" i="48"/>
  <c r="C173" i="48"/>
  <c r="F173" i="48"/>
  <c r="E172" i="48"/>
  <c r="D171" i="48"/>
  <c r="F367" i="34"/>
  <c r="D366" i="34"/>
  <c r="G277" i="52"/>
  <c r="G173" i="48"/>
  <c r="C174" i="48"/>
  <c r="F174" i="48"/>
  <c r="E173" i="48"/>
  <c r="D172" i="48"/>
  <c r="G367" i="34"/>
  <c r="C368" i="34"/>
  <c r="E368" i="34"/>
  <c r="E278" i="52"/>
  <c r="C278" i="52"/>
  <c r="G174" i="48"/>
  <c r="C175" i="48"/>
  <c r="F175" i="48"/>
  <c r="E174" i="48"/>
  <c r="D173" i="48"/>
  <c r="F368" i="34"/>
  <c r="D367" i="34"/>
  <c r="F278" i="52"/>
  <c r="D278" i="52"/>
  <c r="G175" i="48"/>
  <c r="C176" i="48"/>
  <c r="F176" i="48"/>
  <c r="E175" i="48"/>
  <c r="D174" i="48"/>
  <c r="G368" i="34"/>
  <c r="C369" i="34"/>
  <c r="E369" i="34"/>
  <c r="G278" i="52"/>
  <c r="C279" i="52"/>
  <c r="G176" i="48"/>
  <c r="C177" i="48"/>
  <c r="F177" i="48"/>
  <c r="E176" i="48"/>
  <c r="D175" i="48"/>
  <c r="F369" i="34"/>
  <c r="D368" i="34"/>
  <c r="E279" i="52"/>
  <c r="F279" i="52"/>
  <c r="D279" i="52"/>
  <c r="G177" i="48"/>
  <c r="C178" i="48"/>
  <c r="F178" i="48"/>
  <c r="E177" i="48"/>
  <c r="D176" i="48"/>
  <c r="G369" i="34"/>
  <c r="C370" i="34"/>
  <c r="E370" i="34"/>
  <c r="G279" i="52"/>
  <c r="C280" i="52"/>
  <c r="E280" i="52"/>
  <c r="G178" i="48"/>
  <c r="C179" i="48"/>
  <c r="F179" i="48"/>
  <c r="E178" i="48"/>
  <c r="D177" i="48"/>
  <c r="F370" i="34"/>
  <c r="D369" i="34"/>
  <c r="F280" i="52"/>
  <c r="D280" i="52"/>
  <c r="G179" i="48"/>
  <c r="C180" i="48"/>
  <c r="F180" i="48"/>
  <c r="E179" i="48"/>
  <c r="D178" i="48"/>
  <c r="G370" i="34"/>
  <c r="C371" i="34"/>
  <c r="E371" i="34"/>
  <c r="G280" i="52"/>
  <c r="C281" i="52"/>
  <c r="E281" i="52"/>
  <c r="G180" i="48"/>
  <c r="C181" i="48"/>
  <c r="F181" i="48"/>
  <c r="E180" i="48"/>
  <c r="D179" i="48"/>
  <c r="F371" i="34"/>
  <c r="D370" i="34"/>
  <c r="F281" i="52"/>
  <c r="D281" i="52"/>
  <c r="G281" i="52"/>
  <c r="G181" i="48"/>
  <c r="C182" i="48"/>
  <c r="F182" i="48"/>
  <c r="E181" i="48"/>
  <c r="D180" i="48"/>
  <c r="G371" i="34"/>
  <c r="C372" i="34"/>
  <c r="E372" i="34"/>
  <c r="C282" i="52"/>
  <c r="E282" i="52"/>
  <c r="G182" i="48"/>
  <c r="C183" i="48"/>
  <c r="F183" i="48"/>
  <c r="E182" i="48"/>
  <c r="D181" i="48"/>
  <c r="F372" i="34"/>
  <c r="D371" i="34"/>
  <c r="F282" i="52"/>
  <c r="D282" i="52"/>
  <c r="G183" i="48"/>
  <c r="C184" i="48"/>
  <c r="F184" i="48"/>
  <c r="E183" i="48"/>
  <c r="D182" i="48"/>
  <c r="G372" i="34"/>
  <c r="C373" i="34"/>
  <c r="E373" i="34"/>
  <c r="G282" i="52"/>
  <c r="C283" i="52"/>
  <c r="E283" i="52"/>
  <c r="G184" i="48"/>
  <c r="C185" i="48"/>
  <c r="F185" i="48"/>
  <c r="E184" i="48"/>
  <c r="D183" i="48"/>
  <c r="F373" i="34"/>
  <c r="D372" i="34"/>
  <c r="F283" i="52"/>
  <c r="D283" i="52"/>
  <c r="G185" i="48"/>
  <c r="C186" i="48"/>
  <c r="F186" i="48"/>
  <c r="E185" i="48"/>
  <c r="D184" i="48"/>
  <c r="G373" i="34"/>
  <c r="C374" i="34"/>
  <c r="E374" i="34"/>
  <c r="G283" i="52"/>
  <c r="G186" i="48"/>
  <c r="C187" i="48"/>
  <c r="F187" i="48"/>
  <c r="E186" i="48"/>
  <c r="D185" i="48"/>
  <c r="F374" i="34"/>
  <c r="D373" i="34"/>
  <c r="E284" i="52"/>
  <c r="C284" i="52"/>
  <c r="G187" i="48"/>
  <c r="C188" i="48"/>
  <c r="F188" i="48"/>
  <c r="E187" i="48"/>
  <c r="D186" i="48"/>
  <c r="G374" i="34"/>
  <c r="C375" i="34"/>
  <c r="E375" i="34"/>
  <c r="F284" i="52"/>
  <c r="D284" i="52"/>
  <c r="G188" i="48"/>
  <c r="C189" i="48"/>
  <c r="F189" i="48"/>
  <c r="E188" i="48"/>
  <c r="D187" i="48"/>
  <c r="F375" i="34"/>
  <c r="D374" i="34"/>
  <c r="G284" i="52"/>
  <c r="C285" i="52"/>
  <c r="E285" i="52"/>
  <c r="G189" i="48"/>
  <c r="C190" i="48"/>
  <c r="F190" i="48"/>
  <c r="E189" i="48"/>
  <c r="D188" i="48"/>
  <c r="G375" i="34"/>
  <c r="C376" i="34"/>
  <c r="E376" i="34"/>
  <c r="F285" i="52"/>
  <c r="D285" i="52"/>
  <c r="G190" i="48"/>
  <c r="C191" i="48"/>
  <c r="F191" i="48"/>
  <c r="E190" i="48"/>
  <c r="D189" i="48"/>
  <c r="F376" i="34"/>
  <c r="D375" i="34"/>
  <c r="G285" i="52"/>
  <c r="G191" i="48"/>
  <c r="C192" i="48"/>
  <c r="F192" i="48"/>
  <c r="E191" i="48"/>
  <c r="D190" i="48"/>
  <c r="G376" i="34"/>
  <c r="C377" i="34"/>
  <c r="E377" i="34"/>
  <c r="C286" i="52"/>
  <c r="E286" i="52"/>
  <c r="G192" i="48"/>
  <c r="C193" i="48"/>
  <c r="F193" i="48"/>
  <c r="E192" i="48"/>
  <c r="D191" i="48"/>
  <c r="F377" i="34"/>
  <c r="D376" i="34"/>
  <c r="F286" i="52"/>
  <c r="D286" i="52"/>
  <c r="G193" i="48"/>
  <c r="C194" i="48"/>
  <c r="F194" i="48"/>
  <c r="E193" i="48"/>
  <c r="D192" i="48"/>
  <c r="G377" i="34"/>
  <c r="C378" i="34"/>
  <c r="E378" i="34"/>
  <c r="G286" i="52"/>
  <c r="C287" i="52"/>
  <c r="E287" i="52"/>
  <c r="G194" i="48"/>
  <c r="C195" i="48"/>
  <c r="F195" i="48"/>
  <c r="E194" i="48"/>
  <c r="D193" i="48"/>
  <c r="F378" i="34"/>
  <c r="D377" i="34"/>
  <c r="F287" i="52"/>
  <c r="D287" i="52"/>
  <c r="G195" i="48"/>
  <c r="C196" i="48"/>
  <c r="F196" i="48"/>
  <c r="E195" i="48"/>
  <c r="D194" i="48"/>
  <c r="G378" i="34"/>
  <c r="C379" i="34"/>
  <c r="E379" i="34"/>
  <c r="G287" i="52"/>
  <c r="C288" i="52"/>
  <c r="E288" i="52"/>
  <c r="G196" i="48"/>
  <c r="C197" i="48"/>
  <c r="F197" i="48"/>
  <c r="E196" i="48"/>
  <c r="D195" i="48"/>
  <c r="F379" i="34"/>
  <c r="D378" i="34"/>
  <c r="F288" i="52"/>
  <c r="D288" i="52"/>
  <c r="G197" i="48"/>
  <c r="C198" i="48"/>
  <c r="F198" i="48"/>
  <c r="E197" i="48"/>
  <c r="D196" i="48"/>
  <c r="G379" i="34"/>
  <c r="C380" i="34"/>
  <c r="E380" i="34"/>
  <c r="G288" i="52"/>
  <c r="C289" i="52"/>
  <c r="G198" i="48"/>
  <c r="C199" i="48"/>
  <c r="F199" i="48"/>
  <c r="E198" i="48"/>
  <c r="D197" i="48"/>
  <c r="F380" i="34"/>
  <c r="D379" i="34"/>
  <c r="E289" i="52"/>
  <c r="F289" i="52"/>
  <c r="D289" i="52"/>
  <c r="G199" i="48"/>
  <c r="C200" i="48"/>
  <c r="F200" i="48"/>
  <c r="E199" i="48"/>
  <c r="D198" i="48"/>
  <c r="G380" i="34"/>
  <c r="C381" i="34"/>
  <c r="E381" i="34"/>
  <c r="G289" i="52"/>
  <c r="C290" i="52"/>
  <c r="E290" i="52"/>
  <c r="G200" i="48"/>
  <c r="C201" i="48"/>
  <c r="F201" i="48"/>
  <c r="E200" i="48"/>
  <c r="D199" i="48"/>
  <c r="F381" i="34"/>
  <c r="D380" i="34"/>
  <c r="F290" i="52"/>
  <c r="D290" i="52"/>
  <c r="G290" i="52"/>
  <c r="G201" i="48"/>
  <c r="C202" i="48"/>
  <c r="F202" i="48"/>
  <c r="E201" i="48"/>
  <c r="D200" i="48"/>
  <c r="G381" i="34"/>
  <c r="C382" i="34"/>
  <c r="E291" i="52"/>
  <c r="C291" i="52"/>
  <c r="F382" i="34"/>
  <c r="E382" i="34"/>
  <c r="G202" i="48"/>
  <c r="C203" i="48"/>
  <c r="F203" i="48"/>
  <c r="E202" i="48"/>
  <c r="D201" i="48"/>
  <c r="D381" i="34"/>
  <c r="F291" i="52"/>
  <c r="D291" i="52"/>
  <c r="G291" i="52"/>
  <c r="G203" i="48"/>
  <c r="C204" i="48"/>
  <c r="F204" i="48"/>
  <c r="E203" i="48"/>
  <c r="D202" i="48"/>
  <c r="G382" i="34"/>
  <c r="C383" i="34"/>
  <c r="C292" i="52"/>
  <c r="E292" i="52"/>
  <c r="F383" i="34"/>
  <c r="E383" i="34"/>
  <c r="G204" i="48"/>
  <c r="C205" i="48"/>
  <c r="F205" i="48"/>
  <c r="E204" i="48"/>
  <c r="D203" i="48"/>
  <c r="D382" i="34"/>
  <c r="F292" i="52"/>
  <c r="D292" i="52"/>
  <c r="G205" i="48"/>
  <c r="C206" i="48"/>
  <c r="F206" i="48"/>
  <c r="E205" i="48"/>
  <c r="D204" i="48"/>
  <c r="G383" i="34"/>
  <c r="C384" i="34"/>
  <c r="G292" i="52"/>
  <c r="C293" i="52"/>
  <c r="E293" i="52"/>
  <c r="F384" i="34"/>
  <c r="E384" i="34"/>
  <c r="G206" i="48"/>
  <c r="C207" i="48"/>
  <c r="F207" i="48"/>
  <c r="E206" i="48"/>
  <c r="D205" i="48"/>
  <c r="D383" i="34"/>
  <c r="F293" i="52"/>
  <c r="D293" i="52"/>
  <c r="G207" i="48"/>
  <c r="C208" i="48"/>
  <c r="F208" i="48"/>
  <c r="E207" i="48"/>
  <c r="D206" i="48"/>
  <c r="G384" i="34"/>
  <c r="C385" i="34"/>
  <c r="G293" i="52"/>
  <c r="E294" i="52"/>
  <c r="C294" i="52"/>
  <c r="F385" i="34"/>
  <c r="E385" i="34"/>
  <c r="G208" i="48"/>
  <c r="C209" i="48"/>
  <c r="F209" i="48"/>
  <c r="E208" i="48"/>
  <c r="D207" i="48"/>
  <c r="D384" i="34"/>
  <c r="F294" i="52"/>
  <c r="D294" i="52"/>
  <c r="G209" i="48"/>
  <c r="C210" i="48"/>
  <c r="F210" i="48"/>
  <c r="E209" i="48"/>
  <c r="D208" i="48"/>
  <c r="G385" i="34"/>
  <c r="C386" i="34"/>
  <c r="G294" i="52"/>
  <c r="C295" i="52"/>
  <c r="F386" i="34"/>
  <c r="E386" i="34"/>
  <c r="G210" i="48"/>
  <c r="C211" i="48"/>
  <c r="F211" i="48"/>
  <c r="E210" i="48"/>
  <c r="D209" i="48"/>
  <c r="D385" i="34"/>
  <c r="E295" i="52"/>
  <c r="F295" i="52"/>
  <c r="G295" i="52"/>
  <c r="G211" i="48"/>
  <c r="C212" i="48"/>
  <c r="F212" i="48"/>
  <c r="E211" i="48"/>
  <c r="D210" i="48"/>
  <c r="G386" i="34"/>
  <c r="C387" i="34"/>
  <c r="D295" i="52"/>
  <c r="C296" i="52"/>
  <c r="E296" i="52"/>
  <c r="F387" i="34"/>
  <c r="E387" i="34"/>
  <c r="G212" i="48"/>
  <c r="C213" i="48"/>
  <c r="F213" i="48"/>
  <c r="E212" i="48"/>
  <c r="D211" i="48"/>
  <c r="D386" i="34"/>
  <c r="F296" i="52"/>
  <c r="D296" i="52"/>
  <c r="G213" i="48"/>
  <c r="C214" i="48"/>
  <c r="F214" i="48"/>
  <c r="E213" i="48"/>
  <c r="D212" i="48"/>
  <c r="G387" i="34"/>
  <c r="C388" i="34"/>
  <c r="G296" i="52"/>
  <c r="C297" i="52"/>
  <c r="F388" i="34"/>
  <c r="E388" i="34"/>
  <c r="G214" i="48"/>
  <c r="C215" i="48"/>
  <c r="F215" i="48"/>
  <c r="E214" i="48"/>
  <c r="D213" i="48"/>
  <c r="D387" i="34"/>
  <c r="E297" i="52"/>
  <c r="F297" i="52"/>
  <c r="G297" i="52"/>
  <c r="G215" i="48"/>
  <c r="C216" i="48"/>
  <c r="F216" i="48"/>
  <c r="E215" i="48"/>
  <c r="D214" i="48"/>
  <c r="G388" i="34"/>
  <c r="C389" i="34"/>
  <c r="D297" i="52"/>
  <c r="C298" i="52"/>
  <c r="E298" i="52"/>
  <c r="F389" i="34"/>
  <c r="E389" i="34"/>
  <c r="G216" i="48"/>
  <c r="C217" i="48"/>
  <c r="F217" i="48"/>
  <c r="E216" i="48"/>
  <c r="D215" i="48"/>
  <c r="D388" i="34"/>
  <c r="F298" i="52"/>
  <c r="D298" i="52"/>
  <c r="G217" i="48"/>
  <c r="C218" i="48"/>
  <c r="F218" i="48"/>
  <c r="E217" i="48"/>
  <c r="D216" i="48"/>
  <c r="G389" i="34"/>
  <c r="C390" i="34"/>
  <c r="G298" i="52"/>
  <c r="E299" i="52"/>
  <c r="F390" i="34"/>
  <c r="E390" i="34"/>
  <c r="G218" i="48"/>
  <c r="C219" i="48"/>
  <c r="F219" i="48"/>
  <c r="E218" i="48"/>
  <c r="D217" i="48"/>
  <c r="D389" i="34"/>
  <c r="C299" i="52"/>
  <c r="F299" i="52"/>
  <c r="D299" i="52"/>
  <c r="G219" i="48"/>
  <c r="C220" i="48"/>
  <c r="F220" i="48"/>
  <c r="E219" i="48"/>
  <c r="D218" i="48"/>
  <c r="G390" i="34"/>
  <c r="C391" i="34"/>
  <c r="G299" i="52"/>
  <c r="E300" i="52"/>
  <c r="F391" i="34"/>
  <c r="E391" i="34"/>
  <c r="D219" i="48"/>
  <c r="G220" i="48"/>
  <c r="C221" i="48"/>
  <c r="F221" i="48"/>
  <c r="E220" i="48"/>
  <c r="D390" i="34"/>
  <c r="C300" i="52"/>
  <c r="F300" i="52"/>
  <c r="D300" i="52"/>
  <c r="D220" i="48"/>
  <c r="G221" i="48"/>
  <c r="C222" i="48"/>
  <c r="F222" i="48"/>
  <c r="E221" i="48"/>
  <c r="G391" i="34"/>
  <c r="C392" i="34"/>
  <c r="G300" i="52"/>
  <c r="C301" i="52"/>
  <c r="F392" i="34"/>
  <c r="E392" i="34"/>
  <c r="D221" i="48"/>
  <c r="G222" i="48"/>
  <c r="C223" i="48"/>
  <c r="F223" i="48"/>
  <c r="E222" i="48"/>
  <c r="D391" i="34"/>
  <c r="E301" i="52"/>
  <c r="F301" i="52"/>
  <c r="G301" i="52"/>
  <c r="D222" i="48"/>
  <c r="G223" i="48"/>
  <c r="C224" i="48"/>
  <c r="F224" i="48"/>
  <c r="E223" i="48"/>
  <c r="G392" i="34"/>
  <c r="C393" i="34"/>
  <c r="D301" i="52"/>
  <c r="C302" i="52"/>
  <c r="E302" i="52"/>
  <c r="F393" i="34"/>
  <c r="E393" i="34"/>
  <c r="D223" i="48"/>
  <c r="G224" i="48"/>
  <c r="C225" i="48"/>
  <c r="F225" i="48"/>
  <c r="E224" i="48"/>
  <c r="D392" i="34"/>
  <c r="F302" i="52"/>
  <c r="D302" i="52"/>
  <c r="G225" i="48"/>
  <c r="C226" i="48"/>
  <c r="F226" i="48"/>
  <c r="E225" i="48"/>
  <c r="D224" i="48"/>
  <c r="G393" i="34"/>
  <c r="C394" i="34"/>
  <c r="G302" i="52"/>
  <c r="C303" i="52"/>
  <c r="F394" i="34"/>
  <c r="E394" i="34"/>
  <c r="G226" i="48"/>
  <c r="C227" i="48"/>
  <c r="F227" i="48"/>
  <c r="E226" i="48"/>
  <c r="D225" i="48"/>
  <c r="D393" i="34"/>
  <c r="E303" i="52"/>
  <c r="F303" i="52"/>
  <c r="G303" i="52"/>
  <c r="G227" i="48"/>
  <c r="C228" i="48"/>
  <c r="F228" i="48"/>
  <c r="E227" i="48"/>
  <c r="D226" i="48"/>
  <c r="G394" i="34"/>
  <c r="C395" i="34"/>
  <c r="D303" i="52"/>
  <c r="E304" i="52"/>
  <c r="C304" i="52"/>
  <c r="F395" i="34"/>
  <c r="E395" i="34"/>
  <c r="G228" i="48"/>
  <c r="C229" i="48"/>
  <c r="F229" i="48"/>
  <c r="E228" i="48"/>
  <c r="D227" i="48"/>
  <c r="D394" i="34"/>
  <c r="F304" i="52"/>
  <c r="D304" i="52"/>
  <c r="G229" i="48"/>
  <c r="C230" i="48"/>
  <c r="F230" i="48"/>
  <c r="E229" i="48"/>
  <c r="D228" i="48"/>
  <c r="G395" i="34"/>
  <c r="C396" i="34"/>
  <c r="G304" i="52"/>
  <c r="C305" i="52"/>
  <c r="F396" i="34"/>
  <c r="E396" i="34"/>
  <c r="G230" i="48"/>
  <c r="C231" i="48"/>
  <c r="F231" i="48"/>
  <c r="E230" i="48"/>
  <c r="D229" i="48"/>
  <c r="D395" i="34"/>
  <c r="E305" i="52"/>
  <c r="F305" i="52"/>
  <c r="G305" i="52"/>
  <c r="G231" i="48"/>
  <c r="C232" i="48"/>
  <c r="F232" i="48"/>
  <c r="E231" i="48"/>
  <c r="D230" i="48"/>
  <c r="G396" i="34"/>
  <c r="C397" i="34"/>
  <c r="D305" i="52"/>
  <c r="C306" i="52"/>
  <c r="E306" i="52"/>
  <c r="F397" i="34"/>
  <c r="E397" i="34"/>
  <c r="G232" i="48"/>
  <c r="C233" i="48"/>
  <c r="F233" i="48"/>
  <c r="E232" i="48"/>
  <c r="D231" i="48"/>
  <c r="D396" i="34"/>
  <c r="F306" i="52"/>
  <c r="D306" i="52"/>
  <c r="G233" i="48"/>
  <c r="C234" i="48"/>
  <c r="F234" i="48"/>
  <c r="E233" i="48"/>
  <c r="D232" i="48"/>
  <c r="G397" i="34"/>
  <c r="C398" i="34"/>
  <c r="G306" i="52"/>
  <c r="C307" i="52"/>
  <c r="F398" i="34"/>
  <c r="E398" i="34"/>
  <c r="G234" i="48"/>
  <c r="C235" i="48"/>
  <c r="F235" i="48"/>
  <c r="E234" i="48"/>
  <c r="D233" i="48"/>
  <c r="D397" i="34"/>
  <c r="E307" i="52"/>
  <c r="F307" i="52"/>
  <c r="G307" i="52"/>
  <c r="G235" i="48"/>
  <c r="C236" i="48"/>
  <c r="F236" i="48"/>
  <c r="E235" i="48"/>
  <c r="D234" i="48"/>
  <c r="G398" i="34"/>
  <c r="C399" i="34"/>
  <c r="D307" i="52"/>
  <c r="E308" i="52"/>
  <c r="C308" i="52"/>
  <c r="F399" i="34"/>
  <c r="E399" i="34"/>
  <c r="G236" i="48"/>
  <c r="C237" i="48"/>
  <c r="F237" i="48"/>
  <c r="E236" i="48"/>
  <c r="D235" i="48"/>
  <c r="D398" i="34"/>
  <c r="F308" i="52"/>
  <c r="D308" i="52"/>
  <c r="G237" i="48"/>
  <c r="C238" i="48"/>
  <c r="F238" i="48"/>
  <c r="E237" i="48"/>
  <c r="D236" i="48"/>
  <c r="G399" i="34"/>
  <c r="C400" i="34"/>
  <c r="G308" i="52"/>
  <c r="C309" i="52"/>
  <c r="F400" i="34"/>
  <c r="E400" i="34"/>
  <c r="G238" i="48"/>
  <c r="C239" i="48"/>
  <c r="F239" i="48"/>
  <c r="E238" i="48"/>
  <c r="D237" i="48"/>
  <c r="D399" i="34"/>
  <c r="E309" i="52"/>
  <c r="F309" i="52"/>
  <c r="G309" i="52"/>
  <c r="G239" i="48"/>
  <c r="C240" i="48"/>
  <c r="F240" i="48"/>
  <c r="E239" i="48"/>
  <c r="D238" i="48"/>
  <c r="G400" i="34"/>
  <c r="C401" i="34"/>
  <c r="D309" i="52"/>
  <c r="C310" i="52"/>
  <c r="E310" i="52"/>
  <c r="F401" i="34"/>
  <c r="E401" i="34"/>
  <c r="G240" i="48"/>
  <c r="C241" i="48"/>
  <c r="F241" i="48"/>
  <c r="E240" i="48"/>
  <c r="D239" i="48"/>
  <c r="D400" i="34"/>
  <c r="F310" i="52"/>
  <c r="D310" i="52"/>
  <c r="G241" i="48"/>
  <c r="C242" i="48"/>
  <c r="F242" i="48"/>
  <c r="E241" i="48"/>
  <c r="D240" i="48"/>
  <c r="G401" i="34"/>
  <c r="C402" i="34"/>
  <c r="G310" i="52"/>
  <c r="E311" i="52"/>
  <c r="F402" i="34"/>
  <c r="E402" i="34"/>
  <c r="G242" i="48"/>
  <c r="C243" i="48"/>
  <c r="F243" i="48"/>
  <c r="E242" i="48"/>
  <c r="D241" i="48"/>
  <c r="D401" i="34"/>
  <c r="C311" i="52"/>
  <c r="F311" i="52"/>
  <c r="D311" i="52"/>
  <c r="G243" i="48"/>
  <c r="C244" i="48"/>
  <c r="F244" i="48"/>
  <c r="E243" i="48"/>
  <c r="D242" i="48"/>
  <c r="G402" i="34"/>
  <c r="C403" i="34"/>
  <c r="G311" i="52"/>
  <c r="F403" i="34"/>
  <c r="E403" i="34"/>
  <c r="G244" i="48"/>
  <c r="C245" i="48"/>
  <c r="F245" i="48"/>
  <c r="E244" i="48"/>
  <c r="D243" i="48"/>
  <c r="D402" i="34"/>
  <c r="E312" i="52"/>
  <c r="C312" i="52"/>
  <c r="G245" i="48"/>
  <c r="C246" i="48"/>
  <c r="F246" i="48"/>
  <c r="E245" i="48"/>
  <c r="D244" i="48"/>
  <c r="G403" i="34"/>
  <c r="C404" i="34"/>
  <c r="F312" i="52"/>
  <c r="D312" i="52"/>
  <c r="F404" i="34"/>
  <c r="F19" i="34"/>
  <c r="E404" i="34"/>
  <c r="E19" i="34"/>
  <c r="G246" i="48"/>
  <c r="C247" i="48"/>
  <c r="F247" i="48"/>
  <c r="E246" i="48"/>
  <c r="D245" i="48"/>
  <c r="D403" i="34"/>
  <c r="G312" i="52"/>
  <c r="C313" i="52"/>
  <c r="F18" i="49"/>
  <c r="E18" i="49"/>
  <c r="G247" i="48"/>
  <c r="C248" i="48"/>
  <c r="F248" i="48"/>
  <c r="E247" i="48"/>
  <c r="D246" i="48"/>
  <c r="E313" i="52"/>
  <c r="F313" i="52"/>
  <c r="G313" i="52"/>
  <c r="G248" i="48"/>
  <c r="C249" i="48"/>
  <c r="F249" i="48"/>
  <c r="E248" i="48"/>
  <c r="D247" i="48"/>
  <c r="G404" i="34"/>
  <c r="D404" i="34"/>
  <c r="D313" i="52"/>
  <c r="C314" i="52"/>
  <c r="E314" i="52"/>
  <c r="M23" i="49"/>
  <c r="F23" i="49"/>
  <c r="M24" i="49"/>
  <c r="M25" i="49"/>
  <c r="M26" i="49"/>
  <c r="M27" i="49"/>
  <c r="M28" i="49"/>
  <c r="M29" i="49"/>
  <c r="M30" i="49"/>
  <c r="M31" i="49"/>
  <c r="M32" i="49"/>
  <c r="M33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E383" i="49"/>
  <c r="M384" i="49"/>
  <c r="E384" i="49"/>
  <c r="M385" i="49"/>
  <c r="E385" i="49"/>
  <c r="M386" i="49"/>
  <c r="E386" i="49"/>
  <c r="M387" i="49"/>
  <c r="E387" i="49"/>
  <c r="M388" i="49"/>
  <c r="E388" i="49"/>
  <c r="M389" i="49"/>
  <c r="E389" i="49"/>
  <c r="M390" i="49"/>
  <c r="E390" i="49"/>
  <c r="M391" i="49"/>
  <c r="E391" i="49"/>
  <c r="M392" i="49"/>
  <c r="E392" i="49"/>
  <c r="M393" i="49"/>
  <c r="E393" i="49"/>
  <c r="M394" i="49"/>
  <c r="E394" i="49"/>
  <c r="M395" i="49"/>
  <c r="E395" i="49"/>
  <c r="M396" i="49"/>
  <c r="E396" i="49"/>
  <c r="M397" i="49"/>
  <c r="E397" i="49"/>
  <c r="M398" i="49"/>
  <c r="E398" i="49"/>
  <c r="M399" i="49"/>
  <c r="E399" i="49"/>
  <c r="M400" i="49"/>
  <c r="E400" i="49"/>
  <c r="M401" i="49"/>
  <c r="E401" i="49"/>
  <c r="M402" i="49"/>
  <c r="E402" i="49"/>
  <c r="M404" i="49"/>
  <c r="E404" i="49"/>
  <c r="M403" i="49"/>
  <c r="E403" i="49"/>
  <c r="M34" i="49"/>
  <c r="G249" i="48"/>
  <c r="C250" i="48"/>
  <c r="F250" i="48"/>
  <c r="E249" i="48"/>
  <c r="D248" i="48"/>
  <c r="F314" i="52"/>
  <c r="D314" i="52"/>
  <c r="E371" i="49"/>
  <c r="F371" i="49"/>
  <c r="E359" i="49"/>
  <c r="F359" i="49"/>
  <c r="E351" i="49"/>
  <c r="F351" i="49"/>
  <c r="E343" i="49"/>
  <c r="F343" i="49"/>
  <c r="E335" i="49"/>
  <c r="F335" i="49"/>
  <c r="E327" i="49"/>
  <c r="F327" i="49"/>
  <c r="E319" i="49"/>
  <c r="F319" i="49"/>
  <c r="E311" i="49"/>
  <c r="F311" i="49"/>
  <c r="E307" i="49"/>
  <c r="F307" i="49"/>
  <c r="E303" i="49"/>
  <c r="F303" i="49"/>
  <c r="E299" i="49"/>
  <c r="F299" i="49"/>
  <c r="E295" i="49"/>
  <c r="F295" i="49"/>
  <c r="E291" i="49"/>
  <c r="F291" i="49"/>
  <c r="E287" i="49"/>
  <c r="F287" i="49"/>
  <c r="E283" i="49"/>
  <c r="F283" i="49"/>
  <c r="E279" i="49"/>
  <c r="F279" i="49"/>
  <c r="E275" i="49"/>
  <c r="F275" i="49"/>
  <c r="E271" i="49"/>
  <c r="F271" i="49"/>
  <c r="E267" i="49"/>
  <c r="F267" i="49"/>
  <c r="E263" i="49"/>
  <c r="F263" i="49"/>
  <c r="E259" i="49"/>
  <c r="F259" i="49"/>
  <c r="E255" i="49"/>
  <c r="F255" i="49"/>
  <c r="E251" i="49"/>
  <c r="F251" i="49"/>
  <c r="E247" i="49"/>
  <c r="F247" i="49"/>
  <c r="E243" i="49"/>
  <c r="F243" i="49"/>
  <c r="E239" i="49"/>
  <c r="F239" i="49"/>
  <c r="E235" i="49"/>
  <c r="F235" i="49"/>
  <c r="E231" i="49"/>
  <c r="F231" i="49"/>
  <c r="E227" i="49"/>
  <c r="F227" i="49"/>
  <c r="E223" i="49"/>
  <c r="F223" i="49"/>
  <c r="E219" i="49"/>
  <c r="F219" i="49"/>
  <c r="E215" i="49"/>
  <c r="F215" i="49"/>
  <c r="E211" i="49"/>
  <c r="F211" i="49"/>
  <c r="E207" i="49"/>
  <c r="F207" i="49"/>
  <c r="E203" i="49"/>
  <c r="F203" i="49"/>
  <c r="E199" i="49"/>
  <c r="F199" i="49"/>
  <c r="E195" i="49"/>
  <c r="F195" i="49"/>
  <c r="E191" i="49"/>
  <c r="F191" i="49"/>
  <c r="E187" i="49"/>
  <c r="F187" i="49"/>
  <c r="E183" i="49"/>
  <c r="F183" i="49"/>
  <c r="E179" i="49"/>
  <c r="F179" i="49"/>
  <c r="E175" i="49"/>
  <c r="F175" i="49"/>
  <c r="E171" i="49"/>
  <c r="F171" i="49"/>
  <c r="E167" i="49"/>
  <c r="F167" i="49"/>
  <c r="E163" i="49"/>
  <c r="F163" i="49"/>
  <c r="E159" i="49"/>
  <c r="F159" i="49"/>
  <c r="E155" i="49"/>
  <c r="F155" i="49"/>
  <c r="E151" i="49"/>
  <c r="F151" i="49"/>
  <c r="E147" i="49"/>
  <c r="F147" i="49"/>
  <c r="E143" i="49"/>
  <c r="F143" i="49"/>
  <c r="E139" i="49"/>
  <c r="F139" i="49"/>
  <c r="E135" i="49"/>
  <c r="F135" i="49"/>
  <c r="E131" i="49"/>
  <c r="F131" i="49"/>
  <c r="E127" i="49"/>
  <c r="F127" i="49"/>
  <c r="E123" i="49"/>
  <c r="F123" i="49"/>
  <c r="E119" i="49"/>
  <c r="F119" i="49"/>
  <c r="E115" i="49"/>
  <c r="F115" i="49"/>
  <c r="E111" i="49"/>
  <c r="F111" i="49"/>
  <c r="E107" i="49"/>
  <c r="F107" i="49"/>
  <c r="E103" i="49"/>
  <c r="F103" i="49"/>
  <c r="E99" i="49"/>
  <c r="F99" i="49"/>
  <c r="E95" i="49"/>
  <c r="F95" i="49"/>
  <c r="E91" i="49"/>
  <c r="F91" i="49"/>
  <c r="E87" i="49"/>
  <c r="F87" i="49"/>
  <c r="E83" i="49"/>
  <c r="F83" i="49"/>
  <c r="E79" i="49"/>
  <c r="F79" i="49"/>
  <c r="E75" i="49"/>
  <c r="F75" i="49"/>
  <c r="E71" i="49"/>
  <c r="F71" i="49"/>
  <c r="E67" i="49"/>
  <c r="F67" i="49"/>
  <c r="E63" i="49"/>
  <c r="F63" i="49"/>
  <c r="E59" i="49"/>
  <c r="F59" i="49"/>
  <c r="E55" i="49"/>
  <c r="F55" i="49"/>
  <c r="E51" i="49"/>
  <c r="F51" i="49"/>
  <c r="E47" i="49"/>
  <c r="F47" i="49"/>
  <c r="E43" i="49"/>
  <c r="F43" i="49"/>
  <c r="E39" i="49"/>
  <c r="F39" i="49"/>
  <c r="E35" i="49"/>
  <c r="F35" i="49"/>
  <c r="E30" i="49"/>
  <c r="F30" i="49"/>
  <c r="E26" i="49"/>
  <c r="F26" i="49"/>
  <c r="E382" i="49"/>
  <c r="F382" i="49"/>
  <c r="E378" i="49"/>
  <c r="F378" i="49"/>
  <c r="E374" i="49"/>
  <c r="F374" i="49"/>
  <c r="E370" i="49"/>
  <c r="F370" i="49"/>
  <c r="E366" i="49"/>
  <c r="F366" i="49"/>
  <c r="E362" i="49"/>
  <c r="F362" i="49"/>
  <c r="E358" i="49"/>
  <c r="F358" i="49"/>
  <c r="E354" i="49"/>
  <c r="F354" i="49"/>
  <c r="E350" i="49"/>
  <c r="F350" i="49"/>
  <c r="E346" i="49"/>
  <c r="F346" i="49"/>
  <c r="E342" i="49"/>
  <c r="F342" i="49"/>
  <c r="E338" i="49"/>
  <c r="F338" i="49"/>
  <c r="E334" i="49"/>
  <c r="F334" i="49"/>
  <c r="E330" i="49"/>
  <c r="F330" i="49"/>
  <c r="E326" i="49"/>
  <c r="F326" i="49"/>
  <c r="E322" i="49"/>
  <c r="F322" i="49"/>
  <c r="E318" i="49"/>
  <c r="F318" i="49"/>
  <c r="E314" i="49"/>
  <c r="F314" i="49"/>
  <c r="E310" i="49"/>
  <c r="F310" i="49"/>
  <c r="E306" i="49"/>
  <c r="F306" i="49"/>
  <c r="E302" i="49"/>
  <c r="F302" i="49"/>
  <c r="E298" i="49"/>
  <c r="F298" i="49"/>
  <c r="E294" i="49"/>
  <c r="F294" i="49"/>
  <c r="E290" i="49"/>
  <c r="F290" i="49"/>
  <c r="E286" i="49"/>
  <c r="F286" i="49"/>
  <c r="E282" i="49"/>
  <c r="F282" i="49"/>
  <c r="E278" i="49"/>
  <c r="F278" i="49"/>
  <c r="E274" i="49"/>
  <c r="F274" i="49"/>
  <c r="E270" i="49"/>
  <c r="F270" i="49"/>
  <c r="E266" i="49"/>
  <c r="F266" i="49"/>
  <c r="E262" i="49"/>
  <c r="F262" i="49"/>
  <c r="E258" i="49"/>
  <c r="F258" i="49"/>
  <c r="E254" i="49"/>
  <c r="F254" i="49"/>
  <c r="E250" i="49"/>
  <c r="F250" i="49"/>
  <c r="E246" i="49"/>
  <c r="F246" i="49"/>
  <c r="E242" i="49"/>
  <c r="F242" i="49"/>
  <c r="E238" i="49"/>
  <c r="F238" i="49"/>
  <c r="E234" i="49"/>
  <c r="F234" i="49"/>
  <c r="E230" i="49"/>
  <c r="F230" i="49"/>
  <c r="E226" i="49"/>
  <c r="F226" i="49"/>
  <c r="E222" i="49"/>
  <c r="F222" i="49"/>
  <c r="E218" i="49"/>
  <c r="F218" i="49"/>
  <c r="E214" i="49"/>
  <c r="F214" i="49"/>
  <c r="E210" i="49"/>
  <c r="F210" i="49"/>
  <c r="E206" i="49"/>
  <c r="F206" i="49"/>
  <c r="E202" i="49"/>
  <c r="F202" i="49"/>
  <c r="E198" i="49"/>
  <c r="F198" i="49"/>
  <c r="E194" i="49"/>
  <c r="F194" i="49"/>
  <c r="E190" i="49"/>
  <c r="F190" i="49"/>
  <c r="E186" i="49"/>
  <c r="F186" i="49"/>
  <c r="E182" i="49"/>
  <c r="F182" i="49"/>
  <c r="E178" i="49"/>
  <c r="F178" i="49"/>
  <c r="E174" i="49"/>
  <c r="F174" i="49"/>
  <c r="E170" i="49"/>
  <c r="F170" i="49"/>
  <c r="E166" i="49"/>
  <c r="F166" i="49"/>
  <c r="E162" i="49"/>
  <c r="F162" i="49"/>
  <c r="E158" i="49"/>
  <c r="F158" i="49"/>
  <c r="E154" i="49"/>
  <c r="F154" i="49"/>
  <c r="E150" i="49"/>
  <c r="F150" i="49"/>
  <c r="E146" i="49"/>
  <c r="F146" i="49"/>
  <c r="E142" i="49"/>
  <c r="F142" i="49"/>
  <c r="E138" i="49"/>
  <c r="F138" i="49"/>
  <c r="E134" i="49"/>
  <c r="F134" i="49"/>
  <c r="E130" i="49"/>
  <c r="F130" i="49"/>
  <c r="E126" i="49"/>
  <c r="F126" i="49"/>
  <c r="E122" i="49"/>
  <c r="F122" i="49"/>
  <c r="E118" i="49"/>
  <c r="F118" i="49"/>
  <c r="E114" i="49"/>
  <c r="F114" i="49"/>
  <c r="E110" i="49"/>
  <c r="F110" i="49"/>
  <c r="E106" i="49"/>
  <c r="F106" i="49"/>
  <c r="E102" i="49"/>
  <c r="F102" i="49"/>
  <c r="E98" i="49"/>
  <c r="F98" i="49"/>
  <c r="E94" i="49"/>
  <c r="F94" i="49"/>
  <c r="E90" i="49"/>
  <c r="F90" i="49"/>
  <c r="E86" i="49"/>
  <c r="F86" i="49"/>
  <c r="E82" i="49"/>
  <c r="F82" i="49"/>
  <c r="E78" i="49"/>
  <c r="F78" i="49"/>
  <c r="E74" i="49"/>
  <c r="F74" i="49"/>
  <c r="E70" i="49"/>
  <c r="F70" i="49"/>
  <c r="E66" i="49"/>
  <c r="F66" i="49"/>
  <c r="E62" i="49"/>
  <c r="F62" i="49"/>
  <c r="E58" i="49"/>
  <c r="F58" i="49"/>
  <c r="E54" i="49"/>
  <c r="F54" i="49"/>
  <c r="E50" i="49"/>
  <c r="F50" i="49"/>
  <c r="E46" i="49"/>
  <c r="F46" i="49"/>
  <c r="E42" i="49"/>
  <c r="F42" i="49"/>
  <c r="E38" i="49"/>
  <c r="F38" i="49"/>
  <c r="E33" i="49"/>
  <c r="F33" i="49"/>
  <c r="E29" i="49"/>
  <c r="F29" i="49"/>
  <c r="E25" i="49"/>
  <c r="F25" i="49"/>
  <c r="E379" i="49"/>
  <c r="F379" i="49"/>
  <c r="E375" i="49"/>
  <c r="F375" i="49"/>
  <c r="E367" i="49"/>
  <c r="F367" i="49"/>
  <c r="E363" i="49"/>
  <c r="F363" i="49"/>
  <c r="E355" i="49"/>
  <c r="F355" i="49"/>
  <c r="E347" i="49"/>
  <c r="F347" i="49"/>
  <c r="E339" i="49"/>
  <c r="F339" i="49"/>
  <c r="E331" i="49"/>
  <c r="F331" i="49"/>
  <c r="E323" i="49"/>
  <c r="F323" i="49"/>
  <c r="E315" i="49"/>
  <c r="F315" i="49"/>
  <c r="E34" i="49"/>
  <c r="F34" i="49"/>
  <c r="E381" i="49"/>
  <c r="F381" i="49"/>
  <c r="E377" i="49"/>
  <c r="F377" i="49"/>
  <c r="E373" i="49"/>
  <c r="F373" i="49"/>
  <c r="E369" i="49"/>
  <c r="F369" i="49"/>
  <c r="E365" i="49"/>
  <c r="F365" i="49"/>
  <c r="E361" i="49"/>
  <c r="F361" i="49"/>
  <c r="E357" i="49"/>
  <c r="F357" i="49"/>
  <c r="E353" i="49"/>
  <c r="F353" i="49"/>
  <c r="E349" i="49"/>
  <c r="F349" i="49"/>
  <c r="E345" i="49"/>
  <c r="F345" i="49"/>
  <c r="E341" i="49"/>
  <c r="F341" i="49"/>
  <c r="E337" i="49"/>
  <c r="F337" i="49"/>
  <c r="E333" i="49"/>
  <c r="F333" i="49"/>
  <c r="E329" i="49"/>
  <c r="F329" i="49"/>
  <c r="E325" i="49"/>
  <c r="F325" i="49"/>
  <c r="E321" i="49"/>
  <c r="F321" i="49"/>
  <c r="E317" i="49"/>
  <c r="F317" i="49"/>
  <c r="E313" i="49"/>
  <c r="F313" i="49"/>
  <c r="E309" i="49"/>
  <c r="F309" i="49"/>
  <c r="E305" i="49"/>
  <c r="F305" i="49"/>
  <c r="E301" i="49"/>
  <c r="F301" i="49"/>
  <c r="E297" i="49"/>
  <c r="F297" i="49"/>
  <c r="E293" i="49"/>
  <c r="F293" i="49"/>
  <c r="E289" i="49"/>
  <c r="F289" i="49"/>
  <c r="E285" i="49"/>
  <c r="F285" i="49"/>
  <c r="E281" i="49"/>
  <c r="F281" i="49"/>
  <c r="E277" i="49"/>
  <c r="F277" i="49"/>
  <c r="E273" i="49"/>
  <c r="F273" i="49"/>
  <c r="E269" i="49"/>
  <c r="F269" i="49"/>
  <c r="E265" i="49"/>
  <c r="F265" i="49"/>
  <c r="E261" i="49"/>
  <c r="F261" i="49"/>
  <c r="E257" i="49"/>
  <c r="F257" i="49"/>
  <c r="E253" i="49"/>
  <c r="F253" i="49"/>
  <c r="E249" i="49"/>
  <c r="F249" i="49"/>
  <c r="E245" i="49"/>
  <c r="F245" i="49"/>
  <c r="E241" i="49"/>
  <c r="F241" i="49"/>
  <c r="E237" i="49"/>
  <c r="F237" i="49"/>
  <c r="E233" i="49"/>
  <c r="F233" i="49"/>
  <c r="E229" i="49"/>
  <c r="F229" i="49"/>
  <c r="E225" i="49"/>
  <c r="F225" i="49"/>
  <c r="E221" i="49"/>
  <c r="F221" i="49"/>
  <c r="E217" i="49"/>
  <c r="F217" i="49"/>
  <c r="E213" i="49"/>
  <c r="F213" i="49"/>
  <c r="E209" i="49"/>
  <c r="F209" i="49"/>
  <c r="E205" i="49"/>
  <c r="F205" i="49"/>
  <c r="E201" i="49"/>
  <c r="F201" i="49"/>
  <c r="E197" i="49"/>
  <c r="F197" i="49"/>
  <c r="E193" i="49"/>
  <c r="F193" i="49"/>
  <c r="E189" i="49"/>
  <c r="F189" i="49"/>
  <c r="E185" i="49"/>
  <c r="F185" i="49"/>
  <c r="E181" i="49"/>
  <c r="F181" i="49"/>
  <c r="E177" i="49"/>
  <c r="F177" i="49"/>
  <c r="E173" i="49"/>
  <c r="F173" i="49"/>
  <c r="E169" i="49"/>
  <c r="F169" i="49"/>
  <c r="E165" i="49"/>
  <c r="F165" i="49"/>
  <c r="E161" i="49"/>
  <c r="F161" i="49"/>
  <c r="E157" i="49"/>
  <c r="F157" i="49"/>
  <c r="E153" i="49"/>
  <c r="F153" i="49"/>
  <c r="E149" i="49"/>
  <c r="F149" i="49"/>
  <c r="E145" i="49"/>
  <c r="F145" i="49"/>
  <c r="E141" i="49"/>
  <c r="F141" i="49"/>
  <c r="E137" i="49"/>
  <c r="F137" i="49"/>
  <c r="E133" i="49"/>
  <c r="F133" i="49"/>
  <c r="E129" i="49"/>
  <c r="F129" i="49"/>
  <c r="E125" i="49"/>
  <c r="F125" i="49"/>
  <c r="E121" i="49"/>
  <c r="F121" i="49"/>
  <c r="E117" i="49"/>
  <c r="F117" i="49"/>
  <c r="E113" i="49"/>
  <c r="F113" i="49"/>
  <c r="E109" i="49"/>
  <c r="F109" i="49"/>
  <c r="E105" i="49"/>
  <c r="F105" i="49"/>
  <c r="E101" i="49"/>
  <c r="F101" i="49"/>
  <c r="E97" i="49"/>
  <c r="F97" i="49"/>
  <c r="E93" i="49"/>
  <c r="F93" i="49"/>
  <c r="E89" i="49"/>
  <c r="F89" i="49"/>
  <c r="E85" i="49"/>
  <c r="F85" i="49"/>
  <c r="E81" i="49"/>
  <c r="F81" i="49"/>
  <c r="E77" i="49"/>
  <c r="F77" i="49"/>
  <c r="E73" i="49"/>
  <c r="F73" i="49"/>
  <c r="E69" i="49"/>
  <c r="F69" i="49"/>
  <c r="E65" i="49"/>
  <c r="F65" i="49"/>
  <c r="E61" i="49"/>
  <c r="F61" i="49"/>
  <c r="E57" i="49"/>
  <c r="F57" i="49"/>
  <c r="E53" i="49"/>
  <c r="F53" i="49"/>
  <c r="E49" i="49"/>
  <c r="F49" i="49"/>
  <c r="E45" i="49"/>
  <c r="F45" i="49"/>
  <c r="E41" i="49"/>
  <c r="F41" i="49"/>
  <c r="E37" i="49"/>
  <c r="F37" i="49"/>
  <c r="E32" i="49"/>
  <c r="F32" i="49"/>
  <c r="E28" i="49"/>
  <c r="F28" i="49"/>
  <c r="E24" i="49"/>
  <c r="F24" i="49"/>
  <c r="E380" i="49"/>
  <c r="F380" i="49"/>
  <c r="E376" i="49"/>
  <c r="F376" i="49"/>
  <c r="E372" i="49"/>
  <c r="F372" i="49"/>
  <c r="E368" i="49"/>
  <c r="F368" i="49"/>
  <c r="E364" i="49"/>
  <c r="F364" i="49"/>
  <c r="E360" i="49"/>
  <c r="F360" i="49"/>
  <c r="E356" i="49"/>
  <c r="F356" i="49"/>
  <c r="E352" i="49"/>
  <c r="F352" i="49"/>
  <c r="E348" i="49"/>
  <c r="F348" i="49"/>
  <c r="E344" i="49"/>
  <c r="F344" i="49"/>
  <c r="E340" i="49"/>
  <c r="F340" i="49"/>
  <c r="E336" i="49"/>
  <c r="F336" i="49"/>
  <c r="E332" i="49"/>
  <c r="F332" i="49"/>
  <c r="E328" i="49"/>
  <c r="F328" i="49"/>
  <c r="E324" i="49"/>
  <c r="F324" i="49"/>
  <c r="E320" i="49"/>
  <c r="F320" i="49"/>
  <c r="E316" i="49"/>
  <c r="F316" i="49"/>
  <c r="E312" i="49"/>
  <c r="F312" i="49"/>
  <c r="E308" i="49"/>
  <c r="F308" i="49"/>
  <c r="E304" i="49"/>
  <c r="F304" i="49"/>
  <c r="E300" i="49"/>
  <c r="F300" i="49"/>
  <c r="E296" i="49"/>
  <c r="F296" i="49"/>
  <c r="E292" i="49"/>
  <c r="F292" i="49"/>
  <c r="E288" i="49"/>
  <c r="F288" i="49"/>
  <c r="E284" i="49"/>
  <c r="F284" i="49"/>
  <c r="E280" i="49"/>
  <c r="F280" i="49"/>
  <c r="E276" i="49"/>
  <c r="F276" i="49"/>
  <c r="E272" i="49"/>
  <c r="F272" i="49"/>
  <c r="E268" i="49"/>
  <c r="F268" i="49"/>
  <c r="E264" i="49"/>
  <c r="F264" i="49"/>
  <c r="E260" i="49"/>
  <c r="F260" i="49"/>
  <c r="E256" i="49"/>
  <c r="F256" i="49"/>
  <c r="E252" i="49"/>
  <c r="F252" i="49"/>
  <c r="E248" i="49"/>
  <c r="F248" i="49"/>
  <c r="E244" i="49"/>
  <c r="F244" i="49"/>
  <c r="E240" i="49"/>
  <c r="F240" i="49"/>
  <c r="E236" i="49"/>
  <c r="F236" i="49"/>
  <c r="E232" i="49"/>
  <c r="F232" i="49"/>
  <c r="E228" i="49"/>
  <c r="F228" i="49"/>
  <c r="E224" i="49"/>
  <c r="F224" i="49"/>
  <c r="E220" i="49"/>
  <c r="F220" i="49"/>
  <c r="E216" i="49"/>
  <c r="F216" i="49"/>
  <c r="E212" i="49"/>
  <c r="F212" i="49"/>
  <c r="E208" i="49"/>
  <c r="F208" i="49"/>
  <c r="E204" i="49"/>
  <c r="F204" i="49"/>
  <c r="E200" i="49"/>
  <c r="F200" i="49"/>
  <c r="E196" i="49"/>
  <c r="F196" i="49"/>
  <c r="E192" i="49"/>
  <c r="F192" i="49"/>
  <c r="E188" i="49"/>
  <c r="F188" i="49"/>
  <c r="E184" i="49"/>
  <c r="F184" i="49"/>
  <c r="E180" i="49"/>
  <c r="F180" i="49"/>
  <c r="E176" i="49"/>
  <c r="F176" i="49"/>
  <c r="E172" i="49"/>
  <c r="F172" i="49"/>
  <c r="E168" i="49"/>
  <c r="F168" i="49"/>
  <c r="E164" i="49"/>
  <c r="F164" i="49"/>
  <c r="E160" i="49"/>
  <c r="F160" i="49"/>
  <c r="E156" i="49"/>
  <c r="F156" i="49"/>
  <c r="E152" i="49"/>
  <c r="F152" i="49"/>
  <c r="E148" i="49"/>
  <c r="F148" i="49"/>
  <c r="E144" i="49"/>
  <c r="F144" i="49"/>
  <c r="E140" i="49"/>
  <c r="F140" i="49"/>
  <c r="E136" i="49"/>
  <c r="F136" i="49"/>
  <c r="E132" i="49"/>
  <c r="F132" i="49"/>
  <c r="E128" i="49"/>
  <c r="F128" i="49"/>
  <c r="E124" i="49"/>
  <c r="F124" i="49"/>
  <c r="E120" i="49"/>
  <c r="F120" i="49"/>
  <c r="E116" i="49"/>
  <c r="F116" i="49"/>
  <c r="E112" i="49"/>
  <c r="F112" i="49"/>
  <c r="E108" i="49"/>
  <c r="F108" i="49"/>
  <c r="E104" i="49"/>
  <c r="F104" i="49"/>
  <c r="E100" i="49"/>
  <c r="F100" i="49"/>
  <c r="E96" i="49"/>
  <c r="F96" i="49"/>
  <c r="E92" i="49"/>
  <c r="F92" i="49"/>
  <c r="E88" i="49"/>
  <c r="F88" i="49"/>
  <c r="E84" i="49"/>
  <c r="F84" i="49"/>
  <c r="E80" i="49"/>
  <c r="F80" i="49"/>
  <c r="E76" i="49"/>
  <c r="F76" i="49"/>
  <c r="E72" i="49"/>
  <c r="F72" i="49"/>
  <c r="E68" i="49"/>
  <c r="F68" i="49"/>
  <c r="E64" i="49"/>
  <c r="F64" i="49"/>
  <c r="E60" i="49"/>
  <c r="F60" i="49"/>
  <c r="E56" i="49"/>
  <c r="F56" i="49"/>
  <c r="E52" i="49"/>
  <c r="F52" i="49"/>
  <c r="E48" i="49"/>
  <c r="F48" i="49"/>
  <c r="E44" i="49"/>
  <c r="F44" i="49"/>
  <c r="E40" i="49"/>
  <c r="F40" i="49"/>
  <c r="E36" i="49"/>
  <c r="F36" i="49"/>
  <c r="E31" i="49"/>
  <c r="F31" i="49"/>
  <c r="E27" i="49"/>
  <c r="F27" i="49"/>
  <c r="M20" i="49"/>
  <c r="M16" i="49"/>
  <c r="E23" i="49"/>
  <c r="G250" i="48"/>
  <c r="C251" i="48"/>
  <c r="F251" i="48"/>
  <c r="E250" i="48"/>
  <c r="D249" i="48"/>
  <c r="G314" i="52"/>
  <c r="D24" i="49"/>
  <c r="G251" i="48"/>
  <c r="C252" i="48"/>
  <c r="F252" i="48"/>
  <c r="E251" i="48"/>
  <c r="D250" i="48"/>
  <c r="C315" i="52"/>
  <c r="E315" i="52"/>
  <c r="G252" i="48"/>
  <c r="C253" i="48"/>
  <c r="F253" i="48"/>
  <c r="E252" i="48"/>
  <c r="D251" i="48"/>
  <c r="F315" i="52"/>
  <c r="D315" i="52"/>
  <c r="G315" i="52"/>
  <c r="G253" i="48"/>
  <c r="C254" i="48"/>
  <c r="F254" i="48"/>
  <c r="E253" i="48"/>
  <c r="D252" i="48"/>
  <c r="E316" i="52"/>
  <c r="C316" i="52"/>
  <c r="G254" i="48"/>
  <c r="C255" i="48"/>
  <c r="F255" i="48"/>
  <c r="E254" i="48"/>
  <c r="D253" i="48"/>
  <c r="F316" i="52"/>
  <c r="D316" i="52"/>
  <c r="G316" i="52"/>
  <c r="G255" i="48"/>
  <c r="C256" i="48"/>
  <c r="F256" i="48"/>
  <c r="E255" i="48"/>
  <c r="D254" i="48"/>
  <c r="C317" i="52"/>
  <c r="E317" i="52"/>
  <c r="G256" i="48"/>
  <c r="C257" i="48"/>
  <c r="F257" i="48"/>
  <c r="E256" i="48"/>
  <c r="D255" i="48"/>
  <c r="F317" i="52"/>
  <c r="D317" i="52"/>
  <c r="G317" i="52"/>
  <c r="G257" i="48"/>
  <c r="C258" i="48"/>
  <c r="F258" i="48"/>
  <c r="E257" i="48"/>
  <c r="D256" i="48"/>
  <c r="C318" i="52"/>
  <c r="E318" i="52"/>
  <c r="G258" i="48"/>
  <c r="C259" i="48"/>
  <c r="F259" i="48"/>
  <c r="E258" i="48"/>
  <c r="D257" i="48"/>
  <c r="F318" i="52"/>
  <c r="D318" i="52"/>
  <c r="G318" i="52"/>
  <c r="G259" i="48"/>
  <c r="C260" i="48"/>
  <c r="F260" i="48"/>
  <c r="E259" i="48"/>
  <c r="D258" i="48"/>
  <c r="C319" i="52"/>
  <c r="E319" i="52"/>
  <c r="G260" i="48"/>
  <c r="C261" i="48"/>
  <c r="F261" i="48"/>
  <c r="E260" i="48"/>
  <c r="D259" i="48"/>
  <c r="F319" i="52"/>
  <c r="D319" i="52"/>
  <c r="G261" i="48"/>
  <c r="C262" i="48"/>
  <c r="F262" i="48"/>
  <c r="E261" i="48"/>
  <c r="D260" i="48"/>
  <c r="G319" i="52"/>
  <c r="G262" i="48"/>
  <c r="C263" i="48"/>
  <c r="F263" i="48"/>
  <c r="E262" i="48"/>
  <c r="D261" i="48"/>
  <c r="C320" i="52"/>
  <c r="E320" i="52"/>
  <c r="G263" i="48"/>
  <c r="C264" i="48"/>
  <c r="F264" i="48"/>
  <c r="E263" i="48"/>
  <c r="D262" i="48"/>
  <c r="F320" i="52"/>
  <c r="D320" i="52"/>
  <c r="G320" i="52"/>
  <c r="G264" i="48"/>
  <c r="C265" i="48"/>
  <c r="F265" i="48"/>
  <c r="E264" i="48"/>
  <c r="D263" i="48"/>
  <c r="E321" i="52"/>
  <c r="C321" i="52"/>
  <c r="G265" i="48"/>
  <c r="C266" i="48"/>
  <c r="F266" i="48"/>
  <c r="E265" i="48"/>
  <c r="D264" i="48"/>
  <c r="F321" i="52"/>
  <c r="D321" i="52"/>
  <c r="G321" i="52"/>
  <c r="G266" i="48"/>
  <c r="C267" i="48"/>
  <c r="F267" i="48"/>
  <c r="E266" i="48"/>
  <c r="D265" i="48"/>
  <c r="E322" i="52"/>
  <c r="C322" i="52"/>
  <c r="G267" i="48"/>
  <c r="C268" i="48"/>
  <c r="F268" i="48"/>
  <c r="E267" i="48"/>
  <c r="D266" i="48"/>
  <c r="F322" i="52"/>
  <c r="D322" i="52"/>
  <c r="G322" i="52"/>
  <c r="G268" i="48"/>
  <c r="C269" i="48"/>
  <c r="F269" i="48"/>
  <c r="E268" i="48"/>
  <c r="D267" i="48"/>
  <c r="C323" i="52"/>
  <c r="E323" i="52"/>
  <c r="G269" i="48"/>
  <c r="C270" i="48"/>
  <c r="F270" i="48"/>
  <c r="E269" i="48"/>
  <c r="D268" i="48"/>
  <c r="F323" i="52"/>
  <c r="D323" i="52"/>
  <c r="G270" i="48"/>
  <c r="C271" i="48"/>
  <c r="F271" i="48"/>
  <c r="E270" i="48"/>
  <c r="D269" i="48"/>
  <c r="G323" i="52"/>
  <c r="G271" i="48"/>
  <c r="C272" i="48"/>
  <c r="F272" i="48"/>
  <c r="E271" i="48"/>
  <c r="D270" i="48"/>
  <c r="C324" i="52"/>
  <c r="E324" i="52"/>
  <c r="G272" i="48"/>
  <c r="C273" i="48"/>
  <c r="F273" i="48"/>
  <c r="E272" i="48"/>
  <c r="D271" i="48"/>
  <c r="F324" i="52"/>
  <c r="D324" i="52"/>
  <c r="G273" i="48"/>
  <c r="C274" i="48"/>
  <c r="F274" i="48"/>
  <c r="E273" i="48"/>
  <c r="D272" i="48"/>
  <c r="G324" i="52"/>
  <c r="G274" i="48"/>
  <c r="C275" i="48"/>
  <c r="F275" i="48"/>
  <c r="E274" i="48"/>
  <c r="D273" i="48"/>
  <c r="C325" i="52"/>
  <c r="E325" i="52"/>
  <c r="G275" i="48"/>
  <c r="C276" i="48"/>
  <c r="F276" i="48"/>
  <c r="E275" i="48"/>
  <c r="D274" i="48"/>
  <c r="F325" i="52"/>
  <c r="D325" i="52"/>
  <c r="G276" i="48"/>
  <c r="C277" i="48"/>
  <c r="F277" i="48"/>
  <c r="E276" i="48"/>
  <c r="D275" i="48"/>
  <c r="G325" i="52"/>
  <c r="G277" i="48"/>
  <c r="C278" i="48"/>
  <c r="F278" i="48"/>
  <c r="E277" i="48"/>
  <c r="D276" i="48"/>
  <c r="C326" i="52"/>
  <c r="E326" i="52"/>
  <c r="G278" i="48"/>
  <c r="C279" i="48"/>
  <c r="F279" i="48"/>
  <c r="E278" i="48"/>
  <c r="D277" i="48"/>
  <c r="F326" i="52"/>
  <c r="D326" i="52"/>
  <c r="G326" i="52"/>
  <c r="G279" i="48"/>
  <c r="C280" i="48"/>
  <c r="F280" i="48"/>
  <c r="E279" i="48"/>
  <c r="D278" i="48"/>
  <c r="C327" i="52"/>
  <c r="F327" i="52"/>
  <c r="G327" i="52"/>
  <c r="E327" i="52"/>
  <c r="D327" i="52"/>
  <c r="G280" i="48"/>
  <c r="C281" i="48"/>
  <c r="F281" i="48"/>
  <c r="E280" i="48"/>
  <c r="D279" i="48"/>
  <c r="C328" i="52"/>
  <c r="E328" i="52"/>
  <c r="G281" i="48"/>
  <c r="C282" i="48"/>
  <c r="F282" i="48"/>
  <c r="E281" i="48"/>
  <c r="D280" i="48"/>
  <c r="F328" i="52"/>
  <c r="D328" i="52"/>
  <c r="G282" i="48"/>
  <c r="C283" i="48"/>
  <c r="F283" i="48"/>
  <c r="E282" i="48"/>
  <c r="D281" i="48"/>
  <c r="G328" i="52"/>
  <c r="G283" i="48"/>
  <c r="C284" i="48"/>
  <c r="F284" i="48"/>
  <c r="E283" i="48"/>
  <c r="D282" i="48"/>
  <c r="C329" i="52"/>
  <c r="E329" i="52"/>
  <c r="G284" i="48"/>
  <c r="C285" i="48"/>
  <c r="F285" i="48"/>
  <c r="E284" i="48"/>
  <c r="D283" i="48"/>
  <c r="F329" i="52"/>
  <c r="D329" i="52"/>
  <c r="G329" i="52"/>
  <c r="G285" i="48"/>
  <c r="C286" i="48"/>
  <c r="F286" i="48"/>
  <c r="E285" i="48"/>
  <c r="D284" i="48"/>
  <c r="E330" i="52"/>
  <c r="C330" i="52"/>
  <c r="G286" i="48"/>
  <c r="C287" i="48"/>
  <c r="F287" i="48"/>
  <c r="E286" i="48"/>
  <c r="D285" i="48"/>
  <c r="F330" i="52"/>
  <c r="D330" i="52"/>
  <c r="G330" i="52"/>
  <c r="G287" i="48"/>
  <c r="C288" i="48"/>
  <c r="F288" i="48"/>
  <c r="E287" i="48"/>
  <c r="D286" i="48"/>
  <c r="C331" i="52"/>
  <c r="F331" i="52"/>
  <c r="G331" i="52"/>
  <c r="E331" i="52"/>
  <c r="D331" i="52"/>
  <c r="G288" i="48"/>
  <c r="C289" i="48"/>
  <c r="F289" i="48"/>
  <c r="E288" i="48"/>
  <c r="D287" i="48"/>
  <c r="E332" i="52"/>
  <c r="C332" i="52"/>
  <c r="G289" i="48"/>
  <c r="C290" i="48"/>
  <c r="F290" i="48"/>
  <c r="E289" i="48"/>
  <c r="D288" i="48"/>
  <c r="F332" i="52"/>
  <c r="D332" i="52"/>
  <c r="G332" i="52"/>
  <c r="G290" i="48"/>
  <c r="C291" i="48"/>
  <c r="F291" i="48"/>
  <c r="E290" i="48"/>
  <c r="D289" i="48"/>
  <c r="C333" i="52"/>
  <c r="F333" i="52"/>
  <c r="G333" i="52"/>
  <c r="E333" i="52"/>
  <c r="D333" i="52"/>
  <c r="G291" i="48"/>
  <c r="C292" i="48"/>
  <c r="F292" i="48"/>
  <c r="E291" i="48"/>
  <c r="D290" i="48"/>
  <c r="E334" i="52"/>
  <c r="C334" i="52"/>
  <c r="G292" i="48"/>
  <c r="C293" i="48"/>
  <c r="F293" i="48"/>
  <c r="E292" i="48"/>
  <c r="D291" i="48"/>
  <c r="F334" i="52"/>
  <c r="D334" i="52"/>
  <c r="G293" i="48"/>
  <c r="C294" i="48"/>
  <c r="F294" i="48"/>
  <c r="E293" i="48"/>
  <c r="D292" i="48"/>
  <c r="G334" i="52"/>
  <c r="G294" i="48"/>
  <c r="C295" i="48"/>
  <c r="F295" i="48"/>
  <c r="E294" i="48"/>
  <c r="D293" i="48"/>
  <c r="C335" i="52"/>
  <c r="F335" i="52"/>
  <c r="G335" i="52"/>
  <c r="E335" i="52"/>
  <c r="G295" i="48"/>
  <c r="C296" i="48"/>
  <c r="F296" i="48"/>
  <c r="E295" i="48"/>
  <c r="D294" i="48"/>
  <c r="D335" i="52"/>
  <c r="C336" i="52"/>
  <c r="E336" i="52"/>
  <c r="G296" i="48"/>
  <c r="C297" i="48"/>
  <c r="F297" i="48"/>
  <c r="E296" i="48"/>
  <c r="D295" i="48"/>
  <c r="F336" i="52"/>
  <c r="D336" i="52"/>
  <c r="G297" i="48"/>
  <c r="C298" i="48"/>
  <c r="F298" i="48"/>
  <c r="E297" i="48"/>
  <c r="D296" i="48"/>
  <c r="G336" i="52"/>
  <c r="G298" i="48"/>
  <c r="C299" i="48"/>
  <c r="F299" i="48"/>
  <c r="E298" i="48"/>
  <c r="D297" i="48"/>
  <c r="C337" i="52"/>
  <c r="E337" i="52"/>
  <c r="G299" i="48"/>
  <c r="C300" i="48"/>
  <c r="F300" i="48"/>
  <c r="E299" i="48"/>
  <c r="D298" i="48"/>
  <c r="F337" i="52"/>
  <c r="D337" i="52"/>
  <c r="G300" i="48"/>
  <c r="C301" i="48"/>
  <c r="F301" i="48"/>
  <c r="E300" i="48"/>
  <c r="D299" i="48"/>
  <c r="G337" i="52"/>
  <c r="G301" i="48"/>
  <c r="C302" i="48"/>
  <c r="F302" i="48"/>
  <c r="E301" i="48"/>
  <c r="D300" i="48"/>
  <c r="C338" i="52"/>
  <c r="E338" i="52"/>
  <c r="G302" i="48"/>
  <c r="C303" i="48"/>
  <c r="F303" i="48"/>
  <c r="E302" i="48"/>
  <c r="D301" i="48"/>
  <c r="F338" i="52"/>
  <c r="D338" i="52"/>
  <c r="G303" i="48"/>
  <c r="C304" i="48"/>
  <c r="F304" i="48"/>
  <c r="E303" i="48"/>
  <c r="D302" i="48"/>
  <c r="G338" i="52"/>
  <c r="C339" i="52"/>
  <c r="E339" i="52"/>
  <c r="G304" i="48"/>
  <c r="C305" i="48"/>
  <c r="F305" i="48"/>
  <c r="E304" i="48"/>
  <c r="D303" i="48"/>
  <c r="F339" i="52"/>
  <c r="D339" i="52"/>
  <c r="G305" i="48"/>
  <c r="C306" i="48"/>
  <c r="F306" i="48"/>
  <c r="E305" i="48"/>
  <c r="D304" i="48"/>
  <c r="G339" i="52"/>
  <c r="E340" i="52"/>
  <c r="C340" i="52"/>
  <c r="G306" i="48"/>
  <c r="C307" i="48"/>
  <c r="F307" i="48"/>
  <c r="E306" i="48"/>
  <c r="D305" i="48"/>
  <c r="F340" i="52"/>
  <c r="D340" i="52"/>
  <c r="G307" i="48"/>
  <c r="C308" i="48"/>
  <c r="F308" i="48"/>
  <c r="E307" i="48"/>
  <c r="D306" i="48"/>
  <c r="G340" i="52"/>
  <c r="C341" i="52"/>
  <c r="E341" i="52"/>
  <c r="G308" i="48"/>
  <c r="C309" i="48"/>
  <c r="F309" i="48"/>
  <c r="E308" i="48"/>
  <c r="D307" i="48"/>
  <c r="F341" i="52"/>
  <c r="D341" i="52"/>
  <c r="G309" i="48"/>
  <c r="C310" i="48"/>
  <c r="F310" i="48"/>
  <c r="E309" i="48"/>
  <c r="D308" i="48"/>
  <c r="G341" i="52"/>
  <c r="E342" i="52"/>
  <c r="G310" i="48"/>
  <c r="C311" i="48"/>
  <c r="F311" i="48"/>
  <c r="E310" i="48"/>
  <c r="D309" i="48"/>
  <c r="C342" i="52"/>
  <c r="F342" i="52"/>
  <c r="D342" i="52"/>
  <c r="G311" i="48"/>
  <c r="C312" i="48"/>
  <c r="F312" i="48"/>
  <c r="E311" i="48"/>
  <c r="D310" i="48"/>
  <c r="G342" i="52"/>
  <c r="C343" i="52"/>
  <c r="E343" i="52"/>
  <c r="G312" i="48"/>
  <c r="C313" i="48"/>
  <c r="F313" i="48"/>
  <c r="E312" i="48"/>
  <c r="D311" i="48"/>
  <c r="F343" i="52"/>
  <c r="D343" i="52"/>
  <c r="G343" i="52"/>
  <c r="G313" i="48"/>
  <c r="C314" i="48"/>
  <c r="F314" i="48"/>
  <c r="E313" i="48"/>
  <c r="D312" i="48"/>
  <c r="E344" i="52"/>
  <c r="C344" i="52"/>
  <c r="G314" i="48"/>
  <c r="C315" i="48"/>
  <c r="F315" i="48"/>
  <c r="E314" i="48"/>
  <c r="D313" i="48"/>
  <c r="F344" i="52"/>
  <c r="D344" i="52"/>
  <c r="G315" i="48"/>
  <c r="C316" i="48"/>
  <c r="F316" i="48"/>
  <c r="E315" i="48"/>
  <c r="D314" i="48"/>
  <c r="G344" i="52"/>
  <c r="C345" i="52"/>
  <c r="E345" i="52"/>
  <c r="G316" i="48"/>
  <c r="C317" i="48"/>
  <c r="F317" i="48"/>
  <c r="E316" i="48"/>
  <c r="D315" i="48"/>
  <c r="F345" i="52"/>
  <c r="D345" i="52"/>
  <c r="G345" i="52"/>
  <c r="G317" i="48"/>
  <c r="C318" i="48"/>
  <c r="F318" i="48"/>
  <c r="E317" i="48"/>
  <c r="D316" i="48"/>
  <c r="C346" i="52"/>
  <c r="E346" i="52"/>
  <c r="G318" i="48"/>
  <c r="C319" i="48"/>
  <c r="F319" i="48"/>
  <c r="E318" i="48"/>
  <c r="D317" i="48"/>
  <c r="F346" i="52"/>
  <c r="D346" i="52"/>
  <c r="G319" i="48"/>
  <c r="C320" i="48"/>
  <c r="F320" i="48"/>
  <c r="E319" i="48"/>
  <c r="D318" i="48"/>
  <c r="G346" i="52"/>
  <c r="C347" i="52"/>
  <c r="G320" i="48"/>
  <c r="C321" i="48"/>
  <c r="F321" i="48"/>
  <c r="E320" i="48"/>
  <c r="D319" i="48"/>
  <c r="E347" i="52"/>
  <c r="F347" i="52"/>
  <c r="D347" i="52"/>
  <c r="G347" i="52"/>
  <c r="G321" i="48"/>
  <c r="C322" i="48"/>
  <c r="F322" i="48"/>
  <c r="E321" i="48"/>
  <c r="D320" i="48"/>
  <c r="C348" i="52"/>
  <c r="E348" i="52"/>
  <c r="G322" i="48"/>
  <c r="C323" i="48"/>
  <c r="F323" i="48"/>
  <c r="E322" i="48"/>
  <c r="D321" i="48"/>
  <c r="F348" i="52"/>
  <c r="D348" i="52"/>
  <c r="G323" i="48"/>
  <c r="C324" i="48"/>
  <c r="F324" i="48"/>
  <c r="E323" i="48"/>
  <c r="D322" i="48"/>
  <c r="G348" i="52"/>
  <c r="C349" i="52"/>
  <c r="E349" i="52"/>
  <c r="G324" i="48"/>
  <c r="C325" i="48"/>
  <c r="F325" i="48"/>
  <c r="E324" i="48"/>
  <c r="D323" i="48"/>
  <c r="F349" i="52"/>
  <c r="D349" i="52"/>
  <c r="G325" i="48"/>
  <c r="C326" i="48"/>
  <c r="F326" i="48"/>
  <c r="E325" i="48"/>
  <c r="D324" i="48"/>
  <c r="G349" i="52"/>
  <c r="D325" i="48"/>
  <c r="G326" i="48"/>
  <c r="C327" i="48"/>
  <c r="F327" i="48"/>
  <c r="E326" i="48"/>
  <c r="E350" i="52"/>
  <c r="C350" i="52"/>
  <c r="G327" i="48"/>
  <c r="C328" i="48"/>
  <c r="F328" i="48"/>
  <c r="E327" i="48"/>
  <c r="D326" i="48"/>
  <c r="F350" i="52"/>
  <c r="D350" i="52"/>
  <c r="G350" i="52"/>
  <c r="G328" i="48"/>
  <c r="C329" i="48"/>
  <c r="F329" i="48"/>
  <c r="E328" i="48"/>
  <c r="D327" i="48"/>
  <c r="E351" i="52"/>
  <c r="C351" i="52"/>
  <c r="G329" i="48"/>
  <c r="C330" i="48"/>
  <c r="F330" i="48"/>
  <c r="E329" i="48"/>
  <c r="D328" i="48"/>
  <c r="F351" i="52"/>
  <c r="D351" i="52"/>
  <c r="G330" i="48"/>
  <c r="C331" i="48"/>
  <c r="F331" i="48"/>
  <c r="E330" i="48"/>
  <c r="D329" i="48"/>
  <c r="G351" i="52"/>
  <c r="G331" i="48"/>
  <c r="C332" i="48"/>
  <c r="F332" i="48"/>
  <c r="E331" i="48"/>
  <c r="D330" i="48"/>
  <c r="C352" i="52"/>
  <c r="E352" i="52"/>
  <c r="G332" i="48"/>
  <c r="C333" i="48"/>
  <c r="F333" i="48"/>
  <c r="E332" i="48"/>
  <c r="D331" i="48"/>
  <c r="F352" i="52"/>
  <c r="D352" i="52"/>
  <c r="G333" i="48"/>
  <c r="C334" i="48"/>
  <c r="F334" i="48"/>
  <c r="E333" i="48"/>
  <c r="D332" i="48"/>
  <c r="G352" i="52"/>
  <c r="G334" i="48"/>
  <c r="C335" i="48"/>
  <c r="F335" i="48"/>
  <c r="E334" i="48"/>
  <c r="D333" i="48"/>
  <c r="C353" i="52"/>
  <c r="E353" i="52"/>
  <c r="G335" i="48"/>
  <c r="C336" i="48"/>
  <c r="F336" i="48"/>
  <c r="E335" i="48"/>
  <c r="D334" i="48"/>
  <c r="F353" i="52"/>
  <c r="D353" i="52"/>
  <c r="G353" i="52"/>
  <c r="G336" i="48"/>
  <c r="C337" i="48"/>
  <c r="F337" i="48"/>
  <c r="E336" i="48"/>
  <c r="D335" i="48"/>
  <c r="E354" i="52"/>
  <c r="C354" i="52"/>
  <c r="G337" i="48"/>
  <c r="C338" i="48"/>
  <c r="F338" i="48"/>
  <c r="E337" i="48"/>
  <c r="D336" i="48"/>
  <c r="F354" i="52"/>
  <c r="D354" i="52"/>
  <c r="G338" i="48"/>
  <c r="C339" i="48"/>
  <c r="F339" i="48"/>
  <c r="E338" i="48"/>
  <c r="D337" i="48"/>
  <c r="G354" i="52"/>
  <c r="E355" i="52"/>
  <c r="C355" i="52"/>
  <c r="G339" i="48"/>
  <c r="C340" i="48"/>
  <c r="F340" i="48"/>
  <c r="E339" i="48"/>
  <c r="D338" i="48"/>
  <c r="F355" i="52"/>
  <c r="D355" i="52"/>
  <c r="G340" i="48"/>
  <c r="C341" i="48"/>
  <c r="F341" i="48"/>
  <c r="E340" i="48"/>
  <c r="D339" i="48"/>
  <c r="G355" i="52"/>
  <c r="G341" i="48"/>
  <c r="C342" i="48"/>
  <c r="F342" i="48"/>
  <c r="E341" i="48"/>
  <c r="D340" i="48"/>
  <c r="C356" i="52"/>
  <c r="E356" i="52"/>
  <c r="G342" i="48"/>
  <c r="C343" i="48"/>
  <c r="F343" i="48"/>
  <c r="E342" i="48"/>
  <c r="D341" i="48"/>
  <c r="F356" i="52"/>
  <c r="D356" i="52"/>
  <c r="G343" i="48"/>
  <c r="C344" i="48"/>
  <c r="F344" i="48"/>
  <c r="E343" i="48"/>
  <c r="D342" i="48"/>
  <c r="G356" i="52"/>
  <c r="G344" i="48"/>
  <c r="C345" i="48"/>
  <c r="F345" i="48"/>
  <c r="E344" i="48"/>
  <c r="D343" i="48"/>
  <c r="C357" i="52"/>
  <c r="E357" i="52"/>
  <c r="G345" i="48"/>
  <c r="C346" i="48"/>
  <c r="F346" i="48"/>
  <c r="E345" i="48"/>
  <c r="D344" i="48"/>
  <c r="F357" i="52"/>
  <c r="D357" i="52"/>
  <c r="G346" i="48"/>
  <c r="C347" i="48"/>
  <c r="F347" i="48"/>
  <c r="E346" i="48"/>
  <c r="D345" i="48"/>
  <c r="G357" i="52"/>
  <c r="C358" i="52"/>
  <c r="E358" i="52"/>
  <c r="G347" i="48"/>
  <c r="C348" i="48"/>
  <c r="F348" i="48"/>
  <c r="E347" i="48"/>
  <c r="D346" i="48"/>
  <c r="F358" i="52"/>
  <c r="D358" i="52"/>
  <c r="G358" i="52"/>
  <c r="G348" i="48"/>
  <c r="C349" i="48"/>
  <c r="F349" i="48"/>
  <c r="E348" i="48"/>
  <c r="D347" i="48"/>
  <c r="C359" i="52"/>
  <c r="F359" i="52"/>
  <c r="G359" i="52"/>
  <c r="E359" i="52"/>
  <c r="G349" i="48"/>
  <c r="C350" i="48"/>
  <c r="F350" i="48"/>
  <c r="E349" i="48"/>
  <c r="D348" i="48"/>
  <c r="D359" i="52"/>
  <c r="E360" i="52"/>
  <c r="C360" i="52"/>
  <c r="G350" i="48"/>
  <c r="C351" i="48"/>
  <c r="F351" i="48"/>
  <c r="E350" i="48"/>
  <c r="D349" i="48"/>
  <c r="F360" i="52"/>
  <c r="D360" i="52"/>
  <c r="D350" i="48"/>
  <c r="G351" i="48"/>
  <c r="C352" i="48"/>
  <c r="F352" i="48"/>
  <c r="E351" i="48"/>
  <c r="G360" i="52"/>
  <c r="C361" i="52"/>
  <c r="F361" i="52"/>
  <c r="G361" i="52"/>
  <c r="D351" i="48"/>
  <c r="G352" i="48"/>
  <c r="C353" i="48"/>
  <c r="F353" i="48"/>
  <c r="E352" i="48"/>
  <c r="E361" i="52"/>
  <c r="C362" i="52"/>
  <c r="F362" i="52"/>
  <c r="G362" i="52"/>
  <c r="E362" i="52"/>
  <c r="D362" i="52"/>
  <c r="D361" i="52"/>
  <c r="G353" i="48"/>
  <c r="C354" i="48"/>
  <c r="F354" i="48"/>
  <c r="E353" i="48"/>
  <c r="D352" i="48"/>
  <c r="C363" i="52"/>
  <c r="F363" i="52"/>
  <c r="G363" i="52"/>
  <c r="E363" i="52"/>
  <c r="G354" i="48"/>
  <c r="C355" i="48"/>
  <c r="F355" i="48"/>
  <c r="E354" i="48"/>
  <c r="D353" i="48"/>
  <c r="D363" i="52"/>
  <c r="E364" i="52"/>
  <c r="C364" i="52"/>
  <c r="G355" i="48"/>
  <c r="C356" i="48"/>
  <c r="F356" i="48"/>
  <c r="E355" i="48"/>
  <c r="D354" i="48"/>
  <c r="F364" i="52"/>
  <c r="D364" i="52"/>
  <c r="G356" i="48"/>
  <c r="C357" i="48"/>
  <c r="F357" i="48"/>
  <c r="E356" i="48"/>
  <c r="D355" i="48"/>
  <c r="G364" i="52"/>
  <c r="E365" i="52"/>
  <c r="C365" i="52"/>
  <c r="G357" i="48"/>
  <c r="C358" i="48"/>
  <c r="F358" i="48"/>
  <c r="E357" i="48"/>
  <c r="D356" i="48"/>
  <c r="F365" i="52"/>
  <c r="D365" i="52"/>
  <c r="G358" i="48"/>
  <c r="C359" i="48"/>
  <c r="F359" i="48"/>
  <c r="E358" i="48"/>
  <c r="D357" i="48"/>
  <c r="G365" i="52"/>
  <c r="C366" i="52"/>
  <c r="F366" i="52"/>
  <c r="G366" i="52"/>
  <c r="E366" i="52"/>
  <c r="G359" i="48"/>
  <c r="C360" i="48"/>
  <c r="F360" i="48"/>
  <c r="E359" i="48"/>
  <c r="D358" i="48"/>
  <c r="D366" i="52"/>
  <c r="E367" i="52"/>
  <c r="C367" i="52"/>
  <c r="F367" i="52"/>
  <c r="G367" i="52"/>
  <c r="G360" i="48"/>
  <c r="C361" i="48"/>
  <c r="F361" i="48"/>
  <c r="E360" i="48"/>
  <c r="D359" i="48"/>
  <c r="C368" i="52"/>
  <c r="F368" i="52"/>
  <c r="G368" i="52"/>
  <c r="E368" i="52"/>
  <c r="D367" i="52"/>
  <c r="G361" i="48"/>
  <c r="C362" i="48"/>
  <c r="F362" i="48"/>
  <c r="E361" i="48"/>
  <c r="D360" i="48"/>
  <c r="D368" i="52"/>
  <c r="E369" i="52"/>
  <c r="C369" i="52"/>
  <c r="F369" i="52"/>
  <c r="G369" i="52"/>
  <c r="G362" i="48"/>
  <c r="C363" i="48"/>
  <c r="F363" i="48"/>
  <c r="E362" i="48"/>
  <c r="D361" i="48"/>
  <c r="C370" i="52"/>
  <c r="F370" i="52"/>
  <c r="G370" i="52"/>
  <c r="E370" i="52"/>
  <c r="D369" i="52"/>
  <c r="G363" i="48"/>
  <c r="C364" i="48"/>
  <c r="F364" i="48"/>
  <c r="E363" i="48"/>
  <c r="D362" i="48"/>
  <c r="D370" i="52"/>
  <c r="C371" i="52"/>
  <c r="F371" i="52"/>
  <c r="G371" i="52"/>
  <c r="E371" i="52"/>
  <c r="G364" i="48"/>
  <c r="C365" i="48"/>
  <c r="F365" i="48"/>
  <c r="E364" i="48"/>
  <c r="D363" i="48"/>
  <c r="D371" i="52"/>
  <c r="E372" i="52"/>
  <c r="C372" i="52"/>
  <c r="F372" i="52"/>
  <c r="G372" i="52"/>
  <c r="D364" i="48"/>
  <c r="G365" i="48"/>
  <c r="C366" i="48"/>
  <c r="F366" i="48"/>
  <c r="E365" i="48"/>
  <c r="E373" i="52"/>
  <c r="C373" i="52"/>
  <c r="F373" i="52"/>
  <c r="G373" i="52"/>
  <c r="D372" i="52"/>
  <c r="G366" i="48"/>
  <c r="C367" i="48"/>
  <c r="F367" i="48"/>
  <c r="E366" i="48"/>
  <c r="D365" i="48"/>
  <c r="C374" i="52"/>
  <c r="F374" i="52"/>
  <c r="G374" i="52"/>
  <c r="E374" i="52"/>
  <c r="D373" i="52"/>
  <c r="G367" i="48"/>
  <c r="C368" i="48"/>
  <c r="F368" i="48"/>
  <c r="E367" i="48"/>
  <c r="D366" i="48"/>
  <c r="D374" i="52"/>
  <c r="C375" i="52"/>
  <c r="E375" i="52"/>
  <c r="G368" i="48"/>
  <c r="C369" i="48"/>
  <c r="F369" i="48"/>
  <c r="E368" i="48"/>
  <c r="D367" i="48"/>
  <c r="F375" i="52"/>
  <c r="D375" i="52"/>
  <c r="G369" i="48"/>
  <c r="C370" i="48"/>
  <c r="F370" i="48"/>
  <c r="E369" i="48"/>
  <c r="D368" i="48"/>
  <c r="G375" i="52"/>
  <c r="C376" i="52"/>
  <c r="E376" i="52"/>
  <c r="G370" i="48"/>
  <c r="C371" i="48"/>
  <c r="F371" i="48"/>
  <c r="E370" i="48"/>
  <c r="D369" i="48"/>
  <c r="F376" i="52"/>
  <c r="D376" i="52"/>
  <c r="G371" i="48"/>
  <c r="C372" i="48"/>
  <c r="F372" i="48"/>
  <c r="E371" i="48"/>
  <c r="D370" i="48"/>
  <c r="G376" i="52"/>
  <c r="D371" i="48"/>
  <c r="G372" i="48"/>
  <c r="C373" i="48"/>
  <c r="F373" i="48"/>
  <c r="E372" i="48"/>
  <c r="C377" i="52"/>
  <c r="E377" i="52"/>
  <c r="D372" i="48"/>
  <c r="G373" i="48"/>
  <c r="C374" i="48"/>
  <c r="F374" i="48"/>
  <c r="E373" i="48"/>
  <c r="D373" i="48"/>
  <c r="F377" i="52"/>
  <c r="D377" i="52"/>
  <c r="G374" i="48"/>
  <c r="C375" i="48"/>
  <c r="F375" i="48"/>
  <c r="E374" i="48"/>
  <c r="G377" i="52"/>
  <c r="D374" i="48"/>
  <c r="G375" i="48"/>
  <c r="C376" i="48"/>
  <c r="F376" i="48"/>
  <c r="E375" i="48"/>
  <c r="D375" i="48"/>
  <c r="C378" i="52"/>
  <c r="E378" i="52"/>
  <c r="G376" i="48"/>
  <c r="C377" i="48"/>
  <c r="F377" i="48"/>
  <c r="E376" i="48"/>
  <c r="F378" i="52"/>
  <c r="D378" i="52"/>
  <c r="G377" i="48"/>
  <c r="C378" i="48"/>
  <c r="F378" i="48"/>
  <c r="E377" i="48"/>
  <c r="D376" i="48"/>
  <c r="G378" i="52"/>
  <c r="C379" i="52"/>
  <c r="E379" i="52"/>
  <c r="G378" i="48"/>
  <c r="C379" i="48"/>
  <c r="F379" i="48"/>
  <c r="E378" i="48"/>
  <c r="D377" i="48"/>
  <c r="F379" i="52"/>
  <c r="D379" i="52"/>
  <c r="G379" i="52"/>
  <c r="G379" i="48"/>
  <c r="C380" i="48"/>
  <c r="F380" i="48"/>
  <c r="E379" i="48"/>
  <c r="D378" i="48"/>
  <c r="C380" i="52"/>
  <c r="E380" i="52"/>
  <c r="G380" i="48"/>
  <c r="C381" i="48"/>
  <c r="F381" i="48"/>
  <c r="E380" i="48"/>
  <c r="D379" i="48"/>
  <c r="F380" i="52"/>
  <c r="D380" i="52"/>
  <c r="D380" i="48"/>
  <c r="G381" i="48"/>
  <c r="C382" i="48"/>
  <c r="F382" i="48"/>
  <c r="E381" i="48"/>
  <c r="D381" i="48"/>
  <c r="G380" i="52"/>
  <c r="E381" i="52"/>
  <c r="C381" i="52"/>
  <c r="G382" i="48"/>
  <c r="C383" i="48"/>
  <c r="F383" i="48"/>
  <c r="E382" i="48"/>
  <c r="F381" i="52"/>
  <c r="D381" i="52"/>
  <c r="G383" i="48"/>
  <c r="C384" i="48"/>
  <c r="F384" i="48"/>
  <c r="E383" i="48"/>
  <c r="D382" i="48"/>
  <c r="G381" i="52"/>
  <c r="G384" i="48"/>
  <c r="C385" i="48"/>
  <c r="F385" i="48"/>
  <c r="E384" i="48"/>
  <c r="D383" i="48"/>
  <c r="E382" i="52"/>
  <c r="C382" i="52"/>
  <c r="G385" i="48"/>
  <c r="C386" i="48"/>
  <c r="F386" i="48"/>
  <c r="E385" i="48"/>
  <c r="D384" i="48"/>
  <c r="F382" i="52"/>
  <c r="D382" i="52"/>
  <c r="D385" i="48"/>
  <c r="G386" i="48"/>
  <c r="C387" i="48"/>
  <c r="F387" i="48"/>
  <c r="E386" i="48"/>
  <c r="G382" i="52"/>
  <c r="E383" i="52"/>
  <c r="C383" i="52"/>
  <c r="G387" i="48"/>
  <c r="C388" i="48"/>
  <c r="F388" i="48"/>
  <c r="E387" i="48"/>
  <c r="D386" i="48"/>
  <c r="F383" i="52"/>
  <c r="D383" i="52"/>
  <c r="G388" i="48"/>
  <c r="C389" i="48"/>
  <c r="F389" i="48"/>
  <c r="E388" i="48"/>
  <c r="D387" i="48"/>
  <c r="G383" i="52"/>
  <c r="E384" i="52"/>
  <c r="C384" i="52"/>
  <c r="G389" i="48"/>
  <c r="C390" i="48"/>
  <c r="F390" i="48"/>
  <c r="E389" i="48"/>
  <c r="D388" i="48"/>
  <c r="F384" i="52"/>
  <c r="D384" i="52"/>
  <c r="G390" i="48"/>
  <c r="C391" i="48"/>
  <c r="F391" i="48"/>
  <c r="E390" i="48"/>
  <c r="D389" i="48"/>
  <c r="G384" i="52"/>
  <c r="E385" i="52"/>
  <c r="C385" i="52"/>
  <c r="G391" i="48"/>
  <c r="C392" i="48"/>
  <c r="F392" i="48"/>
  <c r="E391" i="48"/>
  <c r="D390" i="48"/>
  <c r="F385" i="52"/>
  <c r="D385" i="52"/>
  <c r="G385" i="52"/>
  <c r="G392" i="48"/>
  <c r="C393" i="48"/>
  <c r="F393" i="48"/>
  <c r="E392" i="48"/>
  <c r="D391" i="48"/>
  <c r="E386" i="52"/>
  <c r="C386" i="52"/>
  <c r="G393" i="48"/>
  <c r="C394" i="48"/>
  <c r="F394" i="48"/>
  <c r="E393" i="48"/>
  <c r="D392" i="48"/>
  <c r="F386" i="52"/>
  <c r="D386" i="52"/>
  <c r="G394" i="48"/>
  <c r="C395" i="48"/>
  <c r="F395" i="48"/>
  <c r="E394" i="48"/>
  <c r="D393" i="48"/>
  <c r="G386" i="52"/>
  <c r="G395" i="48"/>
  <c r="C396" i="48"/>
  <c r="F396" i="48"/>
  <c r="E395" i="48"/>
  <c r="D394" i="48"/>
  <c r="E387" i="52"/>
  <c r="C387" i="52"/>
  <c r="D395" i="48"/>
  <c r="G396" i="48"/>
  <c r="C397" i="48"/>
  <c r="F397" i="48"/>
  <c r="E396" i="48"/>
  <c r="F387" i="52"/>
  <c r="D387" i="52"/>
  <c r="G387" i="52"/>
  <c r="D396" i="48"/>
  <c r="G397" i="48"/>
  <c r="C398" i="48"/>
  <c r="F398" i="48"/>
  <c r="E397" i="48"/>
  <c r="E388" i="52"/>
  <c r="C388" i="52"/>
  <c r="G398" i="48"/>
  <c r="C399" i="48"/>
  <c r="F399" i="48"/>
  <c r="E398" i="48"/>
  <c r="D397" i="48"/>
  <c r="F388" i="52"/>
  <c r="D388" i="52"/>
  <c r="G399" i="48"/>
  <c r="C400" i="48"/>
  <c r="F400" i="48"/>
  <c r="E399" i="48"/>
  <c r="D398" i="48"/>
  <c r="G388" i="52"/>
  <c r="C389" i="52"/>
  <c r="E389" i="52"/>
  <c r="G400" i="48"/>
  <c r="C401" i="48"/>
  <c r="F401" i="48"/>
  <c r="E400" i="48"/>
  <c r="D399" i="48"/>
  <c r="F389" i="52"/>
  <c r="D389" i="52"/>
  <c r="G389" i="52"/>
  <c r="G401" i="48"/>
  <c r="C402" i="48"/>
  <c r="F402" i="48"/>
  <c r="E401" i="48"/>
  <c r="D400" i="48"/>
  <c r="E390" i="52"/>
  <c r="C390" i="52"/>
  <c r="G402" i="48"/>
  <c r="C403" i="48"/>
  <c r="F403" i="48"/>
  <c r="E402" i="48"/>
  <c r="D401" i="48"/>
  <c r="F390" i="52"/>
  <c r="D390" i="52"/>
  <c r="G403" i="48"/>
  <c r="C404" i="48"/>
  <c r="F404" i="48"/>
  <c r="E403" i="48"/>
  <c r="D402" i="48"/>
  <c r="G390" i="52"/>
  <c r="G404" i="48"/>
  <c r="C405" i="48"/>
  <c r="F405" i="48"/>
  <c r="E404" i="48"/>
  <c r="D403" i="48"/>
  <c r="E391" i="52"/>
  <c r="C391" i="52"/>
  <c r="G405" i="48"/>
  <c r="C406" i="48"/>
  <c r="F406" i="48"/>
  <c r="E405" i="48"/>
  <c r="D404" i="48"/>
  <c r="F391" i="52"/>
  <c r="D391" i="52"/>
  <c r="G406" i="48"/>
  <c r="C407" i="48"/>
  <c r="F407" i="48"/>
  <c r="E406" i="48"/>
  <c r="D405" i="48"/>
  <c r="G391" i="52"/>
  <c r="C392" i="52"/>
  <c r="E392" i="52"/>
  <c r="D406" i="48"/>
  <c r="F21" i="48"/>
  <c r="E407" i="48"/>
  <c r="F392" i="52"/>
  <c r="D392" i="52"/>
  <c r="G407" i="48"/>
  <c r="D407" i="48"/>
  <c r="D21" i="48"/>
  <c r="E21" i="48"/>
  <c r="G392" i="52"/>
  <c r="G23" i="49"/>
  <c r="C24" i="49"/>
  <c r="G24" i="49"/>
  <c r="C25" i="49"/>
  <c r="E393" i="52"/>
  <c r="C393" i="52"/>
  <c r="D23" i="49"/>
  <c r="F393" i="52"/>
  <c r="D393" i="52"/>
  <c r="G25" i="49"/>
  <c r="C26" i="49"/>
  <c r="G26" i="49"/>
  <c r="C27" i="49"/>
  <c r="G393" i="52"/>
  <c r="D25" i="49"/>
  <c r="G27" i="49"/>
  <c r="C28" i="49"/>
  <c r="D27" i="49"/>
  <c r="D26" i="49"/>
  <c r="E394" i="52"/>
  <c r="C394" i="52"/>
  <c r="D28" i="49"/>
  <c r="G28" i="49"/>
  <c r="C29" i="49"/>
  <c r="F394" i="52"/>
  <c r="D394" i="52"/>
  <c r="G394" i="52"/>
  <c r="D29" i="49"/>
  <c r="G29" i="49"/>
  <c r="C30" i="49"/>
  <c r="E395" i="52"/>
  <c r="C395" i="52"/>
  <c r="G30" i="49"/>
  <c r="C31" i="49"/>
  <c r="F395" i="52"/>
  <c r="D395" i="52"/>
  <c r="G31" i="49"/>
  <c r="C32" i="49"/>
  <c r="D30" i="49"/>
  <c r="G395" i="52"/>
  <c r="G32" i="49"/>
  <c r="C33" i="49"/>
  <c r="D31" i="49"/>
  <c r="E396" i="52"/>
  <c r="C396" i="52"/>
  <c r="G33" i="49"/>
  <c r="C34" i="49"/>
  <c r="D32" i="49"/>
  <c r="F396" i="52"/>
  <c r="D396" i="52"/>
  <c r="G34" i="49"/>
  <c r="C35" i="49"/>
  <c r="D33" i="49"/>
  <c r="G396" i="52"/>
  <c r="E397" i="52"/>
  <c r="C397" i="52"/>
  <c r="D34" i="49"/>
  <c r="G35" i="49"/>
  <c r="C36" i="49"/>
  <c r="F397" i="52"/>
  <c r="D397" i="52"/>
  <c r="G36" i="49"/>
  <c r="C37" i="49"/>
  <c r="D35" i="49"/>
  <c r="G397" i="52"/>
  <c r="E398" i="52"/>
  <c r="C398" i="52"/>
  <c r="D36" i="49"/>
  <c r="G37" i="49"/>
  <c r="C38" i="49"/>
  <c r="F398" i="52"/>
  <c r="D398" i="52"/>
  <c r="G38" i="49"/>
  <c r="C39" i="49"/>
  <c r="D37" i="49"/>
  <c r="G398" i="52"/>
  <c r="E399" i="52"/>
  <c r="C399" i="52"/>
  <c r="G39" i="49"/>
  <c r="C40" i="49"/>
  <c r="D38" i="49"/>
  <c r="F399" i="52"/>
  <c r="D399" i="52"/>
  <c r="G40" i="49"/>
  <c r="C41" i="49"/>
  <c r="D39" i="49"/>
  <c r="G399" i="52"/>
  <c r="D40" i="49"/>
  <c r="G41" i="49"/>
  <c r="C42" i="49"/>
  <c r="G42" i="49"/>
  <c r="C43" i="49"/>
  <c r="D41" i="49"/>
  <c r="E400" i="52"/>
  <c r="C400" i="52"/>
  <c r="G43" i="49"/>
  <c r="C44" i="49"/>
  <c r="D42" i="49"/>
  <c r="F400" i="52"/>
  <c r="D400" i="52"/>
  <c r="G44" i="49"/>
  <c r="C45" i="49"/>
  <c r="D43" i="49"/>
  <c r="G400" i="52"/>
  <c r="C401" i="52"/>
  <c r="E401" i="52"/>
  <c r="D44" i="49"/>
  <c r="G45" i="49"/>
  <c r="C46" i="49"/>
  <c r="F401" i="52"/>
  <c r="D401" i="52"/>
  <c r="D45" i="49"/>
  <c r="G46" i="49"/>
  <c r="C47" i="49"/>
  <c r="G401" i="52"/>
  <c r="C402" i="52"/>
  <c r="E402" i="52"/>
  <c r="D46" i="49"/>
  <c r="G47" i="49"/>
  <c r="C48" i="49"/>
  <c r="F402" i="52"/>
  <c r="D402" i="52"/>
  <c r="G402" i="52"/>
  <c r="D47" i="49"/>
  <c r="G48" i="49"/>
  <c r="C49" i="49"/>
  <c r="C403" i="52"/>
  <c r="E403" i="52"/>
  <c r="G49" i="49"/>
  <c r="C50" i="49"/>
  <c r="D48" i="49"/>
  <c r="F403" i="52"/>
  <c r="D403" i="52"/>
  <c r="G403" i="52"/>
  <c r="G50" i="49"/>
  <c r="C51" i="49"/>
  <c r="D49" i="49"/>
  <c r="C404" i="52"/>
  <c r="E404" i="52"/>
  <c r="D50" i="49"/>
  <c r="G51" i="49"/>
  <c r="C52" i="49"/>
  <c r="F404" i="52"/>
  <c r="D404" i="52"/>
  <c r="G52" i="49"/>
  <c r="C53" i="49"/>
  <c r="D51" i="49"/>
  <c r="G404" i="52"/>
  <c r="E405" i="52"/>
  <c r="D52" i="49"/>
  <c r="G53" i="49"/>
  <c r="C54" i="49"/>
  <c r="C405" i="52"/>
  <c r="F405" i="52"/>
  <c r="D405" i="52"/>
  <c r="D53" i="49"/>
  <c r="G54" i="49"/>
  <c r="C55" i="49"/>
  <c r="G405" i="52"/>
  <c r="C406" i="52"/>
  <c r="D54" i="49"/>
  <c r="G55" i="49"/>
  <c r="C56" i="49"/>
  <c r="E406" i="52"/>
  <c r="E21" i="52"/>
  <c r="F406" i="52"/>
  <c r="F21" i="52"/>
  <c r="G56" i="49"/>
  <c r="C57" i="49"/>
  <c r="D55" i="49"/>
  <c r="D406" i="52"/>
  <c r="D21" i="52"/>
  <c r="D20" i="52"/>
  <c r="G406" i="52"/>
  <c r="D56" i="49"/>
  <c r="G57" i="49"/>
  <c r="C58" i="49"/>
  <c r="G58" i="49"/>
  <c r="C59" i="49"/>
  <c r="D57" i="49"/>
  <c r="D58" i="49"/>
  <c r="G59" i="49"/>
  <c r="C60" i="49"/>
  <c r="G60" i="49"/>
  <c r="C61" i="49"/>
  <c r="D59" i="49"/>
  <c r="G61" i="49"/>
  <c r="C62" i="49"/>
  <c r="D60" i="49"/>
  <c r="G62" i="49"/>
  <c r="C63" i="49"/>
  <c r="D61" i="49"/>
  <c r="D62" i="49"/>
  <c r="G63" i="49"/>
  <c r="C64" i="49"/>
  <c r="D63" i="49"/>
  <c r="G64" i="49"/>
  <c r="C65" i="49"/>
  <c r="D64" i="49"/>
  <c r="G65" i="49"/>
  <c r="C66" i="49"/>
  <c r="G66" i="49"/>
  <c r="C67" i="49"/>
  <c r="D65" i="49"/>
  <c r="D66" i="49"/>
  <c r="G67" i="49"/>
  <c r="C68" i="49"/>
  <c r="G68" i="49"/>
  <c r="C69" i="49"/>
  <c r="D67" i="49"/>
  <c r="G69" i="49"/>
  <c r="C70" i="49"/>
  <c r="D68" i="49"/>
  <c r="D69" i="49"/>
  <c r="G70" i="49"/>
  <c r="C71" i="49"/>
  <c r="G71" i="49"/>
  <c r="C72" i="49"/>
  <c r="D70" i="49"/>
  <c r="G72" i="49"/>
  <c r="C73" i="49"/>
  <c r="D71" i="49"/>
  <c r="D72" i="49"/>
  <c r="G73" i="49"/>
  <c r="C74" i="49"/>
  <c r="G74" i="49"/>
  <c r="C75" i="49"/>
  <c r="D73" i="49"/>
  <c r="G75" i="49"/>
  <c r="C76" i="49"/>
  <c r="D74" i="49"/>
  <c r="D75" i="49"/>
  <c r="G76" i="49"/>
  <c r="C77" i="49"/>
  <c r="G77" i="49"/>
  <c r="C78" i="49"/>
  <c r="D76" i="49"/>
  <c r="D77" i="49"/>
  <c r="G78" i="49"/>
  <c r="C79" i="49"/>
  <c r="G79" i="49"/>
  <c r="C80" i="49"/>
  <c r="D78" i="49"/>
  <c r="D79" i="49"/>
  <c r="G80" i="49"/>
  <c r="C81" i="49"/>
  <c r="D80" i="49"/>
  <c r="G81" i="49"/>
  <c r="C82" i="49"/>
  <c r="G82" i="49"/>
  <c r="C83" i="49"/>
  <c r="D81" i="49"/>
  <c r="G83" i="49"/>
  <c r="C84" i="49"/>
  <c r="D82" i="49"/>
  <c r="G84" i="49"/>
  <c r="C85" i="49"/>
  <c r="D83" i="49"/>
  <c r="D84" i="49"/>
  <c r="G85" i="49"/>
  <c r="C86" i="49"/>
  <c r="G86" i="49"/>
  <c r="C87" i="49"/>
  <c r="D85" i="49"/>
  <c r="D86" i="49"/>
  <c r="G87" i="49"/>
  <c r="C88" i="49"/>
  <c r="G88" i="49"/>
  <c r="C89" i="49"/>
  <c r="D87" i="49"/>
  <c r="D88" i="49"/>
  <c r="G89" i="49"/>
  <c r="C90" i="49"/>
  <c r="D89" i="49"/>
  <c r="G90" i="49"/>
  <c r="C91" i="49"/>
  <c r="G91" i="49"/>
  <c r="C92" i="49"/>
  <c r="D90" i="49"/>
  <c r="G92" i="49"/>
  <c r="C93" i="49"/>
  <c r="D91" i="49"/>
  <c r="D92" i="49"/>
  <c r="G93" i="49"/>
  <c r="C94" i="49"/>
  <c r="D93" i="49"/>
  <c r="G94" i="49"/>
  <c r="C95" i="49"/>
  <c r="G95" i="49"/>
  <c r="C96" i="49"/>
  <c r="D94" i="49"/>
  <c r="D95" i="49"/>
  <c r="G96" i="49"/>
  <c r="C97" i="49"/>
  <c r="D96" i="49"/>
  <c r="G97" i="49"/>
  <c r="C98" i="49"/>
  <c r="G98" i="49"/>
  <c r="C99" i="49"/>
  <c r="D97" i="49"/>
  <c r="G99" i="49"/>
  <c r="C100" i="49"/>
  <c r="D98" i="49"/>
  <c r="D99" i="49"/>
  <c r="G100" i="49"/>
  <c r="C101" i="49"/>
  <c r="G101" i="49"/>
  <c r="C102" i="49"/>
  <c r="D100" i="49"/>
  <c r="G102" i="49"/>
  <c r="C103" i="49"/>
  <c r="D101" i="49"/>
  <c r="G103" i="49"/>
  <c r="C104" i="49"/>
  <c r="D102" i="49"/>
  <c r="G104" i="49"/>
  <c r="C105" i="49"/>
  <c r="D103" i="49"/>
  <c r="D104" i="49"/>
  <c r="G105" i="49"/>
  <c r="C106" i="49"/>
  <c r="G106" i="49"/>
  <c r="C107" i="49"/>
  <c r="D105" i="49"/>
  <c r="G107" i="49"/>
  <c r="C108" i="49"/>
  <c r="D106" i="49"/>
  <c r="G108" i="49"/>
  <c r="C109" i="49"/>
  <c r="D107" i="49"/>
  <c r="D108" i="49"/>
  <c r="G109" i="49"/>
  <c r="C110" i="49"/>
  <c r="G110" i="49"/>
  <c r="C111" i="49"/>
  <c r="D109" i="49"/>
  <c r="D110" i="49"/>
  <c r="G111" i="49"/>
  <c r="C112" i="49"/>
  <c r="G112" i="49"/>
  <c r="C113" i="49"/>
  <c r="D111" i="49"/>
  <c r="G113" i="49"/>
  <c r="C114" i="49"/>
  <c r="D112" i="49"/>
  <c r="D113" i="49"/>
  <c r="G114" i="49"/>
  <c r="C115" i="49"/>
  <c r="G115" i="49"/>
  <c r="C116" i="49"/>
  <c r="D114" i="49"/>
  <c r="D115" i="49"/>
  <c r="G116" i="49"/>
  <c r="C117" i="49"/>
  <c r="D116" i="49"/>
  <c r="G117" i="49"/>
  <c r="C118" i="49"/>
  <c r="G118" i="49"/>
  <c r="C119" i="49"/>
  <c r="D117" i="49"/>
  <c r="G119" i="49"/>
  <c r="C120" i="49"/>
  <c r="D118" i="49"/>
  <c r="D119" i="49"/>
  <c r="G120" i="49"/>
  <c r="C121" i="49"/>
  <c r="D120" i="49"/>
  <c r="G121" i="49"/>
  <c r="C122" i="49"/>
  <c r="D121" i="49"/>
  <c r="G122" i="49"/>
  <c r="C123" i="49"/>
  <c r="D122" i="49"/>
  <c r="G123" i="49"/>
  <c r="C124" i="49"/>
  <c r="G124" i="49"/>
  <c r="C125" i="49"/>
  <c r="D123" i="49"/>
  <c r="D124" i="49"/>
  <c r="G125" i="49"/>
  <c r="C126" i="49"/>
  <c r="G126" i="49"/>
  <c r="C127" i="49"/>
  <c r="D125" i="49"/>
  <c r="G127" i="49"/>
  <c r="C128" i="49"/>
  <c r="D126" i="49"/>
  <c r="D127" i="49"/>
  <c r="G128" i="49"/>
  <c r="C129" i="49"/>
  <c r="G129" i="49"/>
  <c r="C130" i="49"/>
  <c r="D128" i="49"/>
  <c r="G130" i="49"/>
  <c r="C131" i="49"/>
  <c r="D129" i="49"/>
  <c r="D130" i="49"/>
  <c r="G131" i="49"/>
  <c r="C132" i="49"/>
  <c r="G132" i="49"/>
  <c r="C133" i="49"/>
  <c r="D131" i="49"/>
  <c r="G133" i="49"/>
  <c r="C134" i="49"/>
  <c r="D132" i="49"/>
  <c r="D133" i="49"/>
  <c r="G134" i="49"/>
  <c r="C135" i="49"/>
  <c r="G135" i="49"/>
  <c r="C136" i="49"/>
  <c r="D134" i="49"/>
  <c r="D135" i="49"/>
  <c r="G136" i="49"/>
  <c r="C137" i="49"/>
  <c r="G137" i="49"/>
  <c r="C138" i="49"/>
  <c r="D136" i="49"/>
  <c r="G138" i="49"/>
  <c r="C139" i="49"/>
  <c r="D137" i="49"/>
  <c r="D138" i="49"/>
  <c r="G139" i="49"/>
  <c r="C140" i="49"/>
  <c r="D139" i="49"/>
  <c r="G140" i="49"/>
  <c r="C141" i="49"/>
  <c r="G141" i="49"/>
  <c r="C142" i="49"/>
  <c r="D140" i="49"/>
  <c r="D141" i="49"/>
  <c r="G142" i="49"/>
  <c r="C143" i="49"/>
  <c r="D142" i="49"/>
  <c r="G143" i="49"/>
  <c r="C144" i="49"/>
  <c r="D143" i="49"/>
  <c r="G144" i="49"/>
  <c r="C145" i="49"/>
  <c r="G145" i="49"/>
  <c r="C146" i="49"/>
  <c r="D144" i="49"/>
  <c r="G146" i="49"/>
  <c r="C147" i="49"/>
  <c r="D145" i="49"/>
  <c r="D146" i="49"/>
  <c r="G147" i="49"/>
  <c r="C148" i="49"/>
  <c r="D147" i="49"/>
  <c r="G148" i="49"/>
  <c r="C149" i="49"/>
  <c r="G149" i="49"/>
  <c r="C150" i="49"/>
  <c r="D148" i="49"/>
  <c r="D149" i="49"/>
  <c r="G150" i="49"/>
  <c r="C151" i="49"/>
  <c r="G151" i="49"/>
  <c r="C152" i="49"/>
  <c r="D150" i="49"/>
  <c r="G152" i="49"/>
  <c r="C153" i="49"/>
  <c r="D151" i="49"/>
  <c r="G153" i="49"/>
  <c r="C154" i="49"/>
  <c r="D152" i="49"/>
  <c r="G154" i="49"/>
  <c r="C155" i="49"/>
  <c r="D153" i="49"/>
  <c r="G155" i="49"/>
  <c r="C156" i="49"/>
  <c r="D154" i="49"/>
  <c r="D155" i="49"/>
  <c r="G156" i="49"/>
  <c r="C157" i="49"/>
  <c r="G157" i="49"/>
  <c r="C158" i="49"/>
  <c r="D156" i="49"/>
  <c r="G158" i="49"/>
  <c r="C159" i="49"/>
  <c r="D157" i="49"/>
  <c r="G159" i="49"/>
  <c r="C160" i="49"/>
  <c r="D158" i="49"/>
  <c r="D159" i="49"/>
  <c r="G160" i="49"/>
  <c r="C161" i="49"/>
  <c r="G161" i="49"/>
  <c r="C162" i="49"/>
  <c r="D160" i="49"/>
  <c r="G162" i="49"/>
  <c r="C163" i="49"/>
  <c r="D161" i="49"/>
  <c r="G163" i="49"/>
  <c r="C164" i="49"/>
  <c r="D162" i="49"/>
  <c r="D163" i="49"/>
  <c r="G164" i="49"/>
  <c r="C165" i="49"/>
  <c r="D164" i="49"/>
  <c r="G165" i="49"/>
  <c r="C166" i="49"/>
  <c r="G166" i="49"/>
  <c r="C167" i="49"/>
  <c r="D165" i="49"/>
  <c r="D166" i="49"/>
  <c r="G167" i="49"/>
  <c r="C168" i="49"/>
  <c r="D167" i="49"/>
  <c r="G168" i="49"/>
  <c r="C169" i="49"/>
  <c r="D168" i="49"/>
  <c r="G169" i="49"/>
  <c r="C170" i="49"/>
  <c r="G170" i="49"/>
  <c r="C171" i="49"/>
  <c r="D169" i="49"/>
  <c r="D170" i="49"/>
  <c r="G171" i="49"/>
  <c r="C172" i="49"/>
  <c r="D171" i="49"/>
  <c r="G172" i="49"/>
  <c r="C173" i="49"/>
  <c r="D172" i="49"/>
  <c r="G173" i="49"/>
  <c r="C174" i="49"/>
  <c r="G174" i="49"/>
  <c r="C175" i="49"/>
  <c r="D173" i="49"/>
  <c r="D174" i="49"/>
  <c r="G175" i="49"/>
  <c r="C176" i="49"/>
  <c r="D175" i="49"/>
  <c r="G176" i="49"/>
  <c r="C177" i="49"/>
  <c r="G177" i="49"/>
  <c r="C178" i="49"/>
  <c r="D176" i="49"/>
  <c r="G178" i="49"/>
  <c r="C179" i="49"/>
  <c r="D177" i="49"/>
  <c r="G179" i="49"/>
  <c r="C180" i="49"/>
  <c r="D178" i="49"/>
  <c r="D179" i="49"/>
  <c r="G180" i="49"/>
  <c r="C181" i="49"/>
  <c r="G181" i="49"/>
  <c r="C182" i="49"/>
  <c r="D180" i="49"/>
  <c r="D181" i="49"/>
  <c r="G182" i="49"/>
  <c r="C183" i="49"/>
  <c r="G183" i="49"/>
  <c r="C184" i="49"/>
  <c r="D182" i="49"/>
  <c r="D183" i="49"/>
  <c r="G184" i="49"/>
  <c r="C185" i="49"/>
  <c r="G185" i="49"/>
  <c r="C186" i="49"/>
  <c r="D184" i="49"/>
  <c r="G186" i="49"/>
  <c r="C187" i="49"/>
  <c r="D185" i="49"/>
  <c r="D186" i="49"/>
  <c r="G187" i="49"/>
  <c r="C188" i="49"/>
  <c r="G188" i="49"/>
  <c r="C189" i="49"/>
  <c r="D187" i="49"/>
  <c r="G189" i="49"/>
  <c r="C190" i="49"/>
  <c r="D188" i="49"/>
  <c r="G190" i="49"/>
  <c r="C191" i="49"/>
  <c r="D189" i="49"/>
  <c r="D190" i="49"/>
  <c r="G191" i="49"/>
  <c r="C192" i="49"/>
  <c r="G192" i="49"/>
  <c r="C193" i="49"/>
  <c r="D191" i="49"/>
  <c r="D192" i="49"/>
  <c r="G193" i="49"/>
  <c r="C194" i="49"/>
  <c r="G194" i="49"/>
  <c r="C195" i="49"/>
  <c r="D193" i="49"/>
  <c r="D194" i="49"/>
  <c r="G195" i="49"/>
  <c r="C196" i="49"/>
  <c r="D195" i="49"/>
  <c r="G196" i="49"/>
  <c r="C197" i="49"/>
  <c r="D196" i="49"/>
  <c r="G197" i="49"/>
  <c r="C198" i="49"/>
  <c r="G198" i="49"/>
  <c r="C199" i="49"/>
  <c r="D197" i="49"/>
  <c r="G199" i="49"/>
  <c r="C200" i="49"/>
  <c r="D198" i="49"/>
  <c r="D199" i="49"/>
  <c r="G200" i="49"/>
  <c r="C201" i="49"/>
  <c r="G201" i="49"/>
  <c r="C202" i="49"/>
  <c r="D200" i="49"/>
  <c r="G202" i="49"/>
  <c r="C203" i="49"/>
  <c r="D201" i="49"/>
  <c r="D202" i="49"/>
  <c r="G203" i="49"/>
  <c r="C204" i="49"/>
  <c r="D203" i="49"/>
  <c r="G204" i="49"/>
  <c r="C205" i="49"/>
  <c r="G205" i="49"/>
  <c r="C206" i="49"/>
  <c r="D204" i="49"/>
  <c r="G206" i="49"/>
  <c r="C207" i="49"/>
  <c r="D205" i="49"/>
  <c r="D206" i="49"/>
  <c r="G207" i="49"/>
  <c r="C208" i="49"/>
  <c r="D207" i="49"/>
  <c r="G208" i="49"/>
  <c r="C209" i="49"/>
  <c r="D208" i="49"/>
  <c r="G209" i="49"/>
  <c r="C210" i="49"/>
  <c r="G210" i="49"/>
  <c r="C211" i="49"/>
  <c r="D209" i="49"/>
  <c r="D210" i="49"/>
  <c r="G211" i="49"/>
  <c r="C212" i="49"/>
  <c r="D211" i="49"/>
  <c r="G212" i="49"/>
  <c r="C213" i="49"/>
  <c r="G213" i="49"/>
  <c r="C214" i="49"/>
  <c r="D212" i="49"/>
  <c r="D213" i="49"/>
  <c r="G214" i="49"/>
  <c r="C215" i="49"/>
  <c r="G215" i="49"/>
  <c r="C216" i="49"/>
  <c r="D214" i="49"/>
  <c r="G216" i="49"/>
  <c r="C217" i="49"/>
  <c r="D215" i="49"/>
  <c r="D216" i="49"/>
  <c r="G217" i="49"/>
  <c r="C218" i="49"/>
  <c r="D217" i="49"/>
  <c r="G218" i="49"/>
  <c r="C219" i="49"/>
  <c r="G219" i="49"/>
  <c r="C220" i="49"/>
  <c r="D218" i="49"/>
  <c r="D219" i="49"/>
  <c r="G220" i="49"/>
  <c r="C221" i="49"/>
  <c r="G221" i="49"/>
  <c r="C222" i="49"/>
  <c r="D220" i="49"/>
  <c r="D221" i="49"/>
  <c r="G222" i="49"/>
  <c r="C223" i="49"/>
  <c r="G223" i="49"/>
  <c r="C224" i="49"/>
  <c r="D222" i="49"/>
  <c r="D223" i="49"/>
  <c r="G224" i="49"/>
  <c r="C225" i="49"/>
  <c r="G225" i="49"/>
  <c r="C226" i="49"/>
  <c r="D224" i="49"/>
  <c r="G226" i="49"/>
  <c r="C227" i="49"/>
  <c r="D225" i="49"/>
  <c r="G227" i="49"/>
  <c r="C228" i="49"/>
  <c r="D226" i="49"/>
  <c r="G228" i="49"/>
  <c r="C229" i="49"/>
  <c r="D227" i="49"/>
  <c r="D228" i="49"/>
  <c r="G229" i="49"/>
  <c r="C230" i="49"/>
  <c r="G230" i="49"/>
  <c r="C231" i="49"/>
  <c r="D229" i="49"/>
  <c r="G231" i="49"/>
  <c r="C232" i="49"/>
  <c r="D230" i="49"/>
  <c r="D231" i="49"/>
  <c r="G232" i="49"/>
  <c r="C233" i="49"/>
  <c r="G233" i="49"/>
  <c r="C234" i="49"/>
  <c r="D232" i="49"/>
  <c r="D233" i="49"/>
  <c r="G234" i="49"/>
  <c r="C235" i="49"/>
  <c r="G235" i="49"/>
  <c r="C236" i="49"/>
  <c r="D234" i="49"/>
  <c r="G236" i="49"/>
  <c r="C237" i="49"/>
  <c r="D235" i="49"/>
  <c r="G237" i="49"/>
  <c r="C238" i="49"/>
  <c r="D236" i="49"/>
  <c r="D237" i="49"/>
  <c r="G238" i="49"/>
  <c r="C239" i="49"/>
  <c r="D238" i="49"/>
  <c r="G239" i="49"/>
  <c r="C240" i="49"/>
  <c r="D239" i="49"/>
  <c r="G240" i="49"/>
  <c r="C241" i="49"/>
  <c r="G241" i="49"/>
  <c r="C242" i="49"/>
  <c r="D240" i="49"/>
  <c r="G242" i="49"/>
  <c r="C243" i="49"/>
  <c r="D241" i="49"/>
  <c r="G243" i="49"/>
  <c r="C244" i="49"/>
  <c r="D242" i="49"/>
  <c r="G244" i="49"/>
  <c r="C245" i="49"/>
  <c r="D243" i="49"/>
  <c r="G245" i="49"/>
  <c r="C246" i="49"/>
  <c r="D244" i="49"/>
  <c r="D245" i="49"/>
  <c r="G246" i="49"/>
  <c r="C247" i="49"/>
  <c r="G247" i="49"/>
  <c r="C248" i="49"/>
  <c r="D246" i="49"/>
  <c r="G248" i="49"/>
  <c r="C249" i="49"/>
  <c r="D247" i="49"/>
  <c r="G249" i="49"/>
  <c r="C250" i="49"/>
  <c r="D248" i="49"/>
  <c r="D249" i="49"/>
  <c r="G250" i="49"/>
  <c r="C251" i="49"/>
  <c r="G251" i="49"/>
  <c r="C252" i="49"/>
  <c r="D250" i="49"/>
  <c r="G252" i="49"/>
  <c r="C253" i="49"/>
  <c r="D251" i="49"/>
  <c r="G253" i="49"/>
  <c r="C254" i="49"/>
  <c r="D252" i="49"/>
  <c r="D253" i="49"/>
  <c r="G254" i="49"/>
  <c r="C255" i="49"/>
  <c r="D254" i="49"/>
  <c r="G255" i="49"/>
  <c r="C256" i="49"/>
  <c r="G256" i="49"/>
  <c r="C257" i="49"/>
  <c r="D255" i="49"/>
  <c r="D256" i="49"/>
  <c r="G257" i="49"/>
  <c r="C258" i="49"/>
  <c r="D257" i="49"/>
  <c r="G258" i="49"/>
  <c r="C259" i="49"/>
  <c r="G259" i="49"/>
  <c r="C260" i="49"/>
  <c r="D258" i="49"/>
  <c r="G260" i="49"/>
  <c r="C261" i="49"/>
  <c r="D259" i="49"/>
  <c r="D260" i="49"/>
  <c r="G261" i="49"/>
  <c r="C262" i="49"/>
  <c r="D261" i="49"/>
  <c r="G262" i="49"/>
  <c r="C263" i="49"/>
  <c r="G263" i="49"/>
  <c r="C264" i="49"/>
  <c r="D262" i="49"/>
  <c r="G264" i="49"/>
  <c r="C265" i="49"/>
  <c r="D263" i="49"/>
  <c r="G265" i="49"/>
  <c r="C266" i="49"/>
  <c r="D264" i="49"/>
  <c r="G266" i="49"/>
  <c r="C267" i="49"/>
  <c r="D265" i="49"/>
  <c r="D266" i="49"/>
  <c r="G267" i="49"/>
  <c r="C268" i="49"/>
  <c r="G268" i="49"/>
  <c r="C269" i="49"/>
  <c r="D267" i="49"/>
  <c r="D268" i="49"/>
  <c r="G269" i="49"/>
  <c r="C270" i="49"/>
  <c r="G270" i="49"/>
  <c r="C271" i="49"/>
  <c r="D269" i="49"/>
  <c r="G271" i="49"/>
  <c r="C272" i="49"/>
  <c r="D270" i="49"/>
  <c r="G272" i="49"/>
  <c r="C273" i="49"/>
  <c r="D271" i="49"/>
  <c r="D272" i="49"/>
  <c r="G273" i="49"/>
  <c r="C274" i="49"/>
  <c r="G274" i="49"/>
  <c r="C275" i="49"/>
  <c r="D273" i="49"/>
  <c r="G275" i="49"/>
  <c r="C276" i="49"/>
  <c r="D274" i="49"/>
  <c r="D275" i="49"/>
  <c r="G276" i="49"/>
  <c r="C277" i="49"/>
  <c r="G277" i="49"/>
  <c r="C278" i="49"/>
  <c r="D276" i="49"/>
  <c r="G278" i="49"/>
  <c r="C279" i="49"/>
  <c r="D277" i="49"/>
  <c r="G279" i="49"/>
  <c r="C280" i="49"/>
  <c r="D278" i="49"/>
  <c r="D279" i="49"/>
  <c r="G280" i="49"/>
  <c r="C281" i="49"/>
  <c r="D280" i="49"/>
  <c r="G281" i="49"/>
  <c r="C282" i="49"/>
  <c r="D281" i="49"/>
  <c r="G282" i="49"/>
  <c r="C283" i="49"/>
  <c r="G283" i="49"/>
  <c r="C284" i="49"/>
  <c r="D282" i="49"/>
  <c r="G284" i="49"/>
  <c r="C285" i="49"/>
  <c r="D283" i="49"/>
  <c r="D284" i="49"/>
  <c r="G285" i="49"/>
  <c r="C286" i="49"/>
  <c r="G286" i="49"/>
  <c r="C287" i="49"/>
  <c r="D285" i="49"/>
  <c r="D286" i="49"/>
  <c r="G287" i="49"/>
  <c r="C288" i="49"/>
  <c r="D287" i="49"/>
  <c r="G288" i="49"/>
  <c r="C289" i="49"/>
  <c r="D288" i="49"/>
  <c r="G289" i="49"/>
  <c r="C290" i="49"/>
  <c r="D289" i="49"/>
  <c r="G290" i="49"/>
  <c r="C291" i="49"/>
  <c r="G291" i="49"/>
  <c r="C292" i="49"/>
  <c r="D290" i="49"/>
  <c r="G292" i="49"/>
  <c r="C293" i="49"/>
  <c r="D291" i="49"/>
  <c r="G293" i="49"/>
  <c r="C294" i="49"/>
  <c r="D292" i="49"/>
  <c r="G294" i="49"/>
  <c r="C295" i="49"/>
  <c r="D293" i="49"/>
  <c r="G295" i="49"/>
  <c r="C296" i="49"/>
  <c r="D294" i="49"/>
  <c r="D295" i="49"/>
  <c r="G296" i="49"/>
  <c r="C297" i="49"/>
  <c r="G297" i="49"/>
  <c r="C298" i="49"/>
  <c r="D296" i="49"/>
  <c r="G298" i="49"/>
  <c r="C299" i="49"/>
  <c r="D297" i="49"/>
  <c r="D298" i="49"/>
  <c r="G299" i="49"/>
  <c r="C300" i="49"/>
  <c r="D299" i="49"/>
  <c r="G300" i="49"/>
  <c r="C301" i="49"/>
  <c r="D300" i="49"/>
  <c r="G301" i="49"/>
  <c r="C302" i="49"/>
  <c r="D301" i="49"/>
  <c r="G302" i="49"/>
  <c r="C303" i="49"/>
  <c r="G303" i="49"/>
  <c r="C304" i="49"/>
  <c r="D302" i="49"/>
  <c r="G304" i="49"/>
  <c r="C305" i="49"/>
  <c r="D303" i="49"/>
  <c r="D304" i="49"/>
  <c r="G305" i="49"/>
  <c r="C306" i="49"/>
  <c r="G306" i="49"/>
  <c r="C307" i="49"/>
  <c r="D305" i="49"/>
  <c r="G307" i="49"/>
  <c r="C308" i="49"/>
  <c r="D306" i="49"/>
  <c r="D307" i="49"/>
  <c r="G308" i="49"/>
  <c r="C309" i="49"/>
  <c r="G309" i="49"/>
  <c r="C310" i="49"/>
  <c r="D308" i="49"/>
  <c r="G310" i="49"/>
  <c r="C311" i="49"/>
  <c r="D309" i="49"/>
  <c r="G311" i="49"/>
  <c r="C312" i="49"/>
  <c r="D310" i="49"/>
  <c r="G312" i="49"/>
  <c r="C313" i="49"/>
  <c r="D311" i="49"/>
  <c r="D312" i="49"/>
  <c r="G313" i="49"/>
  <c r="C314" i="49"/>
  <c r="D313" i="49"/>
  <c r="G314" i="49"/>
  <c r="C315" i="49"/>
  <c r="D314" i="49"/>
  <c r="G315" i="49"/>
  <c r="C316" i="49"/>
  <c r="G316" i="49"/>
  <c r="C317" i="49"/>
  <c r="D315" i="49"/>
  <c r="D316" i="49"/>
  <c r="G317" i="49"/>
  <c r="C318" i="49"/>
  <c r="G318" i="49"/>
  <c r="C319" i="49"/>
  <c r="D317" i="49"/>
  <c r="D318" i="49"/>
  <c r="G319" i="49"/>
  <c r="C320" i="49"/>
  <c r="D319" i="49"/>
  <c r="G320" i="49"/>
  <c r="C321" i="49"/>
  <c r="D320" i="49"/>
  <c r="G321" i="49"/>
  <c r="C322" i="49"/>
  <c r="D321" i="49"/>
  <c r="G322" i="49"/>
  <c r="C323" i="49"/>
  <c r="G323" i="49"/>
  <c r="C324" i="49"/>
  <c r="D322" i="49"/>
  <c r="G324" i="49"/>
  <c r="C325" i="49"/>
  <c r="D323" i="49"/>
  <c r="G325" i="49"/>
  <c r="C326" i="49"/>
  <c r="D324" i="49"/>
  <c r="D325" i="49"/>
  <c r="G326" i="49"/>
  <c r="C327" i="49"/>
  <c r="G327" i="49"/>
  <c r="C328" i="49"/>
  <c r="D326" i="49"/>
  <c r="D327" i="49"/>
  <c r="G328" i="49"/>
  <c r="C329" i="49"/>
  <c r="G329" i="49"/>
  <c r="C330" i="49"/>
  <c r="D328" i="49"/>
  <c r="D329" i="49"/>
  <c r="G330" i="49"/>
  <c r="C331" i="49"/>
  <c r="D330" i="49"/>
  <c r="G331" i="49"/>
  <c r="C332" i="49"/>
  <c r="D331" i="49"/>
  <c r="G332" i="49"/>
  <c r="C333" i="49"/>
  <c r="D332" i="49"/>
  <c r="G333" i="49"/>
  <c r="C334" i="49"/>
  <c r="G334" i="49"/>
  <c r="C335" i="49"/>
  <c r="D333" i="49"/>
  <c r="D334" i="49"/>
  <c r="G335" i="49"/>
  <c r="C336" i="49"/>
  <c r="G336" i="49"/>
  <c r="C337" i="49"/>
  <c r="D335" i="49"/>
  <c r="G337" i="49"/>
  <c r="C338" i="49"/>
  <c r="D336" i="49"/>
  <c r="G338" i="49"/>
  <c r="C339" i="49"/>
  <c r="D337" i="49"/>
  <c r="D338" i="49"/>
  <c r="G339" i="49"/>
  <c r="C340" i="49"/>
  <c r="D339" i="49"/>
  <c r="G340" i="49"/>
  <c r="C341" i="49"/>
  <c r="G341" i="49"/>
  <c r="C342" i="49"/>
  <c r="D340" i="49"/>
  <c r="G342" i="49"/>
  <c r="C343" i="49"/>
  <c r="D341" i="49"/>
  <c r="G343" i="49"/>
  <c r="C344" i="49"/>
  <c r="D342" i="49"/>
  <c r="D343" i="49"/>
  <c r="G344" i="49"/>
  <c r="C345" i="49"/>
  <c r="D344" i="49"/>
  <c r="G345" i="49"/>
  <c r="C346" i="49"/>
  <c r="D345" i="49"/>
  <c r="G346" i="49"/>
  <c r="C347" i="49"/>
  <c r="D346" i="49"/>
  <c r="G347" i="49"/>
  <c r="C348" i="49"/>
  <c r="G348" i="49"/>
  <c r="C349" i="49"/>
  <c r="D347" i="49"/>
  <c r="G349" i="49"/>
  <c r="C350" i="49"/>
  <c r="D348" i="49"/>
  <c r="G350" i="49"/>
  <c r="C351" i="49"/>
  <c r="D349" i="49"/>
  <c r="G351" i="49"/>
  <c r="C352" i="49"/>
  <c r="D350" i="49"/>
  <c r="G352" i="49"/>
  <c r="C353" i="49"/>
  <c r="D351" i="49"/>
  <c r="D352" i="49"/>
  <c r="G353" i="49"/>
  <c r="C354" i="49"/>
  <c r="G354" i="49"/>
  <c r="C355" i="49"/>
  <c r="D353" i="49"/>
  <c r="G355" i="49"/>
  <c r="C356" i="49"/>
  <c r="D354" i="49"/>
  <c r="D355" i="49"/>
  <c r="G356" i="49"/>
  <c r="C357" i="49"/>
  <c r="G357" i="49"/>
  <c r="C358" i="49"/>
  <c r="D356" i="49"/>
  <c r="D357" i="49"/>
  <c r="G358" i="49"/>
  <c r="C359" i="49"/>
  <c r="G359" i="49"/>
  <c r="C360" i="49"/>
  <c r="D358" i="49"/>
  <c r="G360" i="49"/>
  <c r="C361" i="49"/>
  <c r="D359" i="49"/>
  <c r="D360" i="49"/>
  <c r="G361" i="49"/>
  <c r="C362" i="49"/>
  <c r="D361" i="49"/>
  <c r="G362" i="49"/>
  <c r="C363" i="49"/>
  <c r="G363" i="49"/>
  <c r="C364" i="49"/>
  <c r="D362" i="49"/>
  <c r="D363" i="49"/>
  <c r="G364" i="49"/>
  <c r="C365" i="49"/>
  <c r="D364" i="49"/>
  <c r="G365" i="49"/>
  <c r="C366" i="49"/>
  <c r="G366" i="49"/>
  <c r="C367" i="49"/>
  <c r="D365" i="49"/>
  <c r="D366" i="49"/>
  <c r="G367" i="49"/>
  <c r="C368" i="49"/>
  <c r="G368" i="49"/>
  <c r="C369" i="49"/>
  <c r="D367" i="49"/>
  <c r="D368" i="49"/>
  <c r="G369" i="49"/>
  <c r="C370" i="49"/>
  <c r="G370" i="49"/>
  <c r="C371" i="49"/>
  <c r="D369" i="49"/>
  <c r="G371" i="49"/>
  <c r="C372" i="49"/>
  <c r="D370" i="49"/>
  <c r="D371" i="49"/>
  <c r="G372" i="49"/>
  <c r="C373" i="49"/>
  <c r="D372" i="49"/>
  <c r="G373" i="49"/>
  <c r="C374" i="49"/>
  <c r="G374" i="49"/>
  <c r="C375" i="49"/>
  <c r="D373" i="49"/>
  <c r="D374" i="49"/>
  <c r="G375" i="49"/>
  <c r="C376" i="49"/>
  <c r="D375" i="49"/>
  <c r="G376" i="49"/>
  <c r="C377" i="49"/>
  <c r="G377" i="49"/>
  <c r="C378" i="49"/>
  <c r="D376" i="49"/>
  <c r="G378" i="49"/>
  <c r="C379" i="49"/>
  <c r="D377" i="49"/>
  <c r="D378" i="49"/>
  <c r="G379" i="49"/>
  <c r="C380" i="49"/>
  <c r="G380" i="49"/>
  <c r="C381" i="49"/>
  <c r="D379" i="49"/>
  <c r="D380" i="49"/>
  <c r="G381" i="49"/>
  <c r="C382" i="49"/>
  <c r="G382" i="49"/>
  <c r="C383" i="49"/>
  <c r="D381" i="49"/>
  <c r="G383" i="49"/>
  <c r="C384" i="49"/>
  <c r="D382" i="49"/>
  <c r="G384" i="49"/>
  <c r="C385" i="49"/>
  <c r="D383" i="49"/>
  <c r="G385" i="49"/>
  <c r="C386" i="49"/>
  <c r="D384" i="49"/>
  <c r="D385" i="49"/>
  <c r="G386" i="49"/>
  <c r="C387" i="49"/>
  <c r="D386" i="49"/>
  <c r="G387" i="49"/>
  <c r="C388" i="49"/>
  <c r="D387" i="49"/>
  <c r="G388" i="49"/>
  <c r="C389" i="49"/>
  <c r="G389" i="49"/>
  <c r="C390" i="49"/>
  <c r="D388" i="49"/>
  <c r="D389" i="49"/>
  <c r="G390" i="49"/>
  <c r="C391" i="49"/>
  <c r="G391" i="49"/>
  <c r="C392" i="49"/>
  <c r="D390" i="49"/>
  <c r="G392" i="49"/>
  <c r="C393" i="49"/>
  <c r="D391" i="49"/>
  <c r="D392" i="49"/>
  <c r="G393" i="49"/>
  <c r="C394" i="49"/>
  <c r="D393" i="49"/>
  <c r="G394" i="49"/>
  <c r="C395" i="49"/>
  <c r="G395" i="49"/>
  <c r="C396" i="49"/>
  <c r="D394" i="49"/>
  <c r="G396" i="49"/>
  <c r="C397" i="49"/>
  <c r="D395" i="49"/>
  <c r="D396" i="49"/>
  <c r="G397" i="49"/>
  <c r="C398" i="49"/>
  <c r="D397" i="49"/>
  <c r="G398" i="49"/>
  <c r="C399" i="49"/>
  <c r="D398" i="49"/>
  <c r="G399" i="49"/>
  <c r="C400" i="49"/>
  <c r="D399" i="49"/>
  <c r="G400" i="49"/>
  <c r="C401" i="49"/>
  <c r="D400" i="49"/>
  <c r="G401" i="49"/>
  <c r="C402" i="49"/>
  <c r="G402" i="49"/>
  <c r="C403" i="49"/>
  <c r="D401" i="49"/>
  <c r="D402" i="49"/>
  <c r="G403" i="49"/>
  <c r="C404" i="49"/>
  <c r="D403" i="49"/>
  <c r="E19" i="49"/>
  <c r="F19" i="49"/>
  <c r="G404" i="49"/>
  <c r="D404" i="49"/>
  <c r="D19" i="49"/>
  <c r="D27" i="34"/>
  <c r="D19" i="34"/>
  <c r="D18" i="49"/>
</calcChain>
</file>

<file path=xl/comments1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Kim Anh Nguyen:</t>
        </r>
        <r>
          <rPr>
            <sz val="9"/>
            <color indexed="81"/>
            <rFont val="Tahoma"/>
            <family val="2"/>
          </rPr>
          <t xml:space="preserve">
This value will affect the interest payment in each period, as annual rate is broken down to daily rate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Adjusted interest rate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First Payment Due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APR new   
= [(1+ APRq/c) ^ (c/p) - 1]*p
n: # comp interval
m: #pmt interval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Input direct, don't use NOW(), as the days wil not be round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Make adjustment  for the last payment
Payment  Amount
= Interest Payment + Unpaid principal balance
</t>
        </r>
      </text>
    </comment>
    <comment ref="D69" authorId="0" shapeId="0">
      <text>
        <r>
          <rPr>
            <b/>
            <sz val="9"/>
            <color indexed="81"/>
            <rFont val="Tahoma"/>
            <family val="2"/>
          </rPr>
          <t xml:space="preserve">Kim Anh Nguyen:
</t>
        </r>
        <r>
          <rPr>
            <sz val="9"/>
            <color indexed="81"/>
            <rFont val="Tahoma"/>
            <family val="2"/>
          </rPr>
          <t xml:space="preserve">Adjust total payment in the last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Demo: 787.03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Kim Anh Nguyen:</t>
        </r>
        <r>
          <rPr>
            <sz val="9"/>
            <color indexed="81"/>
            <rFont val="Tahoma"/>
            <family val="2"/>
          </rPr>
          <t xml:space="preserve">
This value will affect the interest payment in each period, as annual rate is broken down to daily rate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Adjusted interest rate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First Payment Due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APR new   
= [(1+ APRq/c) ^ (c/p) - 1]*p
n: # comp interval
m: #pmt interval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Input direct, don't use NOW(), as the days wil not be round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reduce # days for 1 pmt period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Interest during (scan date to first payment)  on interest of Loan date to Scan date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Kim Anh Nguyen:</t>
        </r>
        <r>
          <rPr>
            <sz val="9"/>
            <color indexed="81"/>
            <rFont val="Tahoma"/>
            <family val="2"/>
          </rPr>
          <t xml:space="preserve">
       A (1+i)^k
P =  -----------* i
       [(1+i)^k] - 1
k: # of payments
A: Loan amount
i: interest rate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Kim Anh Nguyen:</t>
        </r>
        <r>
          <rPr>
            <sz val="9"/>
            <color indexed="81"/>
            <rFont val="Tahoma"/>
            <family val="2"/>
          </rPr>
          <t xml:space="preserve">
Function PMT() in Excel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Make adjustment  for the last payment
Payment  Amount
= Interest Payment + Unpaid principal balance
</t>
        </r>
      </text>
    </comment>
    <comment ref="D73" authorId="0" shapeId="0">
      <text>
        <r>
          <rPr>
            <b/>
            <sz val="9"/>
            <color indexed="81"/>
            <rFont val="Tahoma"/>
            <family val="2"/>
          </rPr>
          <t xml:space="preserve">Kim Anh Nguyen:
</t>
        </r>
        <r>
          <rPr>
            <sz val="9"/>
            <color indexed="81"/>
            <rFont val="Tahoma"/>
            <family val="2"/>
          </rPr>
          <t xml:space="preserve">Adjust total payment in the last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Demo: 787.03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Kim Anh Nguyen:</t>
        </r>
        <r>
          <rPr>
            <sz val="9"/>
            <color indexed="81"/>
            <rFont val="Tahoma"/>
            <family val="2"/>
          </rPr>
          <t xml:space="preserve">
This value will affect the interest payment in each period, as annual rate is broken down to daily rate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Adjusted interest rate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First Payment Due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APR new   
= [(1+ APRq/c) ^ (c/p) - 1]*p
n: # comp interval
m: #pmt interval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Input direct, don't use NOW(), as the days wil not be round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reduce # days for 1 pmt period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Interest during (scan date to first payment)  on interest of Loan date to Scan date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Kim Anh Nguyen:</t>
        </r>
        <r>
          <rPr>
            <sz val="9"/>
            <color indexed="81"/>
            <rFont val="Tahoma"/>
            <family val="2"/>
          </rPr>
          <t xml:space="preserve">
       A (1+i)^k
P =  -----------* i
       [(1+i)^k] - 1
k: # of payments
A: Loan amount
i: interest rate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Kim Anh Nguyen:</t>
        </r>
        <r>
          <rPr>
            <sz val="9"/>
            <color indexed="81"/>
            <rFont val="Tahoma"/>
            <family val="2"/>
          </rPr>
          <t xml:space="preserve">
Function PMT() in Excel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Make adjustment  for the last payment
Payment  Amount
= Interest Payment + Unpaid principal balance
</t>
        </r>
      </text>
    </comment>
    <comment ref="D73" authorId="0" shapeId="0">
      <text>
        <r>
          <rPr>
            <b/>
            <sz val="9"/>
            <color indexed="81"/>
            <rFont val="Tahoma"/>
            <family val="2"/>
          </rPr>
          <t xml:space="preserve">Kim Anh Nguyen:
</t>
        </r>
        <r>
          <rPr>
            <sz val="9"/>
            <color indexed="81"/>
            <rFont val="Tahoma"/>
            <family val="2"/>
          </rPr>
          <t xml:space="preserve">Adjust total payment in the last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Demo: 787.03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Kim Anh Nguyen:</t>
        </r>
        <r>
          <rPr>
            <sz val="9"/>
            <color indexed="81"/>
            <rFont val="Tahoma"/>
            <family val="2"/>
          </rPr>
          <t xml:space="preserve">
This value will affect the interest payment in each period, as annual rate is broken down to daily rate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Adjusted interest rate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First Payment Due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APR new   
= [(1+ APRq/c) ^ (c/p) - 1]*p
n: # comp interval
m: #pmt interval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Input direct, don't use NOW(), as the days wil not be round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reduce # days for 1 pmt period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Interest during (scan date to first payment)  on interest of Loan date to Scan date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Kim Anh Nguyen:</t>
        </r>
        <r>
          <rPr>
            <sz val="9"/>
            <color indexed="81"/>
            <rFont val="Tahoma"/>
            <family val="2"/>
          </rPr>
          <t xml:space="preserve">
       A (1+i)^k
P =  -----------* i
       [(1+i)^k] - 1
k: # of payments
A: Loan amount
i: interest rate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Kim Anh Nguyen:</t>
        </r>
        <r>
          <rPr>
            <sz val="9"/>
            <color indexed="81"/>
            <rFont val="Tahoma"/>
            <family val="2"/>
          </rPr>
          <t xml:space="preserve">
Function PMT() in Excel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Make adjustment  for the last payment
Payment  Amount
= Interest Payment + Unpaid principal balance
</t>
        </r>
      </text>
    </comment>
    <comment ref="D73" authorId="0" shapeId="0">
      <text>
        <r>
          <rPr>
            <b/>
            <sz val="9"/>
            <color indexed="81"/>
            <rFont val="Tahoma"/>
            <family val="2"/>
          </rPr>
          <t xml:space="preserve">Kim Anh Nguyen:
</t>
        </r>
        <r>
          <rPr>
            <sz val="9"/>
            <color indexed="81"/>
            <rFont val="Tahoma"/>
            <family val="2"/>
          </rPr>
          <t xml:space="preserve">Adjust total payment in the last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Demo: 787.03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Kim Anh Nguyen:</t>
        </r>
        <r>
          <rPr>
            <sz val="9"/>
            <color indexed="81"/>
            <rFont val="Tahoma"/>
            <family val="2"/>
          </rPr>
          <t xml:space="preserve">
This value will affect the interest payment in each period, as annual rate is broken down to daily rate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Adjusted interest rate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First Payment Due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APR new   
= [(1+ APRq/c) ^ (c/p) - 1]*p
n: # comp interval
m: #pmt interval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Input direct, don't use NOW(), as the days wil not be round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reduce # days for 1 pmt period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Make adjustment  for the last payment
Payment  Amount
= Interest Payment + Unpaid principal balance
</t>
        </r>
      </text>
    </comment>
    <comment ref="D72" authorId="0" shapeId="0">
      <text>
        <r>
          <rPr>
            <b/>
            <sz val="9"/>
            <color indexed="81"/>
            <rFont val="Tahoma"/>
            <family val="2"/>
          </rPr>
          <t xml:space="preserve">Kim Anh Nguyen:
</t>
        </r>
        <r>
          <rPr>
            <sz val="9"/>
            <color indexed="81"/>
            <rFont val="Tahoma"/>
            <family val="2"/>
          </rPr>
          <t xml:space="preserve">Adjust total payment in the last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Demo: 787.03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Kim Anh Nguyen:</t>
        </r>
        <r>
          <rPr>
            <sz val="9"/>
            <color indexed="81"/>
            <rFont val="Tahoma"/>
            <family val="2"/>
          </rPr>
          <t xml:space="preserve">
This value will affect the interest payment in each period, as annual rate is broken down to daily rate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Adjusted interest rate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First Payment Due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APR new   
= [(1+ APRq/c) ^ (c/p) - 1]*p
n: # comp interval
m: #pmt interval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Input direct, don't use NOW(), as the days wil not be round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Make adjustment  for the last payment
Payment  Amount
= Interest Payment + Unpaid principal balance
</t>
        </r>
      </text>
    </comment>
    <comment ref="D69" authorId="0" shapeId="0">
      <text>
        <r>
          <rPr>
            <b/>
            <sz val="9"/>
            <color indexed="81"/>
            <rFont val="Tahoma"/>
            <family val="2"/>
          </rPr>
          <t xml:space="preserve">Kim Anh Nguyen:
</t>
        </r>
        <r>
          <rPr>
            <sz val="9"/>
            <color indexed="81"/>
            <rFont val="Tahoma"/>
            <family val="2"/>
          </rPr>
          <t xml:space="preserve">Adjust total payment in the last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Demo: 787.03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Kim Anh Nguyen:</t>
        </r>
        <r>
          <rPr>
            <sz val="9"/>
            <color indexed="81"/>
            <rFont val="Tahoma"/>
            <family val="2"/>
          </rPr>
          <t xml:space="preserve">
This value will affect the interest payment in each period, as annual rate is broken down to daily rate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Adjusted interest rate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First Payment Due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APR new   
= [(1+ APRq/c) ^ (c/p) - 1]*p
n: # comp interval
m: #pmt interval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Input direct, don't use NOW(), as the days wil not be round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reduce # days for 1 pmt period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Make adjustment  for the last payment
Payment  Amount
= Interest Payment + Unpaid principal balance
</t>
        </r>
      </text>
    </comment>
    <comment ref="D69" authorId="0" shapeId="0">
      <text>
        <r>
          <rPr>
            <b/>
            <sz val="9"/>
            <color indexed="81"/>
            <rFont val="Tahoma"/>
            <family val="2"/>
          </rPr>
          <t xml:space="preserve">Kim Anh Nguyen:
</t>
        </r>
        <r>
          <rPr>
            <sz val="9"/>
            <color indexed="81"/>
            <rFont val="Tahoma"/>
            <family val="2"/>
          </rPr>
          <t xml:space="preserve">Adjust total payment in the last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Demo: 787.03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Kim Anh Nguyen:</t>
        </r>
        <r>
          <rPr>
            <sz val="9"/>
            <color indexed="81"/>
            <rFont val="Tahoma"/>
            <family val="2"/>
          </rPr>
          <t xml:space="preserve">
This value will affect the interest payment in each period, as annual rate is broken down to daily rate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Adjusted interest rate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First Payment Due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APR new   
= [(1+ APRq/c) ^ (c/p) - 1]*p
n: # comp interval
m: #pmt interval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Input direct, don't use NOW(), as the days wil not be round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reduce # days for 1 pmt period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Make adjustment  for the last payment
Payment  Amount
= Interest Payment + Unpaid principal balance
</t>
        </r>
      </text>
    </comment>
    <comment ref="D68" authorId="0" shapeId="0">
      <text>
        <r>
          <rPr>
            <b/>
            <sz val="9"/>
            <color indexed="81"/>
            <rFont val="Tahoma"/>
            <family val="2"/>
          </rPr>
          <t xml:space="preserve">Kim Anh Nguyen:
</t>
        </r>
        <r>
          <rPr>
            <sz val="9"/>
            <color indexed="81"/>
            <rFont val="Tahoma"/>
            <family val="2"/>
          </rPr>
          <t xml:space="preserve">Adjust total payment in the last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Demo: 787.03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Kim Anh Nguyen:</t>
        </r>
        <r>
          <rPr>
            <sz val="9"/>
            <color indexed="81"/>
            <rFont val="Tahoma"/>
            <family val="2"/>
          </rPr>
          <t xml:space="preserve">
This value will affect the interest payment in each period, as annual rate is broken down to daily rate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Adjusted interest rate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First Payment Due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APR new   
= [(1+ APRq/c) ^ (c/p) - 1]*p
n: # comp interval
m: #pmt interval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Input direct, don't use NOW(), as the days wil not be round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Make adjustment  for the last payment
Payment  Amount
= Interest Payment + Unpaid principal balance
</t>
        </r>
      </text>
    </comment>
    <comment ref="D69" authorId="0" shapeId="0">
      <text>
        <r>
          <rPr>
            <b/>
            <sz val="9"/>
            <color indexed="81"/>
            <rFont val="Tahoma"/>
            <family val="2"/>
          </rPr>
          <t xml:space="preserve">Kim Anh Nguyen:
</t>
        </r>
        <r>
          <rPr>
            <sz val="9"/>
            <color indexed="81"/>
            <rFont val="Tahoma"/>
            <family val="2"/>
          </rPr>
          <t xml:space="preserve">Adjust total payment in the last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Demo: 787.03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Kim Anh Nguyen:</t>
        </r>
        <r>
          <rPr>
            <sz val="9"/>
            <color indexed="81"/>
            <rFont val="Tahoma"/>
            <family val="2"/>
          </rPr>
          <t xml:space="preserve">
This value will affect the interest payment in each period, as annual rate is broken down to daily rate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Adjusted interest rate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First Payment Due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APR new   
= [(1+ APRq/c) ^ (c/p) - 1]*p
n: # comp interval
m: #pmt interval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Input direct, don't use NOW(), as the days wil not be round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reduce # days for 1 pmt period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Make adjustment  for the last payment
Payment  Amount
= Interest Payment + Unpaid principal balance
</t>
        </r>
      </text>
    </comment>
    <comment ref="D71" authorId="0" shapeId="0">
      <text>
        <r>
          <rPr>
            <b/>
            <sz val="9"/>
            <color indexed="81"/>
            <rFont val="Tahoma"/>
            <family val="2"/>
          </rPr>
          <t xml:space="preserve">Kim Anh Nguyen:
</t>
        </r>
        <r>
          <rPr>
            <sz val="9"/>
            <color indexed="81"/>
            <rFont val="Tahoma"/>
            <family val="2"/>
          </rPr>
          <t xml:space="preserve">Adjust total payment in the last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Demo: 787.03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Kim Anh Nguyen:</t>
        </r>
        <r>
          <rPr>
            <sz val="9"/>
            <color indexed="81"/>
            <rFont val="Tahoma"/>
            <family val="2"/>
          </rPr>
          <t xml:space="preserve">
This value will affect the interest payment in each period, as annual rate is broken down to daily rate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Adjusted interest rate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First Payment Due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APR new   
= [(1+ APRq/c) ^ (c/p) - 1]*p
n: # comp interval
m: #pmt interval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Input direct, don't use NOW(), as the days wil not be round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reduce # days for 1 pmt period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Make adjustment  for the last payment
Payment  Amount
= Interest Payment + Unpaid principal balance
</t>
        </r>
      </text>
    </comment>
    <comment ref="D72" authorId="0" shapeId="0">
      <text>
        <r>
          <rPr>
            <b/>
            <sz val="9"/>
            <color indexed="81"/>
            <rFont val="Tahoma"/>
            <family val="2"/>
          </rPr>
          <t xml:space="preserve">Kim Anh Nguyen:
</t>
        </r>
        <r>
          <rPr>
            <sz val="9"/>
            <color indexed="81"/>
            <rFont val="Tahoma"/>
            <family val="2"/>
          </rPr>
          <t xml:space="preserve">Adjust total payment in the last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Demo: 787.03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Kim Anh Nguyen:</t>
        </r>
        <r>
          <rPr>
            <sz val="9"/>
            <color indexed="81"/>
            <rFont val="Tahoma"/>
            <family val="2"/>
          </rPr>
          <t xml:space="preserve">
This value will affect the interest payment in each period, as annual rate is broken down to daily rate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Adjusted interest rate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First Payment Due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APR new   
= [(1+ APRq/c) ^ (c/p) - 1]*p
n: # comp interval
m: #pmt interval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Input direct, don't use NOW(), as the days wil not be round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reduce # days for 1 pmt period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Make adjustment  for the last payment
Payment  Amount
= Interest Payment + Unpaid principal balance
</t>
        </r>
      </text>
    </comment>
    <comment ref="D70" authorId="0" shapeId="0">
      <text>
        <r>
          <rPr>
            <b/>
            <sz val="9"/>
            <color indexed="81"/>
            <rFont val="Tahoma"/>
            <family val="2"/>
          </rPr>
          <t xml:space="preserve">Kim Anh Nguyen:
</t>
        </r>
        <r>
          <rPr>
            <sz val="9"/>
            <color indexed="81"/>
            <rFont val="Tahoma"/>
            <family val="2"/>
          </rPr>
          <t xml:space="preserve">Adjust total payment in the last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Demo: 787.03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Kim Anh Nguyen:</t>
        </r>
        <r>
          <rPr>
            <sz val="9"/>
            <color indexed="81"/>
            <rFont val="Tahoma"/>
            <family val="2"/>
          </rPr>
          <t xml:space="preserve">
This value will affect the interest payment in each period, as annual rate is broken down to daily rate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Adjusted interest rate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used for Calculation of First Payment Due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APR new   
= [(1+ APRq/c) ^ (c/p) - 1]*p
n: # comp interval
m: #pmt interval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Input direct, don't use NOW(), as the days wil not be round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reduce # days for 1 pmt period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Make adjustment  for the last payment
Payment  Amount
= Interest Payment + Unpaid principal balance
</t>
        </r>
      </text>
    </comment>
    <comment ref="D70" authorId="0" shapeId="0">
      <text>
        <r>
          <rPr>
            <b/>
            <sz val="9"/>
            <color indexed="81"/>
            <rFont val="Tahoma"/>
            <family val="2"/>
          </rPr>
          <t xml:space="preserve">Kim Anh Nguyen:
</t>
        </r>
        <r>
          <rPr>
            <sz val="9"/>
            <color indexed="81"/>
            <rFont val="Tahoma"/>
            <family val="2"/>
          </rPr>
          <t xml:space="preserve">Adjust total payment in the last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Demo: 787.03</t>
        </r>
      </text>
    </comment>
  </commentList>
</comments>
</file>

<file path=xl/sharedStrings.xml><?xml version="1.0" encoding="utf-8"?>
<sst xmlns="http://schemas.openxmlformats.org/spreadsheetml/2006/main" count="1021" uniqueCount="191">
  <si>
    <t>First Payment Due</t>
  </si>
  <si>
    <t>Compounding?</t>
  </si>
  <si>
    <t>Points</t>
  </si>
  <si>
    <t>Amortization method</t>
  </si>
  <si>
    <t>PAYMENT</t>
  </si>
  <si>
    <t># days in years</t>
  </si>
  <si>
    <t>No/Yr
(0)</t>
  </si>
  <si>
    <t>Loan amount (A)</t>
  </si>
  <si>
    <t>#Payments (k)</t>
  </si>
  <si>
    <t>4-months</t>
  </si>
  <si>
    <t>6-months</t>
  </si>
  <si>
    <t>4-weeks</t>
  </si>
  <si>
    <t>3-months(Quarterly)</t>
  </si>
  <si>
    <t>1-month (Monthly)</t>
  </si>
  <si>
    <t>2-months (Bi-monthly)</t>
  </si>
  <si>
    <t>2-weeks (Bi-weekly)</t>
  </si>
  <si>
    <t>1-week (Weekly)</t>
  </si>
  <si>
    <t>12-months</t>
  </si>
  <si>
    <t>Date
(1)</t>
  </si>
  <si>
    <t>Interest Payment
(4)</t>
  </si>
  <si>
    <t>Principal Balance
(6) = (2) -(5)</t>
  </si>
  <si>
    <t>Payment Amount
(3)</t>
  </si>
  <si>
    <t>Schedule Payment</t>
  </si>
  <si>
    <t>Using for week only</t>
  </si>
  <si>
    <t>Using for month only</t>
  </si>
  <si>
    <t>Compounding</t>
  </si>
  <si>
    <t>Grand Total</t>
  </si>
  <si>
    <t>Num_days_in_year</t>
  </si>
  <si>
    <t>Schedule payment</t>
  </si>
  <si>
    <t>Total combinations</t>
  </si>
  <si>
    <t>Implement</t>
  </si>
  <si>
    <t>Input</t>
  </si>
  <si>
    <t># days in year</t>
  </si>
  <si>
    <t>Payment for points(Upfront)</t>
  </si>
  <si>
    <t>Payment Amount w/o points</t>
  </si>
  <si>
    <t>Payment Amount w points</t>
  </si>
  <si>
    <t>Points save each payment</t>
  </si>
  <si>
    <t>Points low down interest(%) period</t>
  </si>
  <si>
    <t>Periods to return Points (ROI)</t>
  </si>
  <si>
    <t>Use point good?</t>
  </si>
  <si>
    <t>Rate</t>
  </si>
  <si>
    <t>Amount</t>
  </si>
  <si>
    <t>Simple interest</t>
  </si>
  <si>
    <t>Compound interest</t>
  </si>
  <si>
    <t>Y1</t>
  </si>
  <si>
    <t>Y2</t>
  </si>
  <si>
    <t>End of 2 years</t>
  </si>
  <si>
    <t>Period</t>
  </si>
  <si>
    <t>Y3</t>
  </si>
  <si>
    <t>Loan date (Approval Date)</t>
  </si>
  <si>
    <t>Total Even Pay</t>
  </si>
  <si>
    <t>Comparison reports: Points VS without Points</t>
  </si>
  <si>
    <t>Beginning principal balance
(2)</t>
  </si>
  <si>
    <t>Reduction to Principal 
(5) =(3) - (4)</t>
  </si>
  <si>
    <t>Fixed Principal</t>
  </si>
  <si>
    <t>Mortgages are compounded semi-annually</t>
  </si>
  <si>
    <t>If you are quoted a rate of 6% on a mortgage, mortgage will have actual Effective Interest Rate of 6.09%</t>
  </si>
  <si>
    <t>1+ EAR = (1+ APR/2)^2</t>
  </si>
  <si>
    <t>APR</t>
  </si>
  <si>
    <t>EAR</t>
  </si>
  <si>
    <t>First</t>
  </si>
  <si>
    <t>Second</t>
  </si>
  <si>
    <t>You make interest payment monthly, lender must find a monthly rate that is compounded monthly to achieve EAR</t>
  </si>
  <si>
    <t>(1+ Rm)^12 = 1+ EAR</t>
  </si>
  <si>
    <t>You are quoted a rate of 6% on a mortgage, it means that you have to pay 3% every 6 months</t>
  </si>
  <si>
    <t>Rm = -1 + (1+EAR)^(1/12)</t>
  </si>
  <si>
    <t>Rm</t>
  </si>
  <si>
    <t>APR new</t>
  </si>
  <si>
    <t>In other words, 5.926% compounded monthly is 6.09% annually</t>
  </si>
  <si>
    <t>Generalization</t>
  </si>
  <si>
    <t>1+EAR = (1+APR/12)^12</t>
  </si>
  <si>
    <t>Compound monthly</t>
  </si>
  <si>
    <t>Payment Monthly</t>
  </si>
  <si>
    <t>http://www.yorku.ca/amarshal/mortgage.htm</t>
  </si>
  <si>
    <t>US Loan: Compounding period and Payment period same</t>
  </si>
  <si>
    <t>APR new = [(1+APRquote/2)^(2/m) - 1]*m</t>
  </si>
  <si>
    <t>m: #of payments in a year</t>
  </si>
  <si>
    <t>Quoted APR</t>
  </si>
  <si>
    <t> Let's assume a mortgage of $100,000 at a quoted rate of 6%</t>
  </si>
  <si>
    <t>Total: There are 6 Amortization methods required to implement</t>
  </si>
  <si>
    <t>#</t>
  </si>
  <si>
    <t>Name</t>
  </si>
  <si>
    <t>Even Total Pay: Amortizing Loan (Popular)</t>
  </si>
  <si>
    <t>Interest Only</t>
  </si>
  <si>
    <t>No Interest</t>
  </si>
  <si>
    <t>Canadian Mortage</t>
  </si>
  <si>
    <t>Rule-of-78</t>
  </si>
  <si>
    <t>Points option is only applied to Even Total Pay, in the US. Other methods, Points will be reset to Zero</t>
  </si>
  <si>
    <t>Each method is covered into 2 sheets:</t>
  </si>
  <si>
    <t>___ M: for payment schedule related to Months (1, 2, 3, 6, 12)</t>
  </si>
  <si>
    <t>___DW: for payment schedule related to Days (1) or weeks (1, 2, 3, 4)</t>
  </si>
  <si>
    <t>Canadian Mortgage: compounded semi-annually (eg, compounding 6 months each, but payment could be monthly, quarterly, weekly,…)</t>
  </si>
  <si>
    <t>US, Australia, New Zealand: compound period is the same as payment period (eg, compounding monthly~ monthly payment)</t>
  </si>
  <si>
    <t>r*(1+r)^k</t>
  </si>
  <si>
    <t>(1+r)^(k+1)-1-r</t>
  </si>
  <si>
    <t>C= A*(1)/(2)</t>
  </si>
  <si>
    <t>1. Calculate odd day payment</t>
  </si>
  <si>
    <t>2. Calaculate periodic payment: C</t>
  </si>
  <si>
    <t>3. first payment= interest + C</t>
  </si>
  <si>
    <t>5. At last payment: interest,  reduction = begin, payment amt = interest+ reduction</t>
  </si>
  <si>
    <t>4. from 2-&gt; k-1: interest, reduction=pmt - interest, payemet amount</t>
  </si>
  <si>
    <t>Customize using first day with odd days</t>
  </si>
  <si>
    <t>Re-organize file</t>
  </si>
  <si>
    <t>APR after Points (i)</t>
  </si>
  <si>
    <t>Length of
 pmt Interval</t>
  </si>
  <si>
    <t>Total PV on prev scan date</t>
  </si>
  <si>
    <t>Prev scanning loan date</t>
  </si>
  <si>
    <t>APRnew = [(1+ APR/c)^(c/p)-1]*p</t>
  </si>
  <si>
    <t>Time_value_odds</t>
  </si>
  <si>
    <t>Yes</t>
  </si>
  <si>
    <t>No</t>
  </si>
  <si>
    <t>Periodic pmt: Time_value_odds:Yes</t>
  </si>
  <si>
    <t>new</t>
  </si>
  <si>
    <t>1 -day</t>
  </si>
  <si>
    <t>APR new w/o points</t>
  </si>
  <si>
    <t>Intervals</t>
  </si>
  <si>
    <t>#num of intervals in a year</t>
  </si>
  <si>
    <t>Len of pmt interval</t>
  </si>
  <si>
    <t>Case odd day &gt; 1 pmt interval</t>
  </si>
  <si>
    <t>Periodic pmt: based on Loan Amt</t>
  </si>
  <si>
    <t>Interest on Loan amt: Scan date -&gt; first pmt</t>
  </si>
  <si>
    <t>Interest: scan -&gt; first date</t>
  </si>
  <si>
    <t>#days: loan date to scan date (extra)</t>
  </si>
  <si>
    <t>Interest: loan date to scan date (extra)</t>
  </si>
  <si>
    <t>1,3: Interest on extra</t>
  </si>
  <si>
    <t>Loan date</t>
  </si>
  <si>
    <t>Magic number</t>
  </si>
  <si>
    <t>fixed_days: 30</t>
  </si>
  <si>
    <t>Interest period</t>
  </si>
  <si>
    <t>Remaining life/sum_of_digits</t>
  </si>
  <si>
    <t>Magic number (sum_of_digits)</t>
  </si>
  <si>
    <t>Add options: First_payment_due, and Compounding interval</t>
  </si>
  <si>
    <t>Implement rule of 78</t>
  </si>
  <si>
    <t>Notes</t>
  </si>
  <si>
    <t>has_extra_compound: Yes, No</t>
  </si>
  <si>
    <t>Using num_days_in_month, instead of 30 days</t>
  </si>
  <si>
    <t>First payment due &gt; (loan_date + length of payment interval)</t>
  </si>
  <si>
    <t>Periodic pmt: based on PV</t>
  </si>
  <si>
    <t>#days: Loan date -&gt;P0 date</t>
  </si>
  <si>
    <t>Loan_date &lt; P0_date</t>
  </si>
  <si>
    <t>P0_date</t>
  </si>
  <si>
    <t>#days: loan_date-&gt;P0_date</t>
  </si>
  <si>
    <t>#days: P0-&gt;P1</t>
  </si>
  <si>
    <t>Interest on PV: P0 -&gt; P1</t>
  </si>
  <si>
    <t>$period_fixed_principal</t>
  </si>
  <si>
    <t>Loan_date &gt; P0_date</t>
  </si>
  <si>
    <t>Annual Interest Rate</t>
  </si>
  <si>
    <t>Effective Interest Rate</t>
  </si>
  <si>
    <t>Nominal</t>
  </si>
  <si>
    <t>Semi</t>
  </si>
  <si>
    <t>#paymnet</t>
  </si>
  <si>
    <t>Annual</t>
  </si>
  <si>
    <t>Monthly</t>
  </si>
  <si>
    <t>Lent out</t>
  </si>
  <si>
    <t xml:space="preserve">Interest </t>
  </si>
  <si>
    <t>Deposite</t>
  </si>
  <si>
    <t>#of compounding interval</t>
  </si>
  <si>
    <t>Money received</t>
  </si>
  <si>
    <t>Daily</t>
  </si>
  <si>
    <t>Weekly</t>
  </si>
  <si>
    <t>Interest on Extra pay</t>
  </si>
  <si>
    <t>Interest on Extra pay: P0 -&gt; P1</t>
  </si>
  <si>
    <t>Interest on A: loan_date-&gt;P0_date (extra pay)</t>
  </si>
  <si>
    <t>Interest on Extra pay: P0-&gt;P1</t>
  </si>
  <si>
    <t>Interest on A: Loan date-&gt; P0 date (extra pay)</t>
  </si>
  <si>
    <t>Beginning principal balance</t>
  </si>
  <si>
    <t>Date</t>
  </si>
  <si>
    <t>Payment Amount</t>
  </si>
  <si>
    <t>Interest Payment</t>
  </si>
  <si>
    <t xml:space="preserve">Reduction to Principal </t>
  </si>
  <si>
    <t>Ending Principal Balance</t>
  </si>
  <si>
    <t>Payment Average</t>
  </si>
  <si>
    <t>Periodic pmt: based on PV (Loan amt)</t>
  </si>
  <si>
    <t>c*k=interest+loanamt</t>
  </si>
  <si>
    <t>y</t>
  </si>
  <si>
    <t>Approval</t>
  </si>
  <si>
    <t>Fixed Payment</t>
  </si>
  <si>
    <t>Periodic pmt: based on PV (Loan Amt)</t>
  </si>
  <si>
    <t>Odd days interest</t>
  </si>
  <si>
    <t>Interest on Odd days interest: P0-&gt;P1</t>
  </si>
  <si>
    <t>Demo used APR old to calculate odd days interest-&gt; cause incorrect in first payment</t>
  </si>
  <si>
    <t>Periodic pmt</t>
  </si>
  <si>
    <t>Interest on Odd days interest</t>
  </si>
  <si>
    <t>Loan_date &gt;P0_date</t>
  </si>
  <si>
    <t>Interest on A: P0-&gt;Loan date</t>
  </si>
  <si>
    <t>#days: P0-&gt;loandate</t>
  </si>
  <si>
    <t>Interest on A: P0-&gt;P1 (first period)</t>
  </si>
  <si>
    <t>Interest on A: Loan date-&gt; P0 date (short first period)</t>
  </si>
  <si>
    <t>days: Loandate-&gt;P1</t>
  </si>
  <si>
    <t>Interest on Loan amt: Loan date-&gt;P1</t>
  </si>
  <si>
    <t>add pmt_of_point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</si>
</sst>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0.000000"/>
    <numFmt numFmtId="167" formatCode="0.000%"/>
    <numFmt numFmtId="168" formatCode="&quot;$&quot;#,##0.000_);[Red]\(&quot;$&quot;#,##0.000\)"/>
    <numFmt numFmtId="169" formatCode="&quot;$&quot;#,##0.00000_);[Red]\(&quot;$&quot;#,##0.00000\)"/>
    <numFmt numFmtId="170" formatCode="0.0000%"/>
    <numFmt numFmtId="171" formatCode="0.000000%"/>
    <numFmt numFmtId="172" formatCode="&quot;$&quot;#,##0.0000000000000_);[Red]\(&quot;$&quot;#,##0.0000000000000\)"/>
    <numFmt numFmtId="173" formatCode="0E+00"/>
    <numFmt numFmtId="174" formatCode="_(* #,##0.0000_);_(* \(#,##0.0000\);_(* &quot;-&quot;??_);_(@_)"/>
    <numFmt numFmtId="175" formatCode="_(* #,##0.00000_);_(* \(#,##0.00000\);_(* &quot;-&quot;??_);_(@_)"/>
    <numFmt numFmtId="176" formatCode="#,##0.0000000"/>
    <numFmt numFmtId="177" formatCode="_(* #,##0.0000000_);_(* \(#,##0.0000000\);_(* &quot;-&quot;??_);_(@_)"/>
    <numFmt numFmtId="178" formatCode="_(* #,##0.00000000_);_(* \(#,##0.00000000\);_(* &quot;-&quot;??_);_(@_)"/>
  </numFmts>
  <fonts count="2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  <scheme val="minor"/>
    </font>
    <font>
      <b/>
      <sz val="11"/>
      <color rgb="FFC000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1"/>
      <color theme="0" tint="-0.499984740745262"/>
      <name val="Arial"/>
      <family val="2"/>
      <scheme val="minor"/>
    </font>
    <font>
      <b/>
      <sz val="11"/>
      <color rgb="FF0070C0"/>
      <name val="Arial"/>
      <family val="2"/>
      <scheme val="minor"/>
    </font>
    <font>
      <b/>
      <sz val="11"/>
      <color theme="8"/>
      <name val="Arial"/>
      <family val="2"/>
      <scheme val="minor"/>
    </font>
    <font>
      <b/>
      <sz val="14"/>
      <color theme="8"/>
      <name val="Arial"/>
      <family val="2"/>
      <scheme val="minor"/>
    </font>
    <font>
      <b/>
      <sz val="12"/>
      <color rgb="FF000000"/>
      <name val="Arial"/>
      <family val="2"/>
    </font>
    <font>
      <sz val="14"/>
      <color rgb="FF000000"/>
      <name val="Arial"/>
      <family val="2"/>
    </font>
    <font>
      <sz val="11"/>
      <color rgb="FF0070C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9"/>
      <color rgb="FF333333"/>
      <name val="Consolas"/>
      <family val="3"/>
    </font>
    <font>
      <sz val="9"/>
      <color rgb="FF333333"/>
      <name val="Arial"/>
      <family val="2"/>
    </font>
    <font>
      <b/>
      <sz val="11"/>
      <color rgb="FF002060"/>
      <name val="Arial"/>
      <family val="2"/>
      <scheme val="minor"/>
    </font>
    <font>
      <sz val="18"/>
      <color theme="1"/>
      <name val="Aria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theme="0" tint="-0.14999847407452621"/>
      </patternFill>
    </fill>
    <fill>
      <patternFill patternType="solid">
        <fgColor rgb="FFF5F5F5"/>
        <bgColor indexed="64"/>
      </patternFill>
    </fill>
    <fill>
      <patternFill patternType="solid">
        <fgColor theme="7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theme="9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0">
    <xf numFmtId="0" fontId="0" fillId="0" borderId="0" xfId="0"/>
    <xf numFmtId="43" fontId="0" fillId="0" borderId="0" xfId="1" applyFont="1"/>
    <xf numFmtId="0" fontId="3" fillId="0" borderId="0" xfId="0" applyFont="1"/>
    <xf numFmtId="8" fontId="0" fillId="0" borderId="0" xfId="0" applyNumberFormat="1"/>
    <xf numFmtId="43" fontId="0" fillId="0" borderId="0" xfId="1" applyFont="1" applyFill="1"/>
    <xf numFmtId="0" fontId="0" fillId="0" borderId="0" xfId="0" applyFill="1"/>
    <xf numFmtId="166" fontId="0" fillId="0" borderId="0" xfId="0" applyNumberFormat="1"/>
    <xf numFmtId="0" fontId="0" fillId="0" borderId="3" xfId="0" applyBorder="1"/>
    <xf numFmtId="0" fontId="0" fillId="0" borderId="1" xfId="0" applyBorder="1"/>
    <xf numFmtId="0" fontId="0" fillId="0" borderId="8" xfId="0" applyBorder="1"/>
    <xf numFmtId="0" fontId="0" fillId="0" borderId="5" xfId="0" applyBorder="1"/>
    <xf numFmtId="0" fontId="3" fillId="0" borderId="3" xfId="0" applyFont="1" applyBorder="1"/>
    <xf numFmtId="43" fontId="0" fillId="0" borderId="5" xfId="1" applyFont="1" applyBorder="1"/>
    <xf numFmtId="43" fontId="0" fillId="0" borderId="7" xfId="1" applyFont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43" fontId="0" fillId="0" borderId="13" xfId="1" applyFont="1" applyBorder="1"/>
    <xf numFmtId="0" fontId="0" fillId="0" borderId="14" xfId="0" applyBorder="1"/>
    <xf numFmtId="0" fontId="0" fillId="4" borderId="0" xfId="0" applyFill="1" applyBorder="1"/>
    <xf numFmtId="0" fontId="0" fillId="4" borderId="6" xfId="0" applyFill="1" applyBorder="1"/>
    <xf numFmtId="0" fontId="7" fillId="0" borderId="8" xfId="0" applyFont="1" applyBorder="1"/>
    <xf numFmtId="0" fontId="0" fillId="2" borderId="7" xfId="0" applyFill="1" applyBorder="1"/>
    <xf numFmtId="15" fontId="0" fillId="2" borderId="4" xfId="0" applyNumberFormat="1" applyFill="1" applyBorder="1"/>
    <xf numFmtId="0" fontId="0" fillId="6" borderId="11" xfId="0" applyFill="1" applyBorder="1"/>
    <xf numFmtId="43" fontId="0" fillId="8" borderId="18" xfId="1" applyNumberFormat="1" applyFont="1" applyFill="1" applyBorder="1"/>
    <xf numFmtId="43" fontId="0" fillId="8" borderId="19" xfId="1" applyNumberFormat="1" applyFont="1" applyFill="1" applyBorder="1"/>
    <xf numFmtId="0" fontId="3" fillId="4" borderId="2" xfId="0" applyFont="1" applyFill="1" applyBorder="1"/>
    <xf numFmtId="0" fontId="9" fillId="7" borderId="19" xfId="0" applyFont="1" applyFill="1" applyBorder="1" applyAlignment="1">
      <alignment horizontal="center" wrapText="1"/>
    </xf>
    <xf numFmtId="43" fontId="9" fillId="7" borderId="19" xfId="1" applyNumberFormat="1" applyFont="1" applyFill="1" applyBorder="1" applyAlignment="1">
      <alignment horizontal="center" wrapText="1"/>
    </xf>
    <xf numFmtId="0" fontId="9" fillId="7" borderId="23" xfId="0" applyFont="1" applyFill="1" applyBorder="1" applyAlignment="1">
      <alignment horizontal="center" wrapText="1"/>
    </xf>
    <xf numFmtId="0" fontId="9" fillId="7" borderId="18" xfId="0" applyFont="1" applyFill="1" applyBorder="1" applyAlignment="1">
      <alignment horizontal="center" wrapText="1"/>
    </xf>
    <xf numFmtId="0" fontId="0" fillId="8" borderId="19" xfId="0" applyFont="1" applyFill="1" applyBorder="1"/>
    <xf numFmtId="165" fontId="0" fillId="8" borderId="19" xfId="0" applyNumberFormat="1" applyFont="1" applyFill="1" applyBorder="1"/>
    <xf numFmtId="0" fontId="0" fillId="0" borderId="19" xfId="0" applyFont="1" applyBorder="1"/>
    <xf numFmtId="165" fontId="0" fillId="0" borderId="19" xfId="0" applyNumberFormat="1" applyFont="1" applyBorder="1"/>
    <xf numFmtId="43" fontId="0" fillId="0" borderId="19" xfId="1" applyNumberFormat="1" applyFont="1" applyBorder="1"/>
    <xf numFmtId="43" fontId="0" fillId="0" borderId="18" xfId="1" applyNumberFormat="1" applyFont="1" applyBorder="1"/>
    <xf numFmtId="43" fontId="4" fillId="8" borderId="18" xfId="1" applyNumberFormat="1" applyFont="1" applyFill="1" applyBorder="1"/>
    <xf numFmtId="43" fontId="2" fillId="0" borderId="18" xfId="1" applyNumberFormat="1" applyFont="1" applyBorder="1"/>
    <xf numFmtId="43" fontId="2" fillId="8" borderId="19" xfId="1" applyNumberFormat="1" applyFont="1" applyFill="1" applyBorder="1"/>
    <xf numFmtId="43" fontId="2" fillId="8" borderId="18" xfId="1" applyNumberFormat="1" applyFont="1" applyFill="1" applyBorder="1"/>
    <xf numFmtId="0" fontId="4" fillId="5" borderId="19" xfId="0" applyFont="1" applyFill="1" applyBorder="1"/>
    <xf numFmtId="165" fontId="4" fillId="5" borderId="19" xfId="0" applyNumberFormat="1" applyFont="1" applyFill="1" applyBorder="1"/>
    <xf numFmtId="43" fontId="4" fillId="5" borderId="19" xfId="1" applyNumberFormat="1" applyFont="1" applyFill="1" applyBorder="1"/>
    <xf numFmtId="43" fontId="7" fillId="5" borderId="19" xfId="1" applyNumberFormat="1" applyFont="1" applyFill="1" applyBorder="1"/>
    <xf numFmtId="43" fontId="4" fillId="5" borderId="18" xfId="1" applyNumberFormat="1" applyFont="1" applyFill="1" applyBorder="1"/>
    <xf numFmtId="0" fontId="0" fillId="0" borderId="0" xfId="0" applyBorder="1"/>
    <xf numFmtId="43" fontId="0" fillId="0" borderId="0" xfId="1" applyFont="1" applyBorder="1"/>
    <xf numFmtId="0" fontId="11" fillId="0" borderId="0" xfId="0" applyFont="1"/>
    <xf numFmtId="43" fontId="11" fillId="0" borderId="0" xfId="1" applyFont="1"/>
    <xf numFmtId="43" fontId="11" fillId="0" borderId="0" xfId="0" applyNumberFormat="1" applyFont="1"/>
    <xf numFmtId="164" fontId="0" fillId="0" borderId="0" xfId="1" applyNumberFormat="1" applyFont="1" applyBorder="1"/>
    <xf numFmtId="0" fontId="0" fillId="0" borderId="8" xfId="0" applyBorder="1" applyAlignment="1">
      <alignment horizontal="left"/>
    </xf>
    <xf numFmtId="164" fontId="0" fillId="0" borderId="0" xfId="1" applyNumberFormat="1" applyFont="1" applyBorder="1" applyAlignment="1">
      <alignment horizontal="center"/>
    </xf>
    <xf numFmtId="0" fontId="0" fillId="0" borderId="21" xfId="0" applyBorder="1"/>
    <xf numFmtId="0" fontId="0" fillId="0" borderId="20" xfId="0" applyBorder="1"/>
    <xf numFmtId="0" fontId="0" fillId="0" borderId="11" xfId="0" applyBorder="1"/>
    <xf numFmtId="0" fontId="0" fillId="11" borderId="2" xfId="0" applyFill="1" applyBorder="1"/>
    <xf numFmtId="0" fontId="3" fillId="0" borderId="8" xfId="0" applyFont="1" applyBorder="1"/>
    <xf numFmtId="164" fontId="3" fillId="0" borderId="0" xfId="1" applyNumberFormat="1" applyFont="1" applyBorder="1"/>
    <xf numFmtId="164" fontId="3" fillId="0" borderId="11" xfId="1" applyNumberFormat="1" applyFont="1" applyBorder="1"/>
    <xf numFmtId="0" fontId="12" fillId="10" borderId="8" xfId="0" applyFont="1" applyFill="1" applyBorder="1"/>
    <xf numFmtId="164" fontId="12" fillId="10" borderId="0" xfId="1" applyNumberFormat="1" applyFont="1" applyFill="1" applyBorder="1"/>
    <xf numFmtId="0" fontId="12" fillId="10" borderId="11" xfId="0" applyFont="1" applyFill="1" applyBorder="1"/>
    <xf numFmtId="0" fontId="12" fillId="10" borderId="5" xfId="0" applyFont="1" applyFill="1" applyBorder="1"/>
    <xf numFmtId="164" fontId="12" fillId="10" borderId="6" xfId="1" applyNumberFormat="1" applyFont="1" applyFill="1" applyBorder="1"/>
    <xf numFmtId="0" fontId="12" fillId="10" borderId="12" xfId="0" applyFont="1" applyFill="1" applyBorder="1"/>
    <xf numFmtId="9" fontId="0" fillId="0" borderId="0" xfId="0" applyNumberFormat="1"/>
    <xf numFmtId="43" fontId="0" fillId="0" borderId="9" xfId="1" applyFont="1" applyBorder="1"/>
    <xf numFmtId="43" fontId="0" fillId="0" borderId="9" xfId="0" applyNumberFormat="1" applyBorder="1"/>
    <xf numFmtId="10" fontId="0" fillId="0" borderId="9" xfId="2" applyNumberFormat="1" applyFont="1" applyBorder="1"/>
    <xf numFmtId="10" fontId="0" fillId="0" borderId="5" xfId="0" applyNumberFormat="1" applyBorder="1"/>
    <xf numFmtId="43" fontId="0" fillId="4" borderId="9" xfId="1" applyFont="1" applyFill="1" applyBorder="1"/>
    <xf numFmtId="43" fontId="3" fillId="0" borderId="9" xfId="1" applyFont="1" applyBorder="1"/>
    <xf numFmtId="0" fontId="3" fillId="0" borderId="19" xfId="0" applyFont="1" applyBorder="1"/>
    <xf numFmtId="165" fontId="3" fillId="0" borderId="19" xfId="0" applyNumberFormat="1" applyFont="1" applyBorder="1"/>
    <xf numFmtId="43" fontId="3" fillId="0" borderId="19" xfId="1" applyNumberFormat="1" applyFont="1" applyBorder="1"/>
    <xf numFmtId="43" fontId="3" fillId="0" borderId="18" xfId="1" applyNumberFormat="1" applyFont="1" applyBorder="1"/>
    <xf numFmtId="167" fontId="8" fillId="4" borderId="9" xfId="0" applyNumberFormat="1" applyFont="1" applyFill="1" applyBorder="1"/>
    <xf numFmtId="167" fontId="0" fillId="0" borderId="7" xfId="0" applyNumberFormat="1" applyBorder="1"/>
    <xf numFmtId="0" fontId="0" fillId="0" borderId="21" xfId="0" applyFill="1" applyBorder="1"/>
    <xf numFmtId="0" fontId="0" fillId="0" borderId="22" xfId="0" applyBorder="1"/>
    <xf numFmtId="0" fontId="0" fillId="0" borderId="0" xfId="0" applyFill="1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3" xfId="0" applyFill="1" applyBorder="1"/>
    <xf numFmtId="0" fontId="14" fillId="0" borderId="4" xfId="0" applyFont="1" applyFill="1" applyBorder="1"/>
    <xf numFmtId="164" fontId="0" fillId="4" borderId="4" xfId="1" applyNumberFormat="1" applyFont="1" applyFill="1" applyBorder="1"/>
    <xf numFmtId="0" fontId="7" fillId="2" borderId="4" xfId="0" applyFont="1" applyFill="1" applyBorder="1"/>
    <xf numFmtId="0" fontId="15" fillId="0" borderId="3" xfId="0" applyFont="1" applyFill="1" applyBorder="1"/>
    <xf numFmtId="10" fontId="0" fillId="2" borderId="7" xfId="0" applyNumberFormat="1" applyFill="1" applyBorder="1"/>
    <xf numFmtId="0" fontId="0" fillId="0" borderId="8" xfId="0" applyFill="1" applyBorder="1"/>
    <xf numFmtId="10" fontId="0" fillId="2" borderId="4" xfId="2" applyNumberFormat="1" applyFont="1" applyFill="1" applyBorder="1"/>
    <xf numFmtId="0" fontId="16" fillId="0" borderId="0" xfId="0" applyFont="1"/>
    <xf numFmtId="0" fontId="0" fillId="12" borderId="0" xfId="0" applyFill="1"/>
    <xf numFmtId="0" fontId="0" fillId="9" borderId="20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17" fillId="0" borderId="0" xfId="0" applyFont="1"/>
    <xf numFmtId="0" fontId="0" fillId="0" borderId="4" xfId="0" applyBorder="1"/>
    <xf numFmtId="0" fontId="0" fillId="0" borderId="9" xfId="0" applyBorder="1"/>
    <xf numFmtId="0" fontId="0" fillId="0" borderId="7" xfId="0" applyBorder="1"/>
    <xf numFmtId="165" fontId="0" fillId="9" borderId="19" xfId="0" applyNumberFormat="1" applyFont="1" applyFill="1" applyBorder="1"/>
    <xf numFmtId="15" fontId="0" fillId="0" borderId="0" xfId="1" applyNumberFormat="1" applyFont="1"/>
    <xf numFmtId="43" fontId="0" fillId="0" borderId="0" xfId="1" applyFont="1" applyFill="1" applyBorder="1"/>
    <xf numFmtId="15" fontId="0" fillId="0" borderId="0" xfId="0" applyNumberFormat="1"/>
    <xf numFmtId="4" fontId="0" fillId="0" borderId="0" xfId="1" applyNumberFormat="1" applyFont="1"/>
    <xf numFmtId="0" fontId="3" fillId="0" borderId="0" xfId="0" applyFont="1" applyBorder="1"/>
    <xf numFmtId="164" fontId="8" fillId="2" borderId="0" xfId="1" applyNumberFormat="1" applyFont="1" applyFill="1" applyBorder="1"/>
    <xf numFmtId="10" fontId="0" fillId="2" borderId="0" xfId="2" applyNumberFormat="1" applyFont="1" applyFill="1" applyBorder="1"/>
    <xf numFmtId="10" fontId="0" fillId="2" borderId="0" xfId="0" applyNumberFormat="1" applyFill="1" applyBorder="1"/>
    <xf numFmtId="164" fontId="0" fillId="2" borderId="0" xfId="1" applyNumberFormat="1" applyFont="1" applyFill="1" applyBorder="1"/>
    <xf numFmtId="0" fontId="0" fillId="2" borderId="0" xfId="0" applyFill="1" applyBorder="1"/>
    <xf numFmtId="15" fontId="0" fillId="2" borderId="0" xfId="0" applyNumberForma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0" fillId="0" borderId="0" xfId="0" applyFont="1" applyFill="1"/>
    <xf numFmtId="43" fontId="0" fillId="0" borderId="8" xfId="1" applyFont="1" applyBorder="1"/>
    <xf numFmtId="165" fontId="0" fillId="0" borderId="4" xfId="0" applyNumberFormat="1" applyFill="1" applyBorder="1"/>
    <xf numFmtId="2" fontId="0" fillId="0" borderId="9" xfId="1" applyNumberFormat="1" applyFont="1" applyBorder="1"/>
    <xf numFmtId="0" fontId="0" fillId="0" borderId="5" xfId="0" applyFill="1" applyBorder="1"/>
    <xf numFmtId="0" fontId="13" fillId="0" borderId="5" xfId="0" applyFont="1" applyFill="1" applyBorder="1"/>
    <xf numFmtId="43" fontId="13" fillId="0" borderId="7" xfId="1" applyFont="1" applyFill="1" applyBorder="1"/>
    <xf numFmtId="167" fontId="8" fillId="4" borderId="7" xfId="0" applyNumberFormat="1" applyFont="1" applyFill="1" applyBorder="1"/>
    <xf numFmtId="10" fontId="0" fillId="4" borderId="4" xfId="0" applyNumberFormat="1" applyFill="1" applyBorder="1"/>
    <xf numFmtId="0" fontId="0" fillId="6" borderId="0" xfId="0" applyFill="1" applyBorder="1" applyAlignment="1">
      <alignment horizontal="center" wrapText="1"/>
    </xf>
    <xf numFmtId="43" fontId="2" fillId="9" borderId="19" xfId="1" applyNumberFormat="1" applyFont="1" applyFill="1" applyBorder="1"/>
    <xf numFmtId="0" fontId="4" fillId="0" borderId="5" xfId="0" applyFont="1" applyBorder="1"/>
    <xf numFmtId="170" fontId="11" fillId="0" borderId="0" xfId="2" applyNumberFormat="1" applyFont="1"/>
    <xf numFmtId="43" fontId="0" fillId="0" borderId="0" xfId="0" quotePrefix="1" applyNumberFormat="1"/>
    <xf numFmtId="168" fontId="0" fillId="0" borderId="0" xfId="0" applyNumberFormat="1"/>
    <xf numFmtId="8" fontId="0" fillId="0" borderId="0" xfId="1" applyNumberFormat="1" applyFont="1"/>
    <xf numFmtId="43" fontId="0" fillId="0" borderId="0" xfId="0" applyNumberFormat="1"/>
    <xf numFmtId="2" fontId="0" fillId="0" borderId="0" xfId="0" applyNumberFormat="1"/>
    <xf numFmtId="171" fontId="0" fillId="0" borderId="0" xfId="2" applyNumberFormat="1" applyFont="1"/>
    <xf numFmtId="172" fontId="0" fillId="0" borderId="0" xfId="0" applyNumberFormat="1"/>
    <xf numFmtId="11" fontId="0" fillId="0" borderId="0" xfId="0" applyNumberFormat="1"/>
    <xf numFmtId="173" fontId="0" fillId="0" borderId="0" xfId="0" applyNumberFormat="1"/>
    <xf numFmtId="0" fontId="0" fillId="0" borderId="0" xfId="0" applyAlignment="1">
      <alignment horizontal="left"/>
    </xf>
    <xf numFmtId="169" fontId="0" fillId="0" borderId="9" xfId="1" applyNumberFormat="1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169" fontId="13" fillId="3" borderId="4" xfId="1" applyNumberFormat="1" applyFont="1" applyFill="1" applyBorder="1"/>
    <xf numFmtId="0" fontId="18" fillId="4" borderId="0" xfId="0" applyFont="1" applyFill="1" applyBorder="1"/>
    <xf numFmtId="2" fontId="0" fillId="0" borderId="0" xfId="0" applyNumberFormat="1" applyFill="1"/>
    <xf numFmtId="164" fontId="0" fillId="0" borderId="9" xfId="1" applyNumberFormat="1" applyFont="1" applyBorder="1"/>
    <xf numFmtId="0" fontId="0" fillId="6" borderId="0" xfId="0" applyFill="1" applyBorder="1" applyAlignment="1">
      <alignment horizontal="center" wrapText="1"/>
    </xf>
    <xf numFmtId="0" fontId="7" fillId="14" borderId="19" xfId="0" applyFont="1" applyFill="1" applyBorder="1" applyAlignment="1">
      <alignment horizontal="center" wrapText="1"/>
    </xf>
    <xf numFmtId="43" fontId="7" fillId="14" borderId="19" xfId="1" applyNumberFormat="1" applyFont="1" applyFill="1" applyBorder="1" applyAlignment="1">
      <alignment horizontal="center" wrapText="1"/>
    </xf>
    <xf numFmtId="0" fontId="7" fillId="14" borderId="24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3" fontId="7" fillId="14" borderId="18" xfId="0" applyNumberFormat="1" applyFont="1" applyFill="1" applyBorder="1" applyAlignment="1">
      <alignment horizontal="center" wrapText="1"/>
    </xf>
    <xf numFmtId="165" fontId="7" fillId="14" borderId="19" xfId="0" applyNumberFormat="1" applyFont="1" applyFill="1" applyBorder="1" applyAlignment="1">
      <alignment horizontal="right" wrapText="1"/>
    </xf>
    <xf numFmtId="169" fontId="0" fillId="15" borderId="7" xfId="0" applyNumberFormat="1" applyFill="1" applyBorder="1"/>
    <xf numFmtId="43" fontId="19" fillId="0" borderId="0" xfId="1" applyFont="1"/>
    <xf numFmtId="174" fontId="0" fillId="8" borderId="19" xfId="1" applyNumberFormat="1" applyFont="1" applyFill="1" applyBorder="1"/>
    <xf numFmtId="174" fontId="0" fillId="0" borderId="9" xfId="1" applyNumberFormat="1" applyFont="1" applyFill="1" applyBorder="1"/>
    <xf numFmtId="43" fontId="0" fillId="13" borderId="19" xfId="1" applyNumberFormat="1" applyFont="1" applyFill="1" applyBorder="1"/>
    <xf numFmtId="175" fontId="0" fillId="8" borderId="19" xfId="1" applyNumberFormat="1" applyFont="1" applyFill="1" applyBorder="1"/>
    <xf numFmtId="175" fontId="0" fillId="0" borderId="19" xfId="1" applyNumberFormat="1" applyFont="1" applyBorder="1"/>
    <xf numFmtId="175" fontId="0" fillId="0" borderId="0" xfId="0" applyNumberFormat="1"/>
    <xf numFmtId="175" fontId="0" fillId="0" borderId="0" xfId="0" applyNumberFormat="1" applyFill="1"/>
    <xf numFmtId="0" fontId="0" fillId="6" borderId="0" xfId="0" applyFill="1" applyBorder="1" applyAlignment="1">
      <alignment horizontal="center" wrapText="1"/>
    </xf>
    <xf numFmtId="43" fontId="0" fillId="16" borderId="0" xfId="1" applyFont="1" applyFill="1"/>
    <xf numFmtId="175" fontId="0" fillId="16" borderId="19" xfId="1" applyNumberFormat="1" applyFont="1" applyFill="1" applyBorder="1"/>
    <xf numFmtId="175" fontId="0" fillId="17" borderId="19" xfId="1" applyNumberFormat="1" applyFont="1" applyFill="1" applyBorder="1"/>
    <xf numFmtId="43" fontId="0" fillId="17" borderId="19" xfId="1" applyNumberFormat="1" applyFont="1" applyFill="1" applyBorder="1"/>
    <xf numFmtId="43" fontId="0" fillId="16" borderId="19" xfId="1" applyNumberFormat="1" applyFont="1" applyFill="1" applyBorder="1"/>
    <xf numFmtId="4" fontId="0" fillId="0" borderId="0" xfId="0" applyNumberFormat="1"/>
    <xf numFmtId="4" fontId="20" fillId="0" borderId="0" xfId="0" applyNumberFormat="1" applyFont="1"/>
    <xf numFmtId="0" fontId="21" fillId="18" borderId="25" xfId="0" applyFont="1" applyFill="1" applyBorder="1" applyAlignment="1">
      <alignment horizontal="right" vertical="center" wrapText="1"/>
    </xf>
    <xf numFmtId="175" fontId="0" fillId="12" borderId="19" xfId="1" applyNumberFormat="1" applyFont="1" applyFill="1" applyBorder="1"/>
    <xf numFmtId="175" fontId="0" fillId="19" borderId="19" xfId="1" applyNumberFormat="1" applyFont="1" applyFill="1" applyBorder="1"/>
    <xf numFmtId="43" fontId="0" fillId="12" borderId="0" xfId="1" applyFont="1" applyFill="1"/>
    <xf numFmtId="43" fontId="0" fillId="20" borderId="0" xfId="1" applyFont="1" applyFill="1"/>
    <xf numFmtId="43" fontId="11" fillId="20" borderId="0" xfId="0" applyNumberFormat="1" applyFont="1" applyFill="1"/>
    <xf numFmtId="0" fontId="0" fillId="0" borderId="10" xfId="0" applyBorder="1"/>
    <xf numFmtId="0" fontId="0" fillId="0" borderId="12" xfId="0" applyBorder="1"/>
    <xf numFmtId="15" fontId="0" fillId="10" borderId="2" xfId="0" applyNumberFormat="1" applyFill="1" applyBorder="1"/>
    <xf numFmtId="0" fontId="0" fillId="10" borderId="21" xfId="0" applyFill="1" applyBorder="1"/>
    <xf numFmtId="0" fontId="0" fillId="10" borderId="22" xfId="0" applyFill="1" applyBorder="1"/>
    <xf numFmtId="0" fontId="0" fillId="6" borderId="0" xfId="0" applyFill="1" applyBorder="1" applyAlignment="1">
      <alignment horizontal="center" wrapText="1"/>
    </xf>
    <xf numFmtId="43" fontId="2" fillId="0" borderId="0" xfId="1" applyFont="1"/>
    <xf numFmtId="11" fontId="11" fillId="0" borderId="0" xfId="0" applyNumberFormat="1" applyFont="1"/>
    <xf numFmtId="0" fontId="7" fillId="21" borderId="19" xfId="0" applyFont="1" applyFill="1" applyBorder="1" applyAlignment="1">
      <alignment horizontal="center" wrapText="1"/>
    </xf>
    <xf numFmtId="165" fontId="7" fillId="21" borderId="19" xfId="0" applyNumberFormat="1" applyFont="1" applyFill="1" applyBorder="1" applyAlignment="1">
      <alignment horizontal="right" wrapText="1"/>
    </xf>
    <xf numFmtId="43" fontId="7" fillId="21" borderId="19" xfId="1" applyNumberFormat="1" applyFont="1" applyFill="1" applyBorder="1" applyAlignment="1">
      <alignment horizontal="center" wrapText="1"/>
    </xf>
    <xf numFmtId="0" fontId="7" fillId="21" borderId="24" xfId="0" applyFont="1" applyFill="1" applyBorder="1" applyAlignment="1">
      <alignment horizontal="center" wrapText="1"/>
    </xf>
    <xf numFmtId="43" fontId="7" fillId="21" borderId="18" xfId="0" applyNumberFormat="1" applyFont="1" applyFill="1" applyBorder="1" applyAlignment="1">
      <alignment horizontal="center" wrapText="1"/>
    </xf>
    <xf numFmtId="43" fontId="0" fillId="22" borderId="19" xfId="1" applyNumberFormat="1" applyFont="1" applyFill="1" applyBorder="1"/>
    <xf numFmtId="43" fontId="0" fillId="0" borderId="19" xfId="1" applyNumberFormat="1" applyFont="1" applyFill="1" applyBorder="1"/>
    <xf numFmtId="43" fontId="0" fillId="0" borderId="3" xfId="1" applyFont="1" applyBorder="1"/>
    <xf numFmtId="0" fontId="0" fillId="0" borderId="0" xfId="0" applyFont="1" applyBorder="1"/>
    <xf numFmtId="175" fontId="0" fillId="0" borderId="19" xfId="1" applyNumberFormat="1" applyFont="1" applyFill="1" applyBorder="1"/>
    <xf numFmtId="43" fontId="22" fillId="22" borderId="19" xfId="1" applyNumberFormat="1" applyFont="1" applyFill="1" applyBorder="1"/>
    <xf numFmtId="0" fontId="3" fillId="0" borderId="21" xfId="0" applyFont="1" applyBorder="1"/>
    <xf numFmtId="164" fontId="8" fillId="2" borderId="22" xfId="1" applyNumberFormat="1" applyFont="1" applyFill="1" applyBorder="1"/>
    <xf numFmtId="164" fontId="0" fillId="2" borderId="4" xfId="1" applyNumberFormat="1" applyFont="1" applyFill="1" applyBorder="1"/>
    <xf numFmtId="15" fontId="0" fillId="2" borderId="7" xfId="0" applyNumberFormat="1" applyFill="1" applyBorder="1"/>
    <xf numFmtId="0" fontId="0" fillId="0" borderId="8" xfId="0" applyFont="1" applyBorder="1"/>
    <xf numFmtId="0" fontId="3" fillId="2" borderId="9" xfId="0" applyFont="1" applyFill="1" applyBorder="1"/>
    <xf numFmtId="164" fontId="0" fillId="3" borderId="4" xfId="1" applyNumberFormat="1" applyFont="1" applyFill="1" applyBorder="1"/>
    <xf numFmtId="164" fontId="0" fillId="3" borderId="9" xfId="1" applyNumberFormat="1" applyFont="1" applyFill="1" applyBorder="1"/>
    <xf numFmtId="43" fontId="0" fillId="3" borderId="7" xfId="1" applyFont="1" applyFill="1" applyBorder="1"/>
    <xf numFmtId="10" fontId="0" fillId="3" borderId="4" xfId="0" applyNumberFormat="1" applyFill="1" applyBorder="1"/>
    <xf numFmtId="10" fontId="0" fillId="3" borderId="9" xfId="2" applyNumberFormat="1" applyFont="1" applyFill="1" applyBorder="1"/>
    <xf numFmtId="167" fontId="8" fillId="3" borderId="7" xfId="0" applyNumberFormat="1" applyFont="1" applyFill="1" applyBorder="1"/>
    <xf numFmtId="165" fontId="0" fillId="3" borderId="4" xfId="0" applyNumberFormat="1" applyFill="1" applyBorder="1"/>
    <xf numFmtId="2" fontId="0" fillId="3" borderId="9" xfId="1" applyNumberFormat="1" applyFont="1" applyFill="1" applyBorder="1"/>
    <xf numFmtId="174" fontId="0" fillId="3" borderId="9" xfId="1" applyNumberFormat="1" applyFont="1" applyFill="1" applyBorder="1"/>
    <xf numFmtId="0" fontId="0" fillId="13" borderId="11" xfId="0" applyFill="1" applyBorder="1"/>
    <xf numFmtId="0" fontId="0" fillId="13" borderId="0" xfId="0" applyFill="1" applyBorder="1" applyAlignment="1">
      <alignment horizontal="center" wrapText="1"/>
    </xf>
    <xf numFmtId="43" fontId="0" fillId="3" borderId="4" xfId="1" applyFont="1" applyFill="1" applyBorder="1"/>
    <xf numFmtId="0" fontId="0" fillId="23" borderId="11" xfId="0" applyFill="1" applyBorder="1"/>
    <xf numFmtId="0" fontId="0" fillId="23" borderId="0" xfId="0" applyFill="1" applyBorder="1" applyAlignment="1">
      <alignment horizontal="center" wrapText="1"/>
    </xf>
    <xf numFmtId="0" fontId="0" fillId="0" borderId="21" xfId="0" applyFont="1" applyBorder="1"/>
    <xf numFmtId="0" fontId="0" fillId="0" borderId="3" xfId="0" applyFont="1" applyBorder="1"/>
    <xf numFmtId="0" fontId="22" fillId="0" borderId="5" xfId="0" applyFont="1" applyFill="1" applyBorder="1"/>
    <xf numFmtId="0" fontId="22" fillId="0" borderId="21" xfId="0" applyFont="1" applyFill="1" applyBorder="1"/>
    <xf numFmtId="43" fontId="22" fillId="3" borderId="7" xfId="1" applyFont="1" applyFill="1" applyBorder="1"/>
    <xf numFmtId="169" fontId="22" fillId="3" borderId="7" xfId="0" applyNumberFormat="1" applyFont="1" applyFill="1" applyBorder="1"/>
    <xf numFmtId="0" fontId="22" fillId="0" borderId="8" xfId="0" applyFont="1" applyFill="1" applyBorder="1"/>
    <xf numFmtId="8" fontId="22" fillId="3" borderId="22" xfId="1" applyNumberFormat="1" applyFont="1" applyFill="1" applyBorder="1"/>
    <xf numFmtId="169" fontId="22" fillId="3" borderId="4" xfId="1" applyNumberFormat="1" applyFont="1" applyFill="1" applyBorder="1"/>
    <xf numFmtId="165" fontId="0" fillId="0" borderId="26" xfId="0" applyNumberFormat="1" applyFont="1" applyBorder="1"/>
    <xf numFmtId="43" fontId="0" fillId="0" borderId="26" xfId="1" applyNumberFormat="1" applyFont="1" applyBorder="1"/>
    <xf numFmtId="43" fontId="0" fillId="0" borderId="17" xfId="1" applyNumberFormat="1" applyFont="1" applyBorder="1"/>
    <xf numFmtId="11" fontId="0" fillId="0" borderId="0" xfId="1" applyNumberFormat="1" applyFont="1" applyFill="1"/>
    <xf numFmtId="10" fontId="0" fillId="0" borderId="0" xfId="0" applyNumberFormat="1"/>
    <xf numFmtId="176" fontId="0" fillId="0" borderId="0" xfId="1" applyNumberFormat="1" applyFont="1"/>
    <xf numFmtId="11" fontId="0" fillId="0" borderId="0" xfId="1" applyNumberFormat="1" applyFont="1"/>
    <xf numFmtId="164" fontId="0" fillId="0" borderId="0" xfId="1" applyNumberFormat="1" applyFont="1"/>
    <xf numFmtId="175" fontId="0" fillId="0" borderId="0" xfId="1" applyNumberFormat="1" applyFont="1"/>
    <xf numFmtId="174" fontId="0" fillId="0" borderId="0" xfId="1" applyNumberFormat="1" applyFont="1"/>
    <xf numFmtId="177" fontId="0" fillId="0" borderId="0" xfId="1" applyNumberFormat="1" applyFont="1"/>
    <xf numFmtId="43" fontId="0" fillId="3" borderId="9" xfId="1" applyFont="1" applyFill="1" applyBorder="1"/>
    <xf numFmtId="43" fontId="0" fillId="0" borderId="5" xfId="1" applyFont="1" applyFill="1" applyBorder="1"/>
    <xf numFmtId="43" fontId="0" fillId="0" borderId="8" xfId="1" applyFont="1" applyFill="1" applyBorder="1"/>
    <xf numFmtId="43" fontId="22" fillId="0" borderId="19" xfId="1" applyNumberFormat="1" applyFont="1" applyFill="1" applyBorder="1"/>
    <xf numFmtId="43" fontId="0" fillId="8" borderId="19" xfId="1" applyFont="1" applyFill="1" applyBorder="1"/>
    <xf numFmtId="43" fontId="0" fillId="24" borderId="19" xfId="1" applyFont="1" applyFill="1" applyBorder="1"/>
    <xf numFmtId="43" fontId="0" fillId="0" borderId="19" xfId="1" applyFont="1" applyBorder="1"/>
    <xf numFmtId="43" fontId="4" fillId="5" borderId="19" xfId="1" applyFont="1" applyFill="1" applyBorder="1"/>
    <xf numFmtId="43" fontId="3" fillId="0" borderId="19" xfId="1" applyFont="1" applyBorder="1"/>
    <xf numFmtId="43" fontId="0" fillId="0" borderId="19" xfId="1" applyFont="1" applyFill="1" applyBorder="1"/>
    <xf numFmtId="43" fontId="2" fillId="9" borderId="19" xfId="1" applyFont="1" applyFill="1" applyBorder="1"/>
    <xf numFmtId="43" fontId="2" fillId="8" borderId="19" xfId="1" applyFont="1" applyFill="1" applyBorder="1"/>
    <xf numFmtId="43" fontId="0" fillId="22" borderId="19" xfId="1" applyFont="1" applyFill="1" applyBorder="1"/>
    <xf numFmtId="43" fontId="0" fillId="0" borderId="26" xfId="1" applyFont="1" applyBorder="1"/>
    <xf numFmtId="0" fontId="9" fillId="7" borderId="19" xfId="0" applyFont="1" applyFill="1" applyBorder="1" applyAlignment="1">
      <alignment horizontal="center" vertical="center" wrapText="1"/>
    </xf>
    <xf numFmtId="43" fontId="9" fillId="7" borderId="19" xfId="1" applyNumberFormat="1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43" fontId="4" fillId="0" borderId="0" xfId="0" applyNumberFormat="1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3" fontId="0" fillId="8" borderId="18" xfId="1" applyFont="1" applyFill="1" applyBorder="1"/>
    <xf numFmtId="43" fontId="4" fillId="0" borderId="19" xfId="1" applyFont="1" applyFill="1" applyBorder="1"/>
    <xf numFmtId="43" fontId="0" fillId="0" borderId="18" xfId="1" applyFont="1" applyBorder="1"/>
    <xf numFmtId="43" fontId="4" fillId="8" borderId="18" xfId="1" applyFont="1" applyFill="1" applyBorder="1"/>
    <xf numFmtId="43" fontId="2" fillId="0" borderId="18" xfId="1" applyFont="1" applyBorder="1"/>
    <xf numFmtId="43" fontId="2" fillId="8" borderId="18" xfId="1" applyFont="1" applyFill="1" applyBorder="1"/>
    <xf numFmtId="43" fontId="7" fillId="5" borderId="19" xfId="1" applyFont="1" applyFill="1" applyBorder="1"/>
    <xf numFmtId="43" fontId="4" fillId="5" borderId="18" xfId="1" applyFont="1" applyFill="1" applyBorder="1"/>
    <xf numFmtId="43" fontId="3" fillId="0" borderId="18" xfId="1" applyFont="1" applyBorder="1"/>
    <xf numFmtId="178" fontId="0" fillId="0" borderId="0" xfId="1" applyNumberFormat="1" applyFont="1"/>
    <xf numFmtId="43" fontId="0" fillId="0" borderId="0" xfId="0" applyNumberFormat="1" applyAlignment="1">
      <alignment horizontal="left"/>
    </xf>
    <xf numFmtId="0" fontId="0" fillId="6" borderId="0" xfId="0" applyFill="1" applyBorder="1" applyAlignment="1">
      <alignment horizontal="center" wrapText="1"/>
    </xf>
    <xf numFmtId="0" fontId="0" fillId="23" borderId="0" xfId="0" applyFill="1" applyBorder="1" applyAlignment="1">
      <alignment horizontal="center" wrapText="1"/>
    </xf>
    <xf numFmtId="0" fontId="0" fillId="13" borderId="0" xfId="0" applyFill="1" applyBorder="1" applyAlignment="1">
      <alignment horizontal="center" wrapText="1"/>
    </xf>
    <xf numFmtId="164" fontId="11" fillId="0" borderId="0" xfId="1" applyNumberFormat="1" applyFont="1"/>
    <xf numFmtId="164" fontId="0" fillId="0" borderId="0" xfId="1" applyNumberFormat="1" applyFont="1" applyAlignment="1">
      <alignment horizontal="center"/>
    </xf>
    <xf numFmtId="0" fontId="4" fillId="0" borderId="8" xfId="0" applyFont="1" applyBorder="1"/>
    <xf numFmtId="167" fontId="8" fillId="3" borderId="9" xfId="0" applyNumberFormat="1" applyFont="1" applyFill="1" applyBorder="1"/>
    <xf numFmtId="0" fontId="7" fillId="0" borderId="19" xfId="0" applyFont="1" applyFill="1" applyBorder="1" applyAlignment="1">
      <alignment horizontal="center" wrapText="1"/>
    </xf>
    <xf numFmtId="165" fontId="7" fillId="0" borderId="19" xfId="0" applyNumberFormat="1" applyFont="1" applyFill="1" applyBorder="1" applyAlignment="1">
      <alignment horizontal="right" wrapText="1"/>
    </xf>
    <xf numFmtId="43" fontId="7" fillId="0" borderId="19" xfId="1" applyNumberFormat="1" applyFont="1" applyFill="1" applyBorder="1" applyAlignment="1">
      <alignment horizontal="center" wrapText="1"/>
    </xf>
    <xf numFmtId="0" fontId="7" fillId="0" borderId="24" xfId="0" applyFont="1" applyFill="1" applyBorder="1" applyAlignment="1">
      <alignment horizontal="center" wrapText="1"/>
    </xf>
    <xf numFmtId="43" fontId="7" fillId="0" borderId="18" xfId="0" applyNumberFormat="1" applyFont="1" applyFill="1" applyBorder="1" applyAlignment="1">
      <alignment horizontal="center" wrapText="1"/>
    </xf>
    <xf numFmtId="164" fontId="0" fillId="0" borderId="0" xfId="1" applyNumberFormat="1" applyFont="1" applyFill="1"/>
    <xf numFmtId="43" fontId="7" fillId="0" borderId="24" xfId="1" applyFont="1" applyFill="1" applyBorder="1" applyAlignment="1">
      <alignment horizontal="center" wrapText="1"/>
    </xf>
    <xf numFmtId="43" fontId="0" fillId="25" borderId="0" xfId="1" applyFont="1" applyFill="1"/>
    <xf numFmtId="10" fontId="0" fillId="25" borderId="4" xfId="0" applyNumberFormat="1" applyFill="1" applyBorder="1"/>
    <xf numFmtId="174" fontId="0" fillId="25" borderId="9" xfId="1" applyNumberFormat="1" applyFont="1" applyFill="1" applyBorder="1"/>
    <xf numFmtId="43" fontId="0" fillId="25" borderId="7" xfId="1" applyFont="1" applyFill="1" applyBorder="1"/>
    <xf numFmtId="43" fontId="0" fillId="25" borderId="9" xfId="1" applyFont="1" applyFill="1" applyBorder="1"/>
    <xf numFmtId="43" fontId="19" fillId="25" borderId="9" xfId="1" applyFont="1" applyFill="1" applyBorder="1"/>
    <xf numFmtId="43" fontId="0" fillId="25" borderId="22" xfId="1" applyFont="1" applyFill="1" applyBorder="1"/>
    <xf numFmtId="43" fontId="23" fillId="0" borderId="0" xfId="1" applyFont="1"/>
    <xf numFmtId="0" fontId="0" fillId="23" borderId="0" xfId="0" applyFill="1" applyBorder="1" applyAlignment="1">
      <alignment horizontal="center" wrapText="1"/>
    </xf>
    <xf numFmtId="0" fontId="0" fillId="4" borderId="0" xfId="0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13" borderId="0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Payoff Principal and Interest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'2_InterestOnly_M2'!$E$20</c:f>
              <c:strCache>
                <c:ptCount val="1"/>
                <c:pt idx="0">
                  <c:v>Interest Payment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'2_InterestOnly_M2'!$B$22:$B$99</c:f>
              <c:numCache>
                <c:formatCode>[$-409]d\-mmm\-yy;@</c:formatCode>
                <c:ptCount val="78"/>
                <c:pt idx="0">
                  <c:v>42719</c:v>
                </c:pt>
                <c:pt idx="1">
                  <c:v>42750</c:v>
                </c:pt>
                <c:pt idx="2">
                  <c:v>42781</c:v>
                </c:pt>
                <c:pt idx="3">
                  <c:v>42809</c:v>
                </c:pt>
                <c:pt idx="4">
                  <c:v>42840</c:v>
                </c:pt>
                <c:pt idx="5">
                  <c:v>42870</c:v>
                </c:pt>
                <c:pt idx="6">
                  <c:v>42901</c:v>
                </c:pt>
                <c:pt idx="7">
                  <c:v>42931</c:v>
                </c:pt>
                <c:pt idx="8">
                  <c:v>42962</c:v>
                </c:pt>
                <c:pt idx="9">
                  <c:v>42993</c:v>
                </c:pt>
                <c:pt idx="10">
                  <c:v>43023</c:v>
                </c:pt>
                <c:pt idx="11">
                  <c:v>43054</c:v>
                </c:pt>
                <c:pt idx="12">
                  <c:v>43084</c:v>
                </c:pt>
                <c:pt idx="13">
                  <c:v>43115</c:v>
                </c:pt>
                <c:pt idx="14">
                  <c:v>43146</c:v>
                </c:pt>
                <c:pt idx="15">
                  <c:v>43174</c:v>
                </c:pt>
                <c:pt idx="16">
                  <c:v>43205</c:v>
                </c:pt>
                <c:pt idx="17">
                  <c:v>43235</c:v>
                </c:pt>
                <c:pt idx="18">
                  <c:v>43266</c:v>
                </c:pt>
                <c:pt idx="19">
                  <c:v>43296</c:v>
                </c:pt>
                <c:pt idx="20">
                  <c:v>43327</c:v>
                </c:pt>
                <c:pt idx="21">
                  <c:v>43358</c:v>
                </c:pt>
                <c:pt idx="22">
                  <c:v>43388</c:v>
                </c:pt>
                <c:pt idx="23">
                  <c:v>43419</c:v>
                </c:pt>
                <c:pt idx="24">
                  <c:v>43449</c:v>
                </c:pt>
                <c:pt idx="25">
                  <c:v>43480</c:v>
                </c:pt>
                <c:pt idx="26">
                  <c:v>43511</c:v>
                </c:pt>
                <c:pt idx="27">
                  <c:v>43539</c:v>
                </c:pt>
                <c:pt idx="28">
                  <c:v>43570</c:v>
                </c:pt>
                <c:pt idx="29">
                  <c:v>43600</c:v>
                </c:pt>
                <c:pt idx="30">
                  <c:v>43631</c:v>
                </c:pt>
                <c:pt idx="31">
                  <c:v>43661</c:v>
                </c:pt>
                <c:pt idx="32">
                  <c:v>43692</c:v>
                </c:pt>
                <c:pt idx="33">
                  <c:v>43723</c:v>
                </c:pt>
                <c:pt idx="34">
                  <c:v>43753</c:v>
                </c:pt>
                <c:pt idx="35">
                  <c:v>43784</c:v>
                </c:pt>
                <c:pt idx="36">
                  <c:v>43814</c:v>
                </c:pt>
                <c:pt idx="37">
                  <c:v>43845</c:v>
                </c:pt>
                <c:pt idx="38">
                  <c:v>43876</c:v>
                </c:pt>
                <c:pt idx="39">
                  <c:v>43905</c:v>
                </c:pt>
                <c:pt idx="40">
                  <c:v>43936</c:v>
                </c:pt>
                <c:pt idx="41">
                  <c:v>43966</c:v>
                </c:pt>
                <c:pt idx="42">
                  <c:v>43997</c:v>
                </c:pt>
                <c:pt idx="43">
                  <c:v>44027</c:v>
                </c:pt>
                <c:pt idx="44">
                  <c:v>44058</c:v>
                </c:pt>
                <c:pt idx="45">
                  <c:v>44089</c:v>
                </c:pt>
                <c:pt idx="46">
                  <c:v>44119</c:v>
                </c:pt>
                <c:pt idx="47">
                  <c:v>44150</c:v>
                </c:pt>
                <c:pt idx="48">
                  <c:v>44180</c:v>
                </c:pt>
                <c:pt idx="49">
                  <c:v>44211</c:v>
                </c:pt>
                <c:pt idx="50">
                  <c:v>44242</c:v>
                </c:pt>
                <c:pt idx="51">
                  <c:v>44270</c:v>
                </c:pt>
                <c:pt idx="52">
                  <c:v>44301</c:v>
                </c:pt>
                <c:pt idx="53">
                  <c:v>44331</c:v>
                </c:pt>
                <c:pt idx="54">
                  <c:v>44362</c:v>
                </c:pt>
                <c:pt idx="55">
                  <c:v>44392</c:v>
                </c:pt>
                <c:pt idx="56">
                  <c:v>44423</c:v>
                </c:pt>
                <c:pt idx="57">
                  <c:v>44454</c:v>
                </c:pt>
                <c:pt idx="58">
                  <c:v>44484</c:v>
                </c:pt>
                <c:pt idx="59">
                  <c:v>44515</c:v>
                </c:pt>
                <c:pt idx="60">
                  <c:v>44545</c:v>
                </c:pt>
                <c:pt idx="61">
                  <c:v>44576</c:v>
                </c:pt>
                <c:pt idx="62">
                  <c:v>44607</c:v>
                </c:pt>
                <c:pt idx="63">
                  <c:v>44635</c:v>
                </c:pt>
                <c:pt idx="64">
                  <c:v>44666</c:v>
                </c:pt>
                <c:pt idx="65">
                  <c:v>44696</c:v>
                </c:pt>
                <c:pt idx="66">
                  <c:v>44727</c:v>
                </c:pt>
                <c:pt idx="67">
                  <c:v>44757</c:v>
                </c:pt>
                <c:pt idx="68">
                  <c:v>44788</c:v>
                </c:pt>
                <c:pt idx="69">
                  <c:v>44819</c:v>
                </c:pt>
                <c:pt idx="70">
                  <c:v>44849</c:v>
                </c:pt>
                <c:pt idx="71">
                  <c:v>44880</c:v>
                </c:pt>
                <c:pt idx="72">
                  <c:v>44910</c:v>
                </c:pt>
                <c:pt idx="73">
                  <c:v>44941</c:v>
                </c:pt>
                <c:pt idx="74">
                  <c:v>44972</c:v>
                </c:pt>
                <c:pt idx="75">
                  <c:v>45000</c:v>
                </c:pt>
                <c:pt idx="76">
                  <c:v>45031</c:v>
                </c:pt>
                <c:pt idx="77">
                  <c:v>45061</c:v>
                </c:pt>
              </c:numCache>
            </c:numRef>
          </c:cat>
          <c:val>
            <c:numRef>
              <c:f>'2_InterestOnly_M2'!$E$22:$E$99</c:f>
              <c:numCache>
                <c:formatCode>_(* #,##0.00_);_(* \(#,##0.00\);_(* "-"??_);_(@_)</c:formatCode>
                <c:ptCount val="78"/>
                <c:pt idx="0">
                  <c:v>406.61642413301433</c:v>
                </c:pt>
                <c:pt idx="1">
                  <c:v>487.93970895961712</c:v>
                </c:pt>
                <c:pt idx="2">
                  <c:v>487.93970895961712</c:v>
                </c:pt>
                <c:pt idx="3">
                  <c:v>487.93970895961712</c:v>
                </c:pt>
                <c:pt idx="4">
                  <c:v>487.93970895961712</c:v>
                </c:pt>
                <c:pt idx="5">
                  <c:v>487.93970895961712</c:v>
                </c:pt>
                <c:pt idx="6">
                  <c:v>487.93970895961712</c:v>
                </c:pt>
                <c:pt idx="7">
                  <c:v>487.93970895961712</c:v>
                </c:pt>
                <c:pt idx="8">
                  <c:v>487.93970895961712</c:v>
                </c:pt>
                <c:pt idx="9">
                  <c:v>487.93970895961712</c:v>
                </c:pt>
                <c:pt idx="10">
                  <c:v>487.93970895961712</c:v>
                </c:pt>
                <c:pt idx="11">
                  <c:v>487.93970895961712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E-4F5E-A325-913C284B4798}"/>
            </c:ext>
          </c:extLst>
        </c:ser>
        <c:ser>
          <c:idx val="3"/>
          <c:order val="3"/>
          <c:tx>
            <c:strRef>
              <c:f>'2_InterestOnly_M2'!$F$20</c:f>
              <c:strCache>
                <c:ptCount val="1"/>
                <c:pt idx="0">
                  <c:v>Reduction to Principal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'2_InterestOnly_M2'!$B$22:$B$99</c:f>
              <c:numCache>
                <c:formatCode>[$-409]d\-mmm\-yy;@</c:formatCode>
                <c:ptCount val="78"/>
                <c:pt idx="0">
                  <c:v>42719</c:v>
                </c:pt>
                <c:pt idx="1">
                  <c:v>42750</c:v>
                </c:pt>
                <c:pt idx="2">
                  <c:v>42781</c:v>
                </c:pt>
                <c:pt idx="3">
                  <c:v>42809</c:v>
                </c:pt>
                <c:pt idx="4">
                  <c:v>42840</c:v>
                </c:pt>
                <c:pt idx="5">
                  <c:v>42870</c:v>
                </c:pt>
                <c:pt idx="6">
                  <c:v>42901</c:v>
                </c:pt>
                <c:pt idx="7">
                  <c:v>42931</c:v>
                </c:pt>
                <c:pt idx="8">
                  <c:v>42962</c:v>
                </c:pt>
                <c:pt idx="9">
                  <c:v>42993</c:v>
                </c:pt>
                <c:pt idx="10">
                  <c:v>43023</c:v>
                </c:pt>
                <c:pt idx="11">
                  <c:v>43054</c:v>
                </c:pt>
                <c:pt idx="12">
                  <c:v>43084</c:v>
                </c:pt>
                <c:pt idx="13">
                  <c:v>43115</c:v>
                </c:pt>
                <c:pt idx="14">
                  <c:v>43146</c:v>
                </c:pt>
                <c:pt idx="15">
                  <c:v>43174</c:v>
                </c:pt>
                <c:pt idx="16">
                  <c:v>43205</c:v>
                </c:pt>
                <c:pt idx="17">
                  <c:v>43235</c:v>
                </c:pt>
                <c:pt idx="18">
                  <c:v>43266</c:v>
                </c:pt>
                <c:pt idx="19">
                  <c:v>43296</c:v>
                </c:pt>
                <c:pt idx="20">
                  <c:v>43327</c:v>
                </c:pt>
                <c:pt idx="21">
                  <c:v>43358</c:v>
                </c:pt>
                <c:pt idx="22">
                  <c:v>43388</c:v>
                </c:pt>
                <c:pt idx="23">
                  <c:v>43419</c:v>
                </c:pt>
                <c:pt idx="24">
                  <c:v>43449</c:v>
                </c:pt>
                <c:pt idx="25">
                  <c:v>43480</c:v>
                </c:pt>
                <c:pt idx="26">
                  <c:v>43511</c:v>
                </c:pt>
                <c:pt idx="27">
                  <c:v>43539</c:v>
                </c:pt>
                <c:pt idx="28">
                  <c:v>43570</c:v>
                </c:pt>
                <c:pt idx="29">
                  <c:v>43600</c:v>
                </c:pt>
                <c:pt idx="30">
                  <c:v>43631</c:v>
                </c:pt>
                <c:pt idx="31">
                  <c:v>43661</c:v>
                </c:pt>
                <c:pt idx="32">
                  <c:v>43692</c:v>
                </c:pt>
                <c:pt idx="33">
                  <c:v>43723</c:v>
                </c:pt>
                <c:pt idx="34">
                  <c:v>43753</c:v>
                </c:pt>
                <c:pt idx="35">
                  <c:v>43784</c:v>
                </c:pt>
                <c:pt idx="36">
                  <c:v>43814</c:v>
                </c:pt>
                <c:pt idx="37">
                  <c:v>43845</c:v>
                </c:pt>
                <c:pt idx="38">
                  <c:v>43876</c:v>
                </c:pt>
                <c:pt idx="39">
                  <c:v>43905</c:v>
                </c:pt>
                <c:pt idx="40">
                  <c:v>43936</c:v>
                </c:pt>
                <c:pt idx="41">
                  <c:v>43966</c:v>
                </c:pt>
                <c:pt idx="42">
                  <c:v>43997</c:v>
                </c:pt>
                <c:pt idx="43">
                  <c:v>44027</c:v>
                </c:pt>
                <c:pt idx="44">
                  <c:v>44058</c:v>
                </c:pt>
                <c:pt idx="45">
                  <c:v>44089</c:v>
                </c:pt>
                <c:pt idx="46">
                  <c:v>44119</c:v>
                </c:pt>
                <c:pt idx="47">
                  <c:v>44150</c:v>
                </c:pt>
                <c:pt idx="48">
                  <c:v>44180</c:v>
                </c:pt>
                <c:pt idx="49">
                  <c:v>44211</c:v>
                </c:pt>
                <c:pt idx="50">
                  <c:v>44242</c:v>
                </c:pt>
                <c:pt idx="51">
                  <c:v>44270</c:v>
                </c:pt>
                <c:pt idx="52">
                  <c:v>44301</c:v>
                </c:pt>
                <c:pt idx="53">
                  <c:v>44331</c:v>
                </c:pt>
                <c:pt idx="54">
                  <c:v>44362</c:v>
                </c:pt>
                <c:pt idx="55">
                  <c:v>44392</c:v>
                </c:pt>
                <c:pt idx="56">
                  <c:v>44423</c:v>
                </c:pt>
                <c:pt idx="57">
                  <c:v>44454</c:v>
                </c:pt>
                <c:pt idx="58">
                  <c:v>44484</c:v>
                </c:pt>
                <c:pt idx="59">
                  <c:v>44515</c:v>
                </c:pt>
                <c:pt idx="60">
                  <c:v>44545</c:v>
                </c:pt>
                <c:pt idx="61">
                  <c:v>44576</c:v>
                </c:pt>
                <c:pt idx="62">
                  <c:v>44607</c:v>
                </c:pt>
                <c:pt idx="63">
                  <c:v>44635</c:v>
                </c:pt>
                <c:pt idx="64">
                  <c:v>44666</c:v>
                </c:pt>
                <c:pt idx="65">
                  <c:v>44696</c:v>
                </c:pt>
                <c:pt idx="66">
                  <c:v>44727</c:v>
                </c:pt>
                <c:pt idx="67">
                  <c:v>44757</c:v>
                </c:pt>
                <c:pt idx="68">
                  <c:v>44788</c:v>
                </c:pt>
                <c:pt idx="69">
                  <c:v>44819</c:v>
                </c:pt>
                <c:pt idx="70">
                  <c:v>44849</c:v>
                </c:pt>
                <c:pt idx="71">
                  <c:v>44880</c:v>
                </c:pt>
                <c:pt idx="72">
                  <c:v>44910</c:v>
                </c:pt>
                <c:pt idx="73">
                  <c:v>44941</c:v>
                </c:pt>
                <c:pt idx="74">
                  <c:v>44972</c:v>
                </c:pt>
                <c:pt idx="75">
                  <c:v>45000</c:v>
                </c:pt>
                <c:pt idx="76">
                  <c:v>45031</c:v>
                </c:pt>
                <c:pt idx="77">
                  <c:v>45061</c:v>
                </c:pt>
              </c:numCache>
            </c:numRef>
          </c:cat>
          <c:val>
            <c:numRef>
              <c:f>'2_InterestOnly_M2'!$F$22:$F$99</c:f>
              <c:numCache>
                <c:formatCode>_(* #,##0.00_);_(* \(#,##0.00\);_(* "-"??_);_(@_)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E-4F5E-A325-913C284B4798}"/>
            </c:ext>
          </c:extLst>
        </c:ser>
        <c:ser>
          <c:idx val="4"/>
          <c:order val="4"/>
          <c:tx>
            <c:strRef>
              <c:f>'2_InterestOnly_M2'!$G$20</c:f>
              <c:strCache>
                <c:ptCount val="1"/>
                <c:pt idx="0">
                  <c:v>Ending Principal 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'2_InterestOnly_M2'!$B$22:$B$99</c:f>
              <c:numCache>
                <c:formatCode>[$-409]d\-mmm\-yy;@</c:formatCode>
                <c:ptCount val="78"/>
                <c:pt idx="0">
                  <c:v>42719</c:v>
                </c:pt>
                <c:pt idx="1">
                  <c:v>42750</c:v>
                </c:pt>
                <c:pt idx="2">
                  <c:v>42781</c:v>
                </c:pt>
                <c:pt idx="3">
                  <c:v>42809</c:v>
                </c:pt>
                <c:pt idx="4">
                  <c:v>42840</c:v>
                </c:pt>
                <c:pt idx="5">
                  <c:v>42870</c:v>
                </c:pt>
                <c:pt idx="6">
                  <c:v>42901</c:v>
                </c:pt>
                <c:pt idx="7">
                  <c:v>42931</c:v>
                </c:pt>
                <c:pt idx="8">
                  <c:v>42962</c:v>
                </c:pt>
                <c:pt idx="9">
                  <c:v>42993</c:v>
                </c:pt>
                <c:pt idx="10">
                  <c:v>43023</c:v>
                </c:pt>
                <c:pt idx="11">
                  <c:v>43054</c:v>
                </c:pt>
                <c:pt idx="12">
                  <c:v>43084</c:v>
                </c:pt>
                <c:pt idx="13">
                  <c:v>43115</c:v>
                </c:pt>
                <c:pt idx="14">
                  <c:v>43146</c:v>
                </c:pt>
                <c:pt idx="15">
                  <c:v>43174</c:v>
                </c:pt>
                <c:pt idx="16">
                  <c:v>43205</c:v>
                </c:pt>
                <c:pt idx="17">
                  <c:v>43235</c:v>
                </c:pt>
                <c:pt idx="18">
                  <c:v>43266</c:v>
                </c:pt>
                <c:pt idx="19">
                  <c:v>43296</c:v>
                </c:pt>
                <c:pt idx="20">
                  <c:v>43327</c:v>
                </c:pt>
                <c:pt idx="21">
                  <c:v>43358</c:v>
                </c:pt>
                <c:pt idx="22">
                  <c:v>43388</c:v>
                </c:pt>
                <c:pt idx="23">
                  <c:v>43419</c:v>
                </c:pt>
                <c:pt idx="24">
                  <c:v>43449</c:v>
                </c:pt>
                <c:pt idx="25">
                  <c:v>43480</c:v>
                </c:pt>
                <c:pt idx="26">
                  <c:v>43511</c:v>
                </c:pt>
                <c:pt idx="27">
                  <c:v>43539</c:v>
                </c:pt>
                <c:pt idx="28">
                  <c:v>43570</c:v>
                </c:pt>
                <c:pt idx="29">
                  <c:v>43600</c:v>
                </c:pt>
                <c:pt idx="30">
                  <c:v>43631</c:v>
                </c:pt>
                <c:pt idx="31">
                  <c:v>43661</c:v>
                </c:pt>
                <c:pt idx="32">
                  <c:v>43692</c:v>
                </c:pt>
                <c:pt idx="33">
                  <c:v>43723</c:v>
                </c:pt>
                <c:pt idx="34">
                  <c:v>43753</c:v>
                </c:pt>
                <c:pt idx="35">
                  <c:v>43784</c:v>
                </c:pt>
                <c:pt idx="36">
                  <c:v>43814</c:v>
                </c:pt>
                <c:pt idx="37">
                  <c:v>43845</c:v>
                </c:pt>
                <c:pt idx="38">
                  <c:v>43876</c:v>
                </c:pt>
                <c:pt idx="39">
                  <c:v>43905</c:v>
                </c:pt>
                <c:pt idx="40">
                  <c:v>43936</c:v>
                </c:pt>
                <c:pt idx="41">
                  <c:v>43966</c:v>
                </c:pt>
                <c:pt idx="42">
                  <c:v>43997</c:v>
                </c:pt>
                <c:pt idx="43">
                  <c:v>44027</c:v>
                </c:pt>
                <c:pt idx="44">
                  <c:v>44058</c:v>
                </c:pt>
                <c:pt idx="45">
                  <c:v>44089</c:v>
                </c:pt>
                <c:pt idx="46">
                  <c:v>44119</c:v>
                </c:pt>
                <c:pt idx="47">
                  <c:v>44150</c:v>
                </c:pt>
                <c:pt idx="48">
                  <c:v>44180</c:v>
                </c:pt>
                <c:pt idx="49">
                  <c:v>44211</c:v>
                </c:pt>
                <c:pt idx="50">
                  <c:v>44242</c:v>
                </c:pt>
                <c:pt idx="51">
                  <c:v>44270</c:v>
                </c:pt>
                <c:pt idx="52">
                  <c:v>44301</c:v>
                </c:pt>
                <c:pt idx="53">
                  <c:v>44331</c:v>
                </c:pt>
                <c:pt idx="54">
                  <c:v>44362</c:v>
                </c:pt>
                <c:pt idx="55">
                  <c:v>44392</c:v>
                </c:pt>
                <c:pt idx="56">
                  <c:v>44423</c:v>
                </c:pt>
                <c:pt idx="57">
                  <c:v>44454</c:v>
                </c:pt>
                <c:pt idx="58">
                  <c:v>44484</c:v>
                </c:pt>
                <c:pt idx="59">
                  <c:v>44515</c:v>
                </c:pt>
                <c:pt idx="60">
                  <c:v>44545</c:v>
                </c:pt>
                <c:pt idx="61">
                  <c:v>44576</c:v>
                </c:pt>
                <c:pt idx="62">
                  <c:v>44607</c:v>
                </c:pt>
                <c:pt idx="63">
                  <c:v>44635</c:v>
                </c:pt>
                <c:pt idx="64">
                  <c:v>44666</c:v>
                </c:pt>
                <c:pt idx="65">
                  <c:v>44696</c:v>
                </c:pt>
                <c:pt idx="66">
                  <c:v>44727</c:v>
                </c:pt>
                <c:pt idx="67">
                  <c:v>44757</c:v>
                </c:pt>
                <c:pt idx="68">
                  <c:v>44788</c:v>
                </c:pt>
                <c:pt idx="69">
                  <c:v>44819</c:v>
                </c:pt>
                <c:pt idx="70">
                  <c:v>44849</c:v>
                </c:pt>
                <c:pt idx="71">
                  <c:v>44880</c:v>
                </c:pt>
                <c:pt idx="72">
                  <c:v>44910</c:v>
                </c:pt>
                <c:pt idx="73">
                  <c:v>44941</c:v>
                </c:pt>
                <c:pt idx="74">
                  <c:v>44972</c:v>
                </c:pt>
                <c:pt idx="75">
                  <c:v>45000</c:v>
                </c:pt>
                <c:pt idx="76">
                  <c:v>45031</c:v>
                </c:pt>
                <c:pt idx="77">
                  <c:v>45061</c:v>
                </c:pt>
              </c:numCache>
            </c:numRef>
          </c:cat>
          <c:val>
            <c:numRef>
              <c:f>'2_InterestOnly_M2'!$G$22:$G$99</c:f>
              <c:numCache>
                <c:formatCode>_(* #,##0.00_);_(* \(#,##0.00\);_(* "-"??_);_(@_)</c:formatCode>
                <c:ptCount val="78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E-4F5E-A325-913C284B4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01840"/>
        <c:axId val="360701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'2_InterestOnly_M2'!$C$20</c15:sqref>
                        </c15:formulaRef>
                      </c:ext>
                    </c:extLst>
                    <c:strCache>
                      <c:ptCount val="1"/>
                      <c:pt idx="0">
                        <c:v>Beginning principal balance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'2_InterestOnly_M2'!$B$22:$B$99</c15:sqref>
                        </c15:formulaRef>
                      </c:ext>
                    </c:extLst>
                    <c:numCache>
                      <c:formatCode>[$-409]d\-mmm\-yy;@</c:formatCode>
                      <c:ptCount val="78"/>
                      <c:pt idx="0">
                        <c:v>42719</c:v>
                      </c:pt>
                      <c:pt idx="1">
                        <c:v>42750</c:v>
                      </c:pt>
                      <c:pt idx="2">
                        <c:v>42781</c:v>
                      </c:pt>
                      <c:pt idx="3">
                        <c:v>42809</c:v>
                      </c:pt>
                      <c:pt idx="4">
                        <c:v>42840</c:v>
                      </c:pt>
                      <c:pt idx="5">
                        <c:v>42870</c:v>
                      </c:pt>
                      <c:pt idx="6">
                        <c:v>42901</c:v>
                      </c:pt>
                      <c:pt idx="7">
                        <c:v>42931</c:v>
                      </c:pt>
                      <c:pt idx="8">
                        <c:v>42962</c:v>
                      </c:pt>
                      <c:pt idx="9">
                        <c:v>42993</c:v>
                      </c:pt>
                      <c:pt idx="10">
                        <c:v>43023</c:v>
                      </c:pt>
                      <c:pt idx="11">
                        <c:v>43054</c:v>
                      </c:pt>
                      <c:pt idx="12">
                        <c:v>43084</c:v>
                      </c:pt>
                      <c:pt idx="13">
                        <c:v>43115</c:v>
                      </c:pt>
                      <c:pt idx="14">
                        <c:v>43146</c:v>
                      </c:pt>
                      <c:pt idx="15">
                        <c:v>43174</c:v>
                      </c:pt>
                      <c:pt idx="16">
                        <c:v>43205</c:v>
                      </c:pt>
                      <c:pt idx="17">
                        <c:v>43235</c:v>
                      </c:pt>
                      <c:pt idx="18">
                        <c:v>43266</c:v>
                      </c:pt>
                      <c:pt idx="19">
                        <c:v>43296</c:v>
                      </c:pt>
                      <c:pt idx="20">
                        <c:v>43327</c:v>
                      </c:pt>
                      <c:pt idx="21">
                        <c:v>43358</c:v>
                      </c:pt>
                      <c:pt idx="22">
                        <c:v>43388</c:v>
                      </c:pt>
                      <c:pt idx="23">
                        <c:v>43419</c:v>
                      </c:pt>
                      <c:pt idx="24">
                        <c:v>43449</c:v>
                      </c:pt>
                      <c:pt idx="25">
                        <c:v>43480</c:v>
                      </c:pt>
                      <c:pt idx="26">
                        <c:v>43511</c:v>
                      </c:pt>
                      <c:pt idx="27">
                        <c:v>43539</c:v>
                      </c:pt>
                      <c:pt idx="28">
                        <c:v>43570</c:v>
                      </c:pt>
                      <c:pt idx="29">
                        <c:v>43600</c:v>
                      </c:pt>
                      <c:pt idx="30">
                        <c:v>43631</c:v>
                      </c:pt>
                      <c:pt idx="31">
                        <c:v>43661</c:v>
                      </c:pt>
                      <c:pt idx="32">
                        <c:v>43692</c:v>
                      </c:pt>
                      <c:pt idx="33">
                        <c:v>43723</c:v>
                      </c:pt>
                      <c:pt idx="34">
                        <c:v>43753</c:v>
                      </c:pt>
                      <c:pt idx="35">
                        <c:v>43784</c:v>
                      </c:pt>
                      <c:pt idx="36">
                        <c:v>43814</c:v>
                      </c:pt>
                      <c:pt idx="37">
                        <c:v>43845</c:v>
                      </c:pt>
                      <c:pt idx="38">
                        <c:v>43876</c:v>
                      </c:pt>
                      <c:pt idx="39">
                        <c:v>43905</c:v>
                      </c:pt>
                      <c:pt idx="40">
                        <c:v>43936</c:v>
                      </c:pt>
                      <c:pt idx="41">
                        <c:v>43966</c:v>
                      </c:pt>
                      <c:pt idx="42">
                        <c:v>43997</c:v>
                      </c:pt>
                      <c:pt idx="43">
                        <c:v>44027</c:v>
                      </c:pt>
                      <c:pt idx="44">
                        <c:v>44058</c:v>
                      </c:pt>
                      <c:pt idx="45">
                        <c:v>44089</c:v>
                      </c:pt>
                      <c:pt idx="46">
                        <c:v>44119</c:v>
                      </c:pt>
                      <c:pt idx="47">
                        <c:v>44150</c:v>
                      </c:pt>
                      <c:pt idx="48">
                        <c:v>44180</c:v>
                      </c:pt>
                      <c:pt idx="49">
                        <c:v>44211</c:v>
                      </c:pt>
                      <c:pt idx="50">
                        <c:v>44242</c:v>
                      </c:pt>
                      <c:pt idx="51">
                        <c:v>44270</c:v>
                      </c:pt>
                      <c:pt idx="52">
                        <c:v>44301</c:v>
                      </c:pt>
                      <c:pt idx="53">
                        <c:v>44331</c:v>
                      </c:pt>
                      <c:pt idx="54">
                        <c:v>44362</c:v>
                      </c:pt>
                      <c:pt idx="55">
                        <c:v>44392</c:v>
                      </c:pt>
                      <c:pt idx="56">
                        <c:v>44423</c:v>
                      </c:pt>
                      <c:pt idx="57">
                        <c:v>44454</c:v>
                      </c:pt>
                      <c:pt idx="58">
                        <c:v>44484</c:v>
                      </c:pt>
                      <c:pt idx="59">
                        <c:v>44515</c:v>
                      </c:pt>
                      <c:pt idx="60">
                        <c:v>44545</c:v>
                      </c:pt>
                      <c:pt idx="61">
                        <c:v>44576</c:v>
                      </c:pt>
                      <c:pt idx="62">
                        <c:v>44607</c:v>
                      </c:pt>
                      <c:pt idx="63">
                        <c:v>44635</c:v>
                      </c:pt>
                      <c:pt idx="64">
                        <c:v>44666</c:v>
                      </c:pt>
                      <c:pt idx="65">
                        <c:v>44696</c:v>
                      </c:pt>
                      <c:pt idx="66">
                        <c:v>44727</c:v>
                      </c:pt>
                      <c:pt idx="67">
                        <c:v>44757</c:v>
                      </c:pt>
                      <c:pt idx="68">
                        <c:v>44788</c:v>
                      </c:pt>
                      <c:pt idx="69">
                        <c:v>44819</c:v>
                      </c:pt>
                      <c:pt idx="70">
                        <c:v>44849</c:v>
                      </c:pt>
                      <c:pt idx="71">
                        <c:v>44880</c:v>
                      </c:pt>
                      <c:pt idx="72">
                        <c:v>44910</c:v>
                      </c:pt>
                      <c:pt idx="73">
                        <c:v>44941</c:v>
                      </c:pt>
                      <c:pt idx="74">
                        <c:v>44972</c:v>
                      </c:pt>
                      <c:pt idx="75">
                        <c:v>45000</c:v>
                      </c:pt>
                      <c:pt idx="76">
                        <c:v>45031</c:v>
                      </c:pt>
                      <c:pt idx="77">
                        <c:v>45061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'2_InterestOnly_M2'!$C$22:$C$99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8"/>
                      <c:pt idx="0">
                        <c:v>50000</c:v>
                      </c:pt>
                      <c:pt idx="1">
                        <c:v>50000</c:v>
                      </c:pt>
                      <c:pt idx="2">
                        <c:v>50000</c:v>
                      </c:pt>
                      <c:pt idx="3">
                        <c:v>50000</c:v>
                      </c:pt>
                      <c:pt idx="4">
                        <c:v>50000</c:v>
                      </c:pt>
                      <c:pt idx="5">
                        <c:v>50000</c:v>
                      </c:pt>
                      <c:pt idx="6">
                        <c:v>50000</c:v>
                      </c:pt>
                      <c:pt idx="7">
                        <c:v>50000</c:v>
                      </c:pt>
                      <c:pt idx="8">
                        <c:v>50000</c:v>
                      </c:pt>
                      <c:pt idx="9">
                        <c:v>50000</c:v>
                      </c:pt>
                      <c:pt idx="10">
                        <c:v>50000</c:v>
                      </c:pt>
                      <c:pt idx="11">
                        <c:v>50000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65E-4F5E-A325-913C284B479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'2_InterestOnly_M2'!$D$20</c15:sqref>
                        </c15:formulaRef>
                      </c:ext>
                    </c:extLst>
                    <c:strCache>
                      <c:ptCount val="1"/>
                      <c:pt idx="0">
                        <c:v>Payment Amount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'2_InterestOnly_M2'!$B$22:$B$99</c15:sqref>
                        </c15:formulaRef>
                      </c:ext>
                    </c:extLst>
                    <c:numCache>
                      <c:formatCode>[$-409]d\-mmm\-yy;@</c:formatCode>
                      <c:ptCount val="78"/>
                      <c:pt idx="0">
                        <c:v>42719</c:v>
                      </c:pt>
                      <c:pt idx="1">
                        <c:v>42750</c:v>
                      </c:pt>
                      <c:pt idx="2">
                        <c:v>42781</c:v>
                      </c:pt>
                      <c:pt idx="3">
                        <c:v>42809</c:v>
                      </c:pt>
                      <c:pt idx="4">
                        <c:v>42840</c:v>
                      </c:pt>
                      <c:pt idx="5">
                        <c:v>42870</c:v>
                      </c:pt>
                      <c:pt idx="6">
                        <c:v>42901</c:v>
                      </c:pt>
                      <c:pt idx="7">
                        <c:v>42931</c:v>
                      </c:pt>
                      <c:pt idx="8">
                        <c:v>42962</c:v>
                      </c:pt>
                      <c:pt idx="9">
                        <c:v>42993</c:v>
                      </c:pt>
                      <c:pt idx="10">
                        <c:v>43023</c:v>
                      </c:pt>
                      <c:pt idx="11">
                        <c:v>43054</c:v>
                      </c:pt>
                      <c:pt idx="12">
                        <c:v>43084</c:v>
                      </c:pt>
                      <c:pt idx="13">
                        <c:v>43115</c:v>
                      </c:pt>
                      <c:pt idx="14">
                        <c:v>43146</c:v>
                      </c:pt>
                      <c:pt idx="15">
                        <c:v>43174</c:v>
                      </c:pt>
                      <c:pt idx="16">
                        <c:v>43205</c:v>
                      </c:pt>
                      <c:pt idx="17">
                        <c:v>43235</c:v>
                      </c:pt>
                      <c:pt idx="18">
                        <c:v>43266</c:v>
                      </c:pt>
                      <c:pt idx="19">
                        <c:v>43296</c:v>
                      </c:pt>
                      <c:pt idx="20">
                        <c:v>43327</c:v>
                      </c:pt>
                      <c:pt idx="21">
                        <c:v>43358</c:v>
                      </c:pt>
                      <c:pt idx="22">
                        <c:v>43388</c:v>
                      </c:pt>
                      <c:pt idx="23">
                        <c:v>43419</c:v>
                      </c:pt>
                      <c:pt idx="24">
                        <c:v>43449</c:v>
                      </c:pt>
                      <c:pt idx="25">
                        <c:v>43480</c:v>
                      </c:pt>
                      <c:pt idx="26">
                        <c:v>43511</c:v>
                      </c:pt>
                      <c:pt idx="27">
                        <c:v>43539</c:v>
                      </c:pt>
                      <c:pt idx="28">
                        <c:v>43570</c:v>
                      </c:pt>
                      <c:pt idx="29">
                        <c:v>43600</c:v>
                      </c:pt>
                      <c:pt idx="30">
                        <c:v>43631</c:v>
                      </c:pt>
                      <c:pt idx="31">
                        <c:v>43661</c:v>
                      </c:pt>
                      <c:pt idx="32">
                        <c:v>43692</c:v>
                      </c:pt>
                      <c:pt idx="33">
                        <c:v>43723</c:v>
                      </c:pt>
                      <c:pt idx="34">
                        <c:v>43753</c:v>
                      </c:pt>
                      <c:pt idx="35">
                        <c:v>43784</c:v>
                      </c:pt>
                      <c:pt idx="36">
                        <c:v>43814</c:v>
                      </c:pt>
                      <c:pt idx="37">
                        <c:v>43845</c:v>
                      </c:pt>
                      <c:pt idx="38">
                        <c:v>43876</c:v>
                      </c:pt>
                      <c:pt idx="39">
                        <c:v>43905</c:v>
                      </c:pt>
                      <c:pt idx="40">
                        <c:v>43936</c:v>
                      </c:pt>
                      <c:pt idx="41">
                        <c:v>43966</c:v>
                      </c:pt>
                      <c:pt idx="42">
                        <c:v>43997</c:v>
                      </c:pt>
                      <c:pt idx="43">
                        <c:v>44027</c:v>
                      </c:pt>
                      <c:pt idx="44">
                        <c:v>44058</c:v>
                      </c:pt>
                      <c:pt idx="45">
                        <c:v>44089</c:v>
                      </c:pt>
                      <c:pt idx="46">
                        <c:v>44119</c:v>
                      </c:pt>
                      <c:pt idx="47">
                        <c:v>44150</c:v>
                      </c:pt>
                      <c:pt idx="48">
                        <c:v>44180</c:v>
                      </c:pt>
                      <c:pt idx="49">
                        <c:v>44211</c:v>
                      </c:pt>
                      <c:pt idx="50">
                        <c:v>44242</c:v>
                      </c:pt>
                      <c:pt idx="51">
                        <c:v>44270</c:v>
                      </c:pt>
                      <c:pt idx="52">
                        <c:v>44301</c:v>
                      </c:pt>
                      <c:pt idx="53">
                        <c:v>44331</c:v>
                      </c:pt>
                      <c:pt idx="54">
                        <c:v>44362</c:v>
                      </c:pt>
                      <c:pt idx="55">
                        <c:v>44392</c:v>
                      </c:pt>
                      <c:pt idx="56">
                        <c:v>44423</c:v>
                      </c:pt>
                      <c:pt idx="57">
                        <c:v>44454</c:v>
                      </c:pt>
                      <c:pt idx="58">
                        <c:v>44484</c:v>
                      </c:pt>
                      <c:pt idx="59">
                        <c:v>44515</c:v>
                      </c:pt>
                      <c:pt idx="60">
                        <c:v>44545</c:v>
                      </c:pt>
                      <c:pt idx="61">
                        <c:v>44576</c:v>
                      </c:pt>
                      <c:pt idx="62">
                        <c:v>44607</c:v>
                      </c:pt>
                      <c:pt idx="63">
                        <c:v>44635</c:v>
                      </c:pt>
                      <c:pt idx="64">
                        <c:v>44666</c:v>
                      </c:pt>
                      <c:pt idx="65">
                        <c:v>44696</c:v>
                      </c:pt>
                      <c:pt idx="66">
                        <c:v>44727</c:v>
                      </c:pt>
                      <c:pt idx="67">
                        <c:v>44757</c:v>
                      </c:pt>
                      <c:pt idx="68">
                        <c:v>44788</c:v>
                      </c:pt>
                      <c:pt idx="69">
                        <c:v>44819</c:v>
                      </c:pt>
                      <c:pt idx="70">
                        <c:v>44849</c:v>
                      </c:pt>
                      <c:pt idx="71">
                        <c:v>44880</c:v>
                      </c:pt>
                      <c:pt idx="72">
                        <c:v>44910</c:v>
                      </c:pt>
                      <c:pt idx="73">
                        <c:v>44941</c:v>
                      </c:pt>
                      <c:pt idx="74">
                        <c:v>44972</c:v>
                      </c:pt>
                      <c:pt idx="75">
                        <c:v>45000</c:v>
                      </c:pt>
                      <c:pt idx="76">
                        <c:v>45031</c:v>
                      </c:pt>
                      <c:pt idx="77">
                        <c:v>45061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'2_InterestOnly_M2'!$D$22:$D$99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8"/>
                      <c:pt idx="0">
                        <c:v>406.61642413301433</c:v>
                      </c:pt>
                      <c:pt idx="1">
                        <c:v>487.93970895961712</c:v>
                      </c:pt>
                      <c:pt idx="2">
                        <c:v>487.93970895961712</c:v>
                      </c:pt>
                      <c:pt idx="3">
                        <c:v>487.93970895961712</c:v>
                      </c:pt>
                      <c:pt idx="4">
                        <c:v>487.93970895961712</c:v>
                      </c:pt>
                      <c:pt idx="5">
                        <c:v>487.93970895961712</c:v>
                      </c:pt>
                      <c:pt idx="6">
                        <c:v>487.93970895961712</c:v>
                      </c:pt>
                      <c:pt idx="7">
                        <c:v>487.93970895961712</c:v>
                      </c:pt>
                      <c:pt idx="8">
                        <c:v>487.93970895961712</c:v>
                      </c:pt>
                      <c:pt idx="9">
                        <c:v>487.93970895961712</c:v>
                      </c:pt>
                      <c:pt idx="10">
                        <c:v>487.93970895961712</c:v>
                      </c:pt>
                      <c:pt idx="11">
                        <c:v>50487.939708959617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65E-4F5E-A325-913C284B4798}"/>
                  </c:ext>
                </c:extLst>
              </c15:ser>
            </c15:filteredLineSeries>
          </c:ext>
        </c:extLst>
      </c:lineChart>
      <c:dateAx>
        <c:axId val="360701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512"/>
        <c:crosses val="autoZero"/>
        <c:auto val="1"/>
        <c:lblOffset val="100"/>
        <c:baseTimeUnit val="months"/>
      </c:dateAx>
      <c:valAx>
        <c:axId val="3607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Payoff Principal and Interest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'1_EvenTotalPay_D'!$E$23</c:f>
              <c:strCache>
                <c:ptCount val="1"/>
                <c:pt idx="0">
                  <c:v>Interest Payment
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'1_EvenTotalPay_D'!$B$25:$B$103</c:f>
              <c:numCache>
                <c:formatCode>[$-409]d\-mmm\-yy;@</c:formatCode>
                <c:ptCount val="79"/>
                <c:pt idx="0">
                  <c:v>33799</c:v>
                </c:pt>
                <c:pt idx="1">
                  <c:v>33800</c:v>
                </c:pt>
                <c:pt idx="2">
                  <c:v>33801</c:v>
                </c:pt>
                <c:pt idx="3">
                  <c:v>33802</c:v>
                </c:pt>
                <c:pt idx="4">
                  <c:v>33803</c:v>
                </c:pt>
                <c:pt idx="5">
                  <c:v>33804</c:v>
                </c:pt>
                <c:pt idx="6">
                  <c:v>33805</c:v>
                </c:pt>
                <c:pt idx="7">
                  <c:v>33806</c:v>
                </c:pt>
                <c:pt idx="8">
                  <c:v>33807</c:v>
                </c:pt>
                <c:pt idx="9">
                  <c:v>33808</c:v>
                </c:pt>
                <c:pt idx="10">
                  <c:v>33809</c:v>
                </c:pt>
                <c:pt idx="11">
                  <c:v>33810</c:v>
                </c:pt>
                <c:pt idx="12">
                  <c:v>33811</c:v>
                </c:pt>
                <c:pt idx="13">
                  <c:v>33812</c:v>
                </c:pt>
                <c:pt idx="14">
                  <c:v>33813</c:v>
                </c:pt>
                <c:pt idx="15">
                  <c:v>33814</c:v>
                </c:pt>
                <c:pt idx="16">
                  <c:v>33815</c:v>
                </c:pt>
                <c:pt idx="17">
                  <c:v>33816</c:v>
                </c:pt>
                <c:pt idx="18">
                  <c:v>33817</c:v>
                </c:pt>
                <c:pt idx="19">
                  <c:v>33818</c:v>
                </c:pt>
                <c:pt idx="20">
                  <c:v>33819</c:v>
                </c:pt>
                <c:pt idx="21">
                  <c:v>33820</c:v>
                </c:pt>
                <c:pt idx="22">
                  <c:v>33821</c:v>
                </c:pt>
                <c:pt idx="23">
                  <c:v>33822</c:v>
                </c:pt>
                <c:pt idx="24">
                  <c:v>33823</c:v>
                </c:pt>
                <c:pt idx="25">
                  <c:v>33824</c:v>
                </c:pt>
                <c:pt idx="26">
                  <c:v>33825</c:v>
                </c:pt>
                <c:pt idx="27">
                  <c:v>33826</c:v>
                </c:pt>
                <c:pt idx="28">
                  <c:v>33827</c:v>
                </c:pt>
                <c:pt idx="29">
                  <c:v>33828</c:v>
                </c:pt>
                <c:pt idx="30">
                  <c:v>33829</c:v>
                </c:pt>
                <c:pt idx="31">
                  <c:v>33830</c:v>
                </c:pt>
                <c:pt idx="32">
                  <c:v>33831</c:v>
                </c:pt>
                <c:pt idx="33">
                  <c:v>33832</c:v>
                </c:pt>
                <c:pt idx="34">
                  <c:v>33833</c:v>
                </c:pt>
                <c:pt idx="35">
                  <c:v>33834</c:v>
                </c:pt>
                <c:pt idx="36">
                  <c:v>33835</c:v>
                </c:pt>
                <c:pt idx="37">
                  <c:v>33836</c:v>
                </c:pt>
                <c:pt idx="38">
                  <c:v>33837</c:v>
                </c:pt>
                <c:pt idx="39">
                  <c:v>33838</c:v>
                </c:pt>
                <c:pt idx="40">
                  <c:v>33839</c:v>
                </c:pt>
                <c:pt idx="41">
                  <c:v>33840</c:v>
                </c:pt>
                <c:pt idx="42">
                  <c:v>33841</c:v>
                </c:pt>
                <c:pt idx="43">
                  <c:v>33842</c:v>
                </c:pt>
                <c:pt idx="44">
                  <c:v>33843</c:v>
                </c:pt>
                <c:pt idx="45">
                  <c:v>33844</c:v>
                </c:pt>
                <c:pt idx="46">
                  <c:v>33845</c:v>
                </c:pt>
                <c:pt idx="47">
                  <c:v>33846</c:v>
                </c:pt>
                <c:pt idx="48">
                  <c:v>33847</c:v>
                </c:pt>
                <c:pt idx="49">
                  <c:v>33848</c:v>
                </c:pt>
                <c:pt idx="50">
                  <c:v>33849</c:v>
                </c:pt>
                <c:pt idx="51">
                  <c:v>33850</c:v>
                </c:pt>
                <c:pt idx="52">
                  <c:v>33851</c:v>
                </c:pt>
                <c:pt idx="53">
                  <c:v>33852</c:v>
                </c:pt>
                <c:pt idx="54">
                  <c:v>33853</c:v>
                </c:pt>
                <c:pt idx="55">
                  <c:v>33854</c:v>
                </c:pt>
                <c:pt idx="56">
                  <c:v>33855</c:v>
                </c:pt>
                <c:pt idx="57">
                  <c:v>33856</c:v>
                </c:pt>
                <c:pt idx="58">
                  <c:v>33857</c:v>
                </c:pt>
                <c:pt idx="59">
                  <c:v>33858</c:v>
                </c:pt>
                <c:pt idx="60">
                  <c:v>33859</c:v>
                </c:pt>
                <c:pt idx="61">
                  <c:v>33860</c:v>
                </c:pt>
                <c:pt idx="62">
                  <c:v>33861</c:v>
                </c:pt>
                <c:pt idx="63">
                  <c:v>33862</c:v>
                </c:pt>
                <c:pt idx="64">
                  <c:v>33863</c:v>
                </c:pt>
                <c:pt idx="65">
                  <c:v>33864</c:v>
                </c:pt>
                <c:pt idx="66">
                  <c:v>33865</c:v>
                </c:pt>
                <c:pt idx="67">
                  <c:v>33866</c:v>
                </c:pt>
                <c:pt idx="68">
                  <c:v>33867</c:v>
                </c:pt>
                <c:pt idx="69">
                  <c:v>33868</c:v>
                </c:pt>
                <c:pt idx="70">
                  <c:v>33869</c:v>
                </c:pt>
                <c:pt idx="71">
                  <c:v>33870</c:v>
                </c:pt>
                <c:pt idx="72">
                  <c:v>33871</c:v>
                </c:pt>
                <c:pt idx="73">
                  <c:v>33872</c:v>
                </c:pt>
                <c:pt idx="74">
                  <c:v>33873</c:v>
                </c:pt>
                <c:pt idx="75">
                  <c:v>33874</c:v>
                </c:pt>
                <c:pt idx="76">
                  <c:v>33875</c:v>
                </c:pt>
                <c:pt idx="77">
                  <c:v>33876</c:v>
                </c:pt>
                <c:pt idx="78">
                  <c:v>33877</c:v>
                </c:pt>
              </c:numCache>
            </c:numRef>
          </c:cat>
          <c:val>
            <c:numRef>
              <c:f>'1_EvenTotalPay_D'!$E$25:$E$103</c:f>
              <c:numCache>
                <c:formatCode>_(* #,##0.00_);_(* \(#,##0.00\);_(* "-"??_);_(@_)</c:formatCode>
                <c:ptCount val="79"/>
                <c:pt idx="1">
                  <c:v>49.38622031196882</c:v>
                </c:pt>
                <c:pt idx="2">
                  <c:v>1.5048508788439834</c:v>
                </c:pt>
                <c:pt idx="3">
                  <c:v>1.3634711437506144</c:v>
                </c:pt>
                <c:pt idx="4">
                  <c:v>1.2220681346214288</c:v>
                </c:pt>
                <c:pt idx="5">
                  <c:v>1.0806418476250379</c:v>
                </c:pt>
                <c:pt idx="6">
                  <c:v>0.93919227892942192</c:v>
                </c:pt>
                <c:pt idx="7">
                  <c:v>0.79771942470193047</c:v>
                </c:pt>
                <c:pt idx="8">
                  <c:v>0.65622328110928208</c:v>
                </c:pt>
                <c:pt idx="9">
                  <c:v>0.51470384431756466</c:v>
                </c:pt>
                <c:pt idx="10">
                  <c:v>0.37316111049223444</c:v>
                </c:pt>
                <c:pt idx="11">
                  <c:v>0.2315950757981167</c:v>
                </c:pt>
                <c:pt idx="12">
                  <c:v>9.0005736399405345E-2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6-4D28-B39D-6EA165477331}"/>
            </c:ext>
          </c:extLst>
        </c:ser>
        <c:ser>
          <c:idx val="3"/>
          <c:order val="3"/>
          <c:tx>
            <c:strRef>
              <c:f>'1_EvenTotalPay_D'!$F$23</c:f>
              <c:strCache>
                <c:ptCount val="1"/>
                <c:pt idx="0">
                  <c:v>Reduction to Principal 
(5) =(3) - (4)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'1_EvenTotalPay_D'!$B$25:$B$103</c:f>
              <c:numCache>
                <c:formatCode>[$-409]d\-mmm\-yy;@</c:formatCode>
                <c:ptCount val="79"/>
                <c:pt idx="0">
                  <c:v>33799</c:v>
                </c:pt>
                <c:pt idx="1">
                  <c:v>33800</c:v>
                </c:pt>
                <c:pt idx="2">
                  <c:v>33801</c:v>
                </c:pt>
                <c:pt idx="3">
                  <c:v>33802</c:v>
                </c:pt>
                <c:pt idx="4">
                  <c:v>33803</c:v>
                </c:pt>
                <c:pt idx="5">
                  <c:v>33804</c:v>
                </c:pt>
                <c:pt idx="6">
                  <c:v>33805</c:v>
                </c:pt>
                <c:pt idx="7">
                  <c:v>33806</c:v>
                </c:pt>
                <c:pt idx="8">
                  <c:v>33807</c:v>
                </c:pt>
                <c:pt idx="9">
                  <c:v>33808</c:v>
                </c:pt>
                <c:pt idx="10">
                  <c:v>33809</c:v>
                </c:pt>
                <c:pt idx="11">
                  <c:v>33810</c:v>
                </c:pt>
                <c:pt idx="12">
                  <c:v>33811</c:v>
                </c:pt>
                <c:pt idx="13">
                  <c:v>33812</c:v>
                </c:pt>
                <c:pt idx="14">
                  <c:v>33813</c:v>
                </c:pt>
                <c:pt idx="15">
                  <c:v>33814</c:v>
                </c:pt>
                <c:pt idx="16">
                  <c:v>33815</c:v>
                </c:pt>
                <c:pt idx="17">
                  <c:v>33816</c:v>
                </c:pt>
                <c:pt idx="18">
                  <c:v>33817</c:v>
                </c:pt>
                <c:pt idx="19">
                  <c:v>33818</c:v>
                </c:pt>
                <c:pt idx="20">
                  <c:v>33819</c:v>
                </c:pt>
                <c:pt idx="21">
                  <c:v>33820</c:v>
                </c:pt>
                <c:pt idx="22">
                  <c:v>33821</c:v>
                </c:pt>
                <c:pt idx="23">
                  <c:v>33822</c:v>
                </c:pt>
                <c:pt idx="24">
                  <c:v>33823</c:v>
                </c:pt>
                <c:pt idx="25">
                  <c:v>33824</c:v>
                </c:pt>
                <c:pt idx="26">
                  <c:v>33825</c:v>
                </c:pt>
                <c:pt idx="27">
                  <c:v>33826</c:v>
                </c:pt>
                <c:pt idx="28">
                  <c:v>33827</c:v>
                </c:pt>
                <c:pt idx="29">
                  <c:v>33828</c:v>
                </c:pt>
                <c:pt idx="30">
                  <c:v>33829</c:v>
                </c:pt>
                <c:pt idx="31">
                  <c:v>33830</c:v>
                </c:pt>
                <c:pt idx="32">
                  <c:v>33831</c:v>
                </c:pt>
                <c:pt idx="33">
                  <c:v>33832</c:v>
                </c:pt>
                <c:pt idx="34">
                  <c:v>33833</c:v>
                </c:pt>
                <c:pt idx="35">
                  <c:v>33834</c:v>
                </c:pt>
                <c:pt idx="36">
                  <c:v>33835</c:v>
                </c:pt>
                <c:pt idx="37">
                  <c:v>33836</c:v>
                </c:pt>
                <c:pt idx="38">
                  <c:v>33837</c:v>
                </c:pt>
                <c:pt idx="39">
                  <c:v>33838</c:v>
                </c:pt>
                <c:pt idx="40">
                  <c:v>33839</c:v>
                </c:pt>
                <c:pt idx="41">
                  <c:v>33840</c:v>
                </c:pt>
                <c:pt idx="42">
                  <c:v>33841</c:v>
                </c:pt>
                <c:pt idx="43">
                  <c:v>33842</c:v>
                </c:pt>
                <c:pt idx="44">
                  <c:v>33843</c:v>
                </c:pt>
                <c:pt idx="45">
                  <c:v>33844</c:v>
                </c:pt>
                <c:pt idx="46">
                  <c:v>33845</c:v>
                </c:pt>
                <c:pt idx="47">
                  <c:v>33846</c:v>
                </c:pt>
                <c:pt idx="48">
                  <c:v>33847</c:v>
                </c:pt>
                <c:pt idx="49">
                  <c:v>33848</c:v>
                </c:pt>
                <c:pt idx="50">
                  <c:v>33849</c:v>
                </c:pt>
                <c:pt idx="51">
                  <c:v>33850</c:v>
                </c:pt>
                <c:pt idx="52">
                  <c:v>33851</c:v>
                </c:pt>
                <c:pt idx="53">
                  <c:v>33852</c:v>
                </c:pt>
                <c:pt idx="54">
                  <c:v>33853</c:v>
                </c:pt>
                <c:pt idx="55">
                  <c:v>33854</c:v>
                </c:pt>
                <c:pt idx="56">
                  <c:v>33855</c:v>
                </c:pt>
                <c:pt idx="57">
                  <c:v>33856</c:v>
                </c:pt>
                <c:pt idx="58">
                  <c:v>33857</c:v>
                </c:pt>
                <c:pt idx="59">
                  <c:v>33858</c:v>
                </c:pt>
                <c:pt idx="60">
                  <c:v>33859</c:v>
                </c:pt>
                <c:pt idx="61">
                  <c:v>33860</c:v>
                </c:pt>
                <c:pt idx="62">
                  <c:v>33861</c:v>
                </c:pt>
                <c:pt idx="63">
                  <c:v>33862</c:v>
                </c:pt>
                <c:pt idx="64">
                  <c:v>33863</c:v>
                </c:pt>
                <c:pt idx="65">
                  <c:v>33864</c:v>
                </c:pt>
                <c:pt idx="66">
                  <c:v>33865</c:v>
                </c:pt>
                <c:pt idx="67">
                  <c:v>33866</c:v>
                </c:pt>
                <c:pt idx="68">
                  <c:v>33867</c:v>
                </c:pt>
                <c:pt idx="69">
                  <c:v>33868</c:v>
                </c:pt>
                <c:pt idx="70">
                  <c:v>33869</c:v>
                </c:pt>
                <c:pt idx="71">
                  <c:v>33870</c:v>
                </c:pt>
                <c:pt idx="72">
                  <c:v>33871</c:v>
                </c:pt>
                <c:pt idx="73">
                  <c:v>33872</c:v>
                </c:pt>
                <c:pt idx="74">
                  <c:v>33873</c:v>
                </c:pt>
                <c:pt idx="75">
                  <c:v>33874</c:v>
                </c:pt>
                <c:pt idx="76">
                  <c:v>33875</c:v>
                </c:pt>
                <c:pt idx="77">
                  <c:v>33876</c:v>
                </c:pt>
                <c:pt idx="78">
                  <c:v>33877</c:v>
                </c:pt>
              </c:numCache>
            </c:numRef>
          </c:cat>
          <c:val>
            <c:numRef>
              <c:f>'1_EvenTotalPay_D'!$F$25:$F$103</c:f>
              <c:numCache>
                <c:formatCode>_(* #,##0.00_);_(* \(#,##0.00\);_(* "-"??_);_(@_)</c:formatCode>
                <c:ptCount val="79"/>
                <c:pt idx="0">
                  <c:v>0</c:v>
                </c:pt>
                <c:pt idx="1">
                  <c:v>858.67959116150098</c:v>
                </c:pt>
                <c:pt idx="2">
                  <c:v>858.82094762638928</c:v>
                </c:pt>
                <c:pt idx="3">
                  <c:v>858.96232736148261</c:v>
                </c:pt>
                <c:pt idx="4">
                  <c:v>859.10373037061186</c:v>
                </c:pt>
                <c:pt idx="5">
                  <c:v>859.24515665760816</c:v>
                </c:pt>
                <c:pt idx="6">
                  <c:v>859.3866062263038</c:v>
                </c:pt>
                <c:pt idx="7">
                  <c:v>859.52807908053137</c:v>
                </c:pt>
                <c:pt idx="8">
                  <c:v>859.66957522412395</c:v>
                </c:pt>
                <c:pt idx="9">
                  <c:v>859.81109466091573</c:v>
                </c:pt>
                <c:pt idx="10">
                  <c:v>859.95263739474103</c:v>
                </c:pt>
                <c:pt idx="11">
                  <c:v>860.09420342943508</c:v>
                </c:pt>
                <c:pt idx="12">
                  <c:v>546.74605080635615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6-4D28-B39D-6EA165477331}"/>
            </c:ext>
          </c:extLst>
        </c:ser>
        <c:ser>
          <c:idx val="4"/>
          <c:order val="4"/>
          <c:tx>
            <c:strRef>
              <c:f>'1_EvenTotalPay_D'!$G$23</c:f>
              <c:strCache>
                <c:ptCount val="1"/>
                <c:pt idx="0">
                  <c:v>Principal Balance
(6) = (2) -(5)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'1_EvenTotalPay_D'!$B$25:$B$103</c:f>
              <c:numCache>
                <c:formatCode>[$-409]d\-mmm\-yy;@</c:formatCode>
                <c:ptCount val="79"/>
                <c:pt idx="0">
                  <c:v>33799</c:v>
                </c:pt>
                <c:pt idx="1">
                  <c:v>33800</c:v>
                </c:pt>
                <c:pt idx="2">
                  <c:v>33801</c:v>
                </c:pt>
                <c:pt idx="3">
                  <c:v>33802</c:v>
                </c:pt>
                <c:pt idx="4">
                  <c:v>33803</c:v>
                </c:pt>
                <c:pt idx="5">
                  <c:v>33804</c:v>
                </c:pt>
                <c:pt idx="6">
                  <c:v>33805</c:v>
                </c:pt>
                <c:pt idx="7">
                  <c:v>33806</c:v>
                </c:pt>
                <c:pt idx="8">
                  <c:v>33807</c:v>
                </c:pt>
                <c:pt idx="9">
                  <c:v>33808</c:v>
                </c:pt>
                <c:pt idx="10">
                  <c:v>33809</c:v>
                </c:pt>
                <c:pt idx="11">
                  <c:v>33810</c:v>
                </c:pt>
                <c:pt idx="12">
                  <c:v>33811</c:v>
                </c:pt>
                <c:pt idx="13">
                  <c:v>33812</c:v>
                </c:pt>
                <c:pt idx="14">
                  <c:v>33813</c:v>
                </c:pt>
                <c:pt idx="15">
                  <c:v>33814</c:v>
                </c:pt>
                <c:pt idx="16">
                  <c:v>33815</c:v>
                </c:pt>
                <c:pt idx="17">
                  <c:v>33816</c:v>
                </c:pt>
                <c:pt idx="18">
                  <c:v>33817</c:v>
                </c:pt>
                <c:pt idx="19">
                  <c:v>33818</c:v>
                </c:pt>
                <c:pt idx="20">
                  <c:v>33819</c:v>
                </c:pt>
                <c:pt idx="21">
                  <c:v>33820</c:v>
                </c:pt>
                <c:pt idx="22">
                  <c:v>33821</c:v>
                </c:pt>
                <c:pt idx="23">
                  <c:v>33822</c:v>
                </c:pt>
                <c:pt idx="24">
                  <c:v>33823</c:v>
                </c:pt>
                <c:pt idx="25">
                  <c:v>33824</c:v>
                </c:pt>
                <c:pt idx="26">
                  <c:v>33825</c:v>
                </c:pt>
                <c:pt idx="27">
                  <c:v>33826</c:v>
                </c:pt>
                <c:pt idx="28">
                  <c:v>33827</c:v>
                </c:pt>
                <c:pt idx="29">
                  <c:v>33828</c:v>
                </c:pt>
                <c:pt idx="30">
                  <c:v>33829</c:v>
                </c:pt>
                <c:pt idx="31">
                  <c:v>33830</c:v>
                </c:pt>
                <c:pt idx="32">
                  <c:v>33831</c:v>
                </c:pt>
                <c:pt idx="33">
                  <c:v>33832</c:v>
                </c:pt>
                <c:pt idx="34">
                  <c:v>33833</c:v>
                </c:pt>
                <c:pt idx="35">
                  <c:v>33834</c:v>
                </c:pt>
                <c:pt idx="36">
                  <c:v>33835</c:v>
                </c:pt>
                <c:pt idx="37">
                  <c:v>33836</c:v>
                </c:pt>
                <c:pt idx="38">
                  <c:v>33837</c:v>
                </c:pt>
                <c:pt idx="39">
                  <c:v>33838</c:v>
                </c:pt>
                <c:pt idx="40">
                  <c:v>33839</c:v>
                </c:pt>
                <c:pt idx="41">
                  <c:v>33840</c:v>
                </c:pt>
                <c:pt idx="42">
                  <c:v>33841</c:v>
                </c:pt>
                <c:pt idx="43">
                  <c:v>33842</c:v>
                </c:pt>
                <c:pt idx="44">
                  <c:v>33843</c:v>
                </c:pt>
                <c:pt idx="45">
                  <c:v>33844</c:v>
                </c:pt>
                <c:pt idx="46">
                  <c:v>33845</c:v>
                </c:pt>
                <c:pt idx="47">
                  <c:v>33846</c:v>
                </c:pt>
                <c:pt idx="48">
                  <c:v>33847</c:v>
                </c:pt>
                <c:pt idx="49">
                  <c:v>33848</c:v>
                </c:pt>
                <c:pt idx="50">
                  <c:v>33849</c:v>
                </c:pt>
                <c:pt idx="51">
                  <c:v>33850</c:v>
                </c:pt>
                <c:pt idx="52">
                  <c:v>33851</c:v>
                </c:pt>
                <c:pt idx="53">
                  <c:v>33852</c:v>
                </c:pt>
                <c:pt idx="54">
                  <c:v>33853</c:v>
                </c:pt>
                <c:pt idx="55">
                  <c:v>33854</c:v>
                </c:pt>
                <c:pt idx="56">
                  <c:v>33855</c:v>
                </c:pt>
                <c:pt idx="57">
                  <c:v>33856</c:v>
                </c:pt>
                <c:pt idx="58">
                  <c:v>33857</c:v>
                </c:pt>
                <c:pt idx="59">
                  <c:v>33858</c:v>
                </c:pt>
                <c:pt idx="60">
                  <c:v>33859</c:v>
                </c:pt>
                <c:pt idx="61">
                  <c:v>33860</c:v>
                </c:pt>
                <c:pt idx="62">
                  <c:v>33861</c:v>
                </c:pt>
                <c:pt idx="63">
                  <c:v>33862</c:v>
                </c:pt>
                <c:pt idx="64">
                  <c:v>33863</c:v>
                </c:pt>
                <c:pt idx="65">
                  <c:v>33864</c:v>
                </c:pt>
                <c:pt idx="66">
                  <c:v>33865</c:v>
                </c:pt>
                <c:pt idx="67">
                  <c:v>33866</c:v>
                </c:pt>
                <c:pt idx="68">
                  <c:v>33867</c:v>
                </c:pt>
                <c:pt idx="69">
                  <c:v>33868</c:v>
                </c:pt>
                <c:pt idx="70">
                  <c:v>33869</c:v>
                </c:pt>
                <c:pt idx="71">
                  <c:v>33870</c:v>
                </c:pt>
                <c:pt idx="72">
                  <c:v>33871</c:v>
                </c:pt>
                <c:pt idx="73">
                  <c:v>33872</c:v>
                </c:pt>
                <c:pt idx="74">
                  <c:v>33873</c:v>
                </c:pt>
                <c:pt idx="75">
                  <c:v>33874</c:v>
                </c:pt>
                <c:pt idx="76">
                  <c:v>33875</c:v>
                </c:pt>
                <c:pt idx="77">
                  <c:v>33876</c:v>
                </c:pt>
                <c:pt idx="78">
                  <c:v>33877</c:v>
                </c:pt>
              </c:numCache>
            </c:numRef>
          </c:cat>
          <c:val>
            <c:numRef>
              <c:f>'1_EvenTotalPay_D'!$G$25:$G$103</c:f>
              <c:numCache>
                <c:formatCode>_(* #,##0.00_);_(* \(#,##0.00\);_(* "-"??_);_(@_)</c:formatCode>
                <c:ptCount val="79"/>
                <c:pt idx="0">
                  <c:v>10000</c:v>
                </c:pt>
                <c:pt idx="1">
                  <c:v>9141.3204088384991</c:v>
                </c:pt>
                <c:pt idx="2">
                  <c:v>8282.49946121211</c:v>
                </c:pt>
                <c:pt idx="3">
                  <c:v>7423.5371338506275</c:v>
                </c:pt>
                <c:pt idx="4">
                  <c:v>6564.4334034800158</c:v>
                </c:pt>
                <c:pt idx="5">
                  <c:v>5705.1882468224076</c:v>
                </c:pt>
                <c:pt idx="6">
                  <c:v>4845.8016405961034</c:v>
                </c:pt>
                <c:pt idx="7">
                  <c:v>3986.2735615155721</c:v>
                </c:pt>
                <c:pt idx="8">
                  <c:v>3126.6039862914481</c:v>
                </c:pt>
                <c:pt idx="9">
                  <c:v>2266.7928916305323</c:v>
                </c:pt>
                <c:pt idx="10">
                  <c:v>1406.8402542357912</c:v>
                </c:pt>
                <c:pt idx="11">
                  <c:v>546.74605080635615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6-4D28-B39D-6EA165477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01840"/>
        <c:axId val="360701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'1_EvenTotalPay_D'!$C$23</c15:sqref>
                        </c15:formulaRef>
                      </c:ext>
                    </c:extLst>
                    <c:strCache>
                      <c:ptCount val="1"/>
                      <c:pt idx="0">
                        <c:v>Beginning principal balance
(2)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'1_EvenTotalPay_D'!$B$25:$B$103</c15:sqref>
                        </c15:formulaRef>
                      </c:ext>
                    </c:extLst>
                    <c:numCache>
                      <c:formatCode>[$-409]d\-mmm\-yy;@</c:formatCode>
                      <c:ptCount val="79"/>
                      <c:pt idx="0">
                        <c:v>33799</c:v>
                      </c:pt>
                      <c:pt idx="1">
                        <c:v>33800</c:v>
                      </c:pt>
                      <c:pt idx="2">
                        <c:v>33801</c:v>
                      </c:pt>
                      <c:pt idx="3">
                        <c:v>33802</c:v>
                      </c:pt>
                      <c:pt idx="4">
                        <c:v>33803</c:v>
                      </c:pt>
                      <c:pt idx="5">
                        <c:v>33804</c:v>
                      </c:pt>
                      <c:pt idx="6">
                        <c:v>33805</c:v>
                      </c:pt>
                      <c:pt idx="7">
                        <c:v>33806</c:v>
                      </c:pt>
                      <c:pt idx="8">
                        <c:v>33807</c:v>
                      </c:pt>
                      <c:pt idx="9">
                        <c:v>33808</c:v>
                      </c:pt>
                      <c:pt idx="10">
                        <c:v>33809</c:v>
                      </c:pt>
                      <c:pt idx="11">
                        <c:v>33810</c:v>
                      </c:pt>
                      <c:pt idx="12">
                        <c:v>33811</c:v>
                      </c:pt>
                      <c:pt idx="13">
                        <c:v>33812</c:v>
                      </c:pt>
                      <c:pt idx="14">
                        <c:v>33813</c:v>
                      </c:pt>
                      <c:pt idx="15">
                        <c:v>33814</c:v>
                      </c:pt>
                      <c:pt idx="16">
                        <c:v>33815</c:v>
                      </c:pt>
                      <c:pt idx="17">
                        <c:v>33816</c:v>
                      </c:pt>
                      <c:pt idx="18">
                        <c:v>33817</c:v>
                      </c:pt>
                      <c:pt idx="19">
                        <c:v>33818</c:v>
                      </c:pt>
                      <c:pt idx="20">
                        <c:v>33819</c:v>
                      </c:pt>
                      <c:pt idx="21">
                        <c:v>33820</c:v>
                      </c:pt>
                      <c:pt idx="22">
                        <c:v>33821</c:v>
                      </c:pt>
                      <c:pt idx="23">
                        <c:v>33822</c:v>
                      </c:pt>
                      <c:pt idx="24">
                        <c:v>33823</c:v>
                      </c:pt>
                      <c:pt idx="25">
                        <c:v>33824</c:v>
                      </c:pt>
                      <c:pt idx="26">
                        <c:v>33825</c:v>
                      </c:pt>
                      <c:pt idx="27">
                        <c:v>33826</c:v>
                      </c:pt>
                      <c:pt idx="28">
                        <c:v>33827</c:v>
                      </c:pt>
                      <c:pt idx="29">
                        <c:v>33828</c:v>
                      </c:pt>
                      <c:pt idx="30">
                        <c:v>33829</c:v>
                      </c:pt>
                      <c:pt idx="31">
                        <c:v>33830</c:v>
                      </c:pt>
                      <c:pt idx="32">
                        <c:v>33831</c:v>
                      </c:pt>
                      <c:pt idx="33">
                        <c:v>33832</c:v>
                      </c:pt>
                      <c:pt idx="34">
                        <c:v>33833</c:v>
                      </c:pt>
                      <c:pt idx="35">
                        <c:v>33834</c:v>
                      </c:pt>
                      <c:pt idx="36">
                        <c:v>33835</c:v>
                      </c:pt>
                      <c:pt idx="37">
                        <c:v>33836</c:v>
                      </c:pt>
                      <c:pt idx="38">
                        <c:v>33837</c:v>
                      </c:pt>
                      <c:pt idx="39">
                        <c:v>33838</c:v>
                      </c:pt>
                      <c:pt idx="40">
                        <c:v>33839</c:v>
                      </c:pt>
                      <c:pt idx="41">
                        <c:v>33840</c:v>
                      </c:pt>
                      <c:pt idx="42">
                        <c:v>33841</c:v>
                      </c:pt>
                      <c:pt idx="43">
                        <c:v>33842</c:v>
                      </c:pt>
                      <c:pt idx="44">
                        <c:v>33843</c:v>
                      </c:pt>
                      <c:pt idx="45">
                        <c:v>33844</c:v>
                      </c:pt>
                      <c:pt idx="46">
                        <c:v>33845</c:v>
                      </c:pt>
                      <c:pt idx="47">
                        <c:v>33846</c:v>
                      </c:pt>
                      <c:pt idx="48">
                        <c:v>33847</c:v>
                      </c:pt>
                      <c:pt idx="49">
                        <c:v>33848</c:v>
                      </c:pt>
                      <c:pt idx="50">
                        <c:v>33849</c:v>
                      </c:pt>
                      <c:pt idx="51">
                        <c:v>33850</c:v>
                      </c:pt>
                      <c:pt idx="52">
                        <c:v>33851</c:v>
                      </c:pt>
                      <c:pt idx="53">
                        <c:v>33852</c:v>
                      </c:pt>
                      <c:pt idx="54">
                        <c:v>33853</c:v>
                      </c:pt>
                      <c:pt idx="55">
                        <c:v>33854</c:v>
                      </c:pt>
                      <c:pt idx="56">
                        <c:v>33855</c:v>
                      </c:pt>
                      <c:pt idx="57">
                        <c:v>33856</c:v>
                      </c:pt>
                      <c:pt idx="58">
                        <c:v>33857</c:v>
                      </c:pt>
                      <c:pt idx="59">
                        <c:v>33858</c:v>
                      </c:pt>
                      <c:pt idx="60">
                        <c:v>33859</c:v>
                      </c:pt>
                      <c:pt idx="61">
                        <c:v>33860</c:v>
                      </c:pt>
                      <c:pt idx="62">
                        <c:v>33861</c:v>
                      </c:pt>
                      <c:pt idx="63">
                        <c:v>33862</c:v>
                      </c:pt>
                      <c:pt idx="64">
                        <c:v>33863</c:v>
                      </c:pt>
                      <c:pt idx="65">
                        <c:v>33864</c:v>
                      </c:pt>
                      <c:pt idx="66">
                        <c:v>33865</c:v>
                      </c:pt>
                      <c:pt idx="67">
                        <c:v>33866</c:v>
                      </c:pt>
                      <c:pt idx="68">
                        <c:v>33867</c:v>
                      </c:pt>
                      <c:pt idx="69">
                        <c:v>33868</c:v>
                      </c:pt>
                      <c:pt idx="70">
                        <c:v>33869</c:v>
                      </c:pt>
                      <c:pt idx="71">
                        <c:v>33870</c:v>
                      </c:pt>
                      <c:pt idx="72">
                        <c:v>33871</c:v>
                      </c:pt>
                      <c:pt idx="73">
                        <c:v>33872</c:v>
                      </c:pt>
                      <c:pt idx="74">
                        <c:v>33873</c:v>
                      </c:pt>
                      <c:pt idx="75">
                        <c:v>33874</c:v>
                      </c:pt>
                      <c:pt idx="76">
                        <c:v>33875</c:v>
                      </c:pt>
                      <c:pt idx="77">
                        <c:v>33876</c:v>
                      </c:pt>
                      <c:pt idx="78">
                        <c:v>33877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'1_EvenTotalPay_D'!$C$25:$C$103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9141.3204088384991</c:v>
                      </c:pt>
                      <c:pt idx="3">
                        <c:v>8282.49946121211</c:v>
                      </c:pt>
                      <c:pt idx="4">
                        <c:v>7423.5371338506275</c:v>
                      </c:pt>
                      <c:pt idx="5">
                        <c:v>6564.4334034800158</c:v>
                      </c:pt>
                      <c:pt idx="6">
                        <c:v>5705.1882468224076</c:v>
                      </c:pt>
                      <c:pt idx="7">
                        <c:v>4845.8016405961034</c:v>
                      </c:pt>
                      <c:pt idx="8">
                        <c:v>3986.2735615155721</c:v>
                      </c:pt>
                      <c:pt idx="9">
                        <c:v>3126.6039862914481</c:v>
                      </c:pt>
                      <c:pt idx="10">
                        <c:v>2266.7928916305323</c:v>
                      </c:pt>
                      <c:pt idx="11">
                        <c:v>1406.8402542357912</c:v>
                      </c:pt>
                      <c:pt idx="12">
                        <c:v>546.74605080635615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816-4D28-B39D-6EA16547733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'1_EvenTotalPay_D'!$D$23</c15:sqref>
                        </c15:formulaRef>
                      </c:ext>
                    </c:extLst>
                    <c:strCache>
                      <c:ptCount val="1"/>
                      <c:pt idx="0">
                        <c:v>Payment Amount
(3)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'1_EvenTotalPay_D'!$B$25:$B$103</c15:sqref>
                        </c15:formulaRef>
                      </c:ext>
                    </c:extLst>
                    <c:numCache>
                      <c:formatCode>[$-409]d\-mmm\-yy;@</c:formatCode>
                      <c:ptCount val="79"/>
                      <c:pt idx="0">
                        <c:v>33799</c:v>
                      </c:pt>
                      <c:pt idx="1">
                        <c:v>33800</c:v>
                      </c:pt>
                      <c:pt idx="2">
                        <c:v>33801</c:v>
                      </c:pt>
                      <c:pt idx="3">
                        <c:v>33802</c:v>
                      </c:pt>
                      <c:pt idx="4">
                        <c:v>33803</c:v>
                      </c:pt>
                      <c:pt idx="5">
                        <c:v>33804</c:v>
                      </c:pt>
                      <c:pt idx="6">
                        <c:v>33805</c:v>
                      </c:pt>
                      <c:pt idx="7">
                        <c:v>33806</c:v>
                      </c:pt>
                      <c:pt idx="8">
                        <c:v>33807</c:v>
                      </c:pt>
                      <c:pt idx="9">
                        <c:v>33808</c:v>
                      </c:pt>
                      <c:pt idx="10">
                        <c:v>33809</c:v>
                      </c:pt>
                      <c:pt idx="11">
                        <c:v>33810</c:v>
                      </c:pt>
                      <c:pt idx="12">
                        <c:v>33811</c:v>
                      </c:pt>
                      <c:pt idx="13">
                        <c:v>33812</c:v>
                      </c:pt>
                      <c:pt idx="14">
                        <c:v>33813</c:v>
                      </c:pt>
                      <c:pt idx="15">
                        <c:v>33814</c:v>
                      </c:pt>
                      <c:pt idx="16">
                        <c:v>33815</c:v>
                      </c:pt>
                      <c:pt idx="17">
                        <c:v>33816</c:v>
                      </c:pt>
                      <c:pt idx="18">
                        <c:v>33817</c:v>
                      </c:pt>
                      <c:pt idx="19">
                        <c:v>33818</c:v>
                      </c:pt>
                      <c:pt idx="20">
                        <c:v>33819</c:v>
                      </c:pt>
                      <c:pt idx="21">
                        <c:v>33820</c:v>
                      </c:pt>
                      <c:pt idx="22">
                        <c:v>33821</c:v>
                      </c:pt>
                      <c:pt idx="23">
                        <c:v>33822</c:v>
                      </c:pt>
                      <c:pt idx="24">
                        <c:v>33823</c:v>
                      </c:pt>
                      <c:pt idx="25">
                        <c:v>33824</c:v>
                      </c:pt>
                      <c:pt idx="26">
                        <c:v>33825</c:v>
                      </c:pt>
                      <c:pt idx="27">
                        <c:v>33826</c:v>
                      </c:pt>
                      <c:pt idx="28">
                        <c:v>33827</c:v>
                      </c:pt>
                      <c:pt idx="29">
                        <c:v>33828</c:v>
                      </c:pt>
                      <c:pt idx="30">
                        <c:v>33829</c:v>
                      </c:pt>
                      <c:pt idx="31">
                        <c:v>33830</c:v>
                      </c:pt>
                      <c:pt idx="32">
                        <c:v>33831</c:v>
                      </c:pt>
                      <c:pt idx="33">
                        <c:v>33832</c:v>
                      </c:pt>
                      <c:pt idx="34">
                        <c:v>33833</c:v>
                      </c:pt>
                      <c:pt idx="35">
                        <c:v>33834</c:v>
                      </c:pt>
                      <c:pt idx="36">
                        <c:v>33835</c:v>
                      </c:pt>
                      <c:pt idx="37">
                        <c:v>33836</c:v>
                      </c:pt>
                      <c:pt idx="38">
                        <c:v>33837</c:v>
                      </c:pt>
                      <c:pt idx="39">
                        <c:v>33838</c:v>
                      </c:pt>
                      <c:pt idx="40">
                        <c:v>33839</c:v>
                      </c:pt>
                      <c:pt idx="41">
                        <c:v>33840</c:v>
                      </c:pt>
                      <c:pt idx="42">
                        <c:v>33841</c:v>
                      </c:pt>
                      <c:pt idx="43">
                        <c:v>33842</c:v>
                      </c:pt>
                      <c:pt idx="44">
                        <c:v>33843</c:v>
                      </c:pt>
                      <c:pt idx="45">
                        <c:v>33844</c:v>
                      </c:pt>
                      <c:pt idx="46">
                        <c:v>33845</c:v>
                      </c:pt>
                      <c:pt idx="47">
                        <c:v>33846</c:v>
                      </c:pt>
                      <c:pt idx="48">
                        <c:v>33847</c:v>
                      </c:pt>
                      <c:pt idx="49">
                        <c:v>33848</c:v>
                      </c:pt>
                      <c:pt idx="50">
                        <c:v>33849</c:v>
                      </c:pt>
                      <c:pt idx="51">
                        <c:v>33850</c:v>
                      </c:pt>
                      <c:pt idx="52">
                        <c:v>33851</c:v>
                      </c:pt>
                      <c:pt idx="53">
                        <c:v>33852</c:v>
                      </c:pt>
                      <c:pt idx="54">
                        <c:v>33853</c:v>
                      </c:pt>
                      <c:pt idx="55">
                        <c:v>33854</c:v>
                      </c:pt>
                      <c:pt idx="56">
                        <c:v>33855</c:v>
                      </c:pt>
                      <c:pt idx="57">
                        <c:v>33856</c:v>
                      </c:pt>
                      <c:pt idx="58">
                        <c:v>33857</c:v>
                      </c:pt>
                      <c:pt idx="59">
                        <c:v>33858</c:v>
                      </c:pt>
                      <c:pt idx="60">
                        <c:v>33859</c:v>
                      </c:pt>
                      <c:pt idx="61">
                        <c:v>33860</c:v>
                      </c:pt>
                      <c:pt idx="62">
                        <c:v>33861</c:v>
                      </c:pt>
                      <c:pt idx="63">
                        <c:v>33862</c:v>
                      </c:pt>
                      <c:pt idx="64">
                        <c:v>33863</c:v>
                      </c:pt>
                      <c:pt idx="65">
                        <c:v>33864</c:v>
                      </c:pt>
                      <c:pt idx="66">
                        <c:v>33865</c:v>
                      </c:pt>
                      <c:pt idx="67">
                        <c:v>33866</c:v>
                      </c:pt>
                      <c:pt idx="68">
                        <c:v>33867</c:v>
                      </c:pt>
                      <c:pt idx="69">
                        <c:v>33868</c:v>
                      </c:pt>
                      <c:pt idx="70">
                        <c:v>33869</c:v>
                      </c:pt>
                      <c:pt idx="71">
                        <c:v>33870</c:v>
                      </c:pt>
                      <c:pt idx="72">
                        <c:v>33871</c:v>
                      </c:pt>
                      <c:pt idx="73">
                        <c:v>33872</c:v>
                      </c:pt>
                      <c:pt idx="74">
                        <c:v>33873</c:v>
                      </c:pt>
                      <c:pt idx="75">
                        <c:v>33874</c:v>
                      </c:pt>
                      <c:pt idx="76">
                        <c:v>33875</c:v>
                      </c:pt>
                      <c:pt idx="77">
                        <c:v>33876</c:v>
                      </c:pt>
                      <c:pt idx="78">
                        <c:v>33877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'1_EvenTotalPay_D'!$D$25:$D$103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908.06581147346981</c:v>
                      </c:pt>
                      <c:pt idx="2">
                        <c:v>860.32579850523325</c:v>
                      </c:pt>
                      <c:pt idx="3">
                        <c:v>860.32579850523325</c:v>
                      </c:pt>
                      <c:pt idx="4">
                        <c:v>860.32579850523325</c:v>
                      </c:pt>
                      <c:pt idx="5">
                        <c:v>860.32579850523325</c:v>
                      </c:pt>
                      <c:pt idx="6">
                        <c:v>860.32579850523325</c:v>
                      </c:pt>
                      <c:pt idx="7">
                        <c:v>860.32579850523325</c:v>
                      </c:pt>
                      <c:pt idx="8">
                        <c:v>860.32579850523325</c:v>
                      </c:pt>
                      <c:pt idx="9">
                        <c:v>860.32579850523325</c:v>
                      </c:pt>
                      <c:pt idx="10">
                        <c:v>860.32579850523325</c:v>
                      </c:pt>
                      <c:pt idx="11">
                        <c:v>860.32579850523325</c:v>
                      </c:pt>
                      <c:pt idx="12">
                        <c:v>546.83605654275561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816-4D28-B39D-6EA165477331}"/>
                  </c:ext>
                </c:extLst>
              </c15:ser>
            </c15:filteredLineSeries>
          </c:ext>
        </c:extLst>
      </c:lineChart>
      <c:dateAx>
        <c:axId val="360701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512"/>
        <c:crosses val="autoZero"/>
        <c:auto val="1"/>
        <c:lblOffset val="100"/>
        <c:baseTimeUnit val="months"/>
      </c:dateAx>
      <c:valAx>
        <c:axId val="3607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Payoff Principal and Interest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'1_ETP_fixed30'!$E$23</c:f>
              <c:strCache>
                <c:ptCount val="1"/>
                <c:pt idx="0">
                  <c:v>Interest Payment
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'1_ETP_fixed30'!$B$25:$B$103</c:f>
              <c:numCache>
                <c:formatCode>[$-409]d\-mmm\-yy;@</c:formatCode>
                <c:ptCount val="7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</c:numCache>
            </c:numRef>
          </c:cat>
          <c:val>
            <c:numRef>
              <c:f>'1_ETP_fixed30'!$E$25:$E$103</c:f>
              <c:numCache>
                <c:formatCode>_(* #,##0.00000_);_(* \(#,##0.00000\);_(* "-"??_);_(@_)</c:formatCode>
                <c:ptCount val="79"/>
                <c:pt idx="1">
                  <c:v>408.24230259505208</c:v>
                </c:pt>
                <c:pt idx="2">
                  <c:v>375.72293135054264</c:v>
                </c:pt>
                <c:pt idx="3">
                  <c:v>342.93804444611715</c:v>
                </c:pt>
                <c:pt idx="4">
                  <c:v>309.88547398728804</c:v>
                </c:pt>
                <c:pt idx="5">
                  <c:v>276.5630343790429</c:v>
                </c:pt>
                <c:pt idx="6" formatCode="_(* #,##0.00_);_(* \(#,##0.00\);_(* &quot;-&quot;??_);_(@_)">
                  <c:v>242.9685221813227</c:v>
                </c:pt>
                <c:pt idx="7" formatCode="_(* #,##0.00_);_(* \(#,##0.00\);_(* &quot;-&quot;??_);_(@_)">
                  <c:v>209.0997159633194</c:v>
                </c:pt>
                <c:pt idx="8" formatCode="_(* #,##0.00_);_(* \(#,##0.00\);_(* &quot;-&quot;??_);_(@_)">
                  <c:v>174.95437615658449</c:v>
                </c:pt>
                <c:pt idx="9" formatCode="_(* #,##0.00_);_(* \(#,##0.00\);_(* &quot;-&quot;??_);_(@_)">
                  <c:v>140.53024490693764</c:v>
                </c:pt>
                <c:pt idx="10" formatCode="_(* #,##0.00_);_(* \(#,##0.00\);_(* &quot;-&quot;??_);_(@_)">
                  <c:v>105.82504592516705</c:v>
                </c:pt>
                <c:pt idx="11" formatCode="_(* #,##0.00_);_(* \(#,##0.00\);_(* &quot;-&quot;??_);_(@_)">
                  <c:v>70.836484336509699</c:v>
                </c:pt>
                <c:pt idx="12" formatCode="_(* #,##0.00_);_(* \(#,##0.00\);_(* &quot;-&quot;??_);_(@_)">
                  <c:v>35.562246528903493</c:v>
                </c:pt>
                <c:pt idx="13" formatCode="_(* #,##0.00_);_(* \(#,##0.00\);_(* &quot;-&quot;??_);_(@_)">
                  <c:v>0</c:v>
                </c:pt>
                <c:pt idx="14" formatCode="_(* #,##0.00_);_(* \(#,##0.00\);_(* &quot;-&quot;??_);_(@_)">
                  <c:v>0</c:v>
                </c:pt>
                <c:pt idx="15" formatCode="_(* #,##0.00_);_(* \(#,##0.00\);_(* &quot;-&quot;??_);_(@_)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  <c:pt idx="24" formatCode="_(* #,##0.00_);_(* \(#,##0.00\);_(* &quot;-&quot;??_);_(@_)">
                  <c:v>0</c:v>
                </c:pt>
                <c:pt idx="25" formatCode="_(* #,##0.00_);_(* \(#,##0.00\);_(* &quot;-&quot;??_);_(@_)">
                  <c:v>0</c:v>
                </c:pt>
                <c:pt idx="26" formatCode="_(* #,##0.00_);_(* \(#,##0.00\);_(* &quot;-&quot;??_);_(@_)">
                  <c:v>0</c:v>
                </c:pt>
                <c:pt idx="27" formatCode="_(* #,##0.00_);_(* \(#,##0.00\);_(* &quot;-&quot;??_);_(@_)">
                  <c:v>0</c:v>
                </c:pt>
                <c:pt idx="28" formatCode="_(* #,##0.00_);_(* \(#,##0.00\);_(* &quot;-&quot;??_);_(@_)">
                  <c:v>0</c:v>
                </c:pt>
                <c:pt idx="29" formatCode="_(* #,##0.00_);_(* \(#,##0.00\);_(* &quot;-&quot;??_);_(@_)">
                  <c:v>0</c:v>
                </c:pt>
                <c:pt idx="30" formatCode="_(* #,##0.00_);_(* \(#,##0.00\);_(* &quot;-&quot;??_);_(@_)">
                  <c:v>0</c:v>
                </c:pt>
                <c:pt idx="31" formatCode="_(* #,##0.00_);_(* \(#,##0.00\);_(* &quot;-&quot;??_);_(@_)">
                  <c:v>0</c:v>
                </c:pt>
                <c:pt idx="32" formatCode="_(* #,##0.00_);_(* \(#,##0.00\);_(* &quot;-&quot;??_);_(@_)">
                  <c:v>0</c:v>
                </c:pt>
                <c:pt idx="33" formatCode="_(* #,##0.00_);_(* \(#,##0.00\);_(* &quot;-&quot;??_);_(@_)">
                  <c:v>0</c:v>
                </c:pt>
                <c:pt idx="34" formatCode="_(* #,##0.00_);_(* \(#,##0.00\);_(* &quot;-&quot;??_);_(@_)">
                  <c:v>0</c:v>
                </c:pt>
                <c:pt idx="35" formatCode="_(* #,##0.00_);_(* \(#,##0.00\);_(* &quot;-&quot;??_);_(@_)">
                  <c:v>0</c:v>
                </c:pt>
                <c:pt idx="36" formatCode="_(* #,##0.00_);_(* \(#,##0.00\);_(* &quot;-&quot;??_);_(@_)">
                  <c:v>0</c:v>
                </c:pt>
                <c:pt idx="37" formatCode="_(* #,##0.00_);_(* \(#,##0.00\);_(* &quot;-&quot;??_);_(@_)">
                  <c:v>0</c:v>
                </c:pt>
                <c:pt idx="38" formatCode="_(* #,##0.00_);_(* \(#,##0.00\);_(* &quot;-&quot;??_);_(@_)">
                  <c:v>0</c:v>
                </c:pt>
                <c:pt idx="39" formatCode="_(* #,##0.00_);_(* \(#,##0.00\);_(* &quot;-&quot;??_);_(@_)">
                  <c:v>0</c:v>
                </c:pt>
                <c:pt idx="40" formatCode="_(* #,##0.00_);_(* \(#,##0.00\);_(* &quot;-&quot;??_);_(@_)">
                  <c:v>0</c:v>
                </c:pt>
                <c:pt idx="41" formatCode="_(* #,##0.00_);_(* \(#,##0.00\);_(* &quot;-&quot;??_);_(@_)">
                  <c:v>0</c:v>
                </c:pt>
                <c:pt idx="42" formatCode="_(* #,##0.00_);_(* \(#,##0.00\);_(* &quot;-&quot;??_);_(@_)">
                  <c:v>0</c:v>
                </c:pt>
                <c:pt idx="43" formatCode="_(* #,##0.00_);_(* \(#,##0.00\);_(* &quot;-&quot;??_);_(@_)">
                  <c:v>0</c:v>
                </c:pt>
                <c:pt idx="44" formatCode="_(* #,##0.00_);_(* \(#,##0.00\);_(* &quot;-&quot;??_);_(@_)">
                  <c:v>0</c:v>
                </c:pt>
                <c:pt idx="45" formatCode="_(* #,##0.00_);_(* \(#,##0.00\);_(* &quot;-&quot;??_);_(@_)">
                  <c:v>0</c:v>
                </c:pt>
                <c:pt idx="46" formatCode="_(* #,##0.00_);_(* \(#,##0.00\);_(* &quot;-&quot;??_);_(@_)">
                  <c:v>0</c:v>
                </c:pt>
                <c:pt idx="47" formatCode="_(* #,##0.00_);_(* \(#,##0.00\);_(* &quot;-&quot;??_);_(@_)">
                  <c:v>0</c:v>
                </c:pt>
                <c:pt idx="48" formatCode="_(* #,##0.00_);_(* \(#,##0.00\);_(* &quot;-&quot;??_);_(@_)">
                  <c:v>0</c:v>
                </c:pt>
                <c:pt idx="49" formatCode="_(* #,##0.00_);_(* \(#,##0.00\);_(* &quot;-&quot;??_);_(@_)">
                  <c:v>0</c:v>
                </c:pt>
                <c:pt idx="50" formatCode="_(* #,##0.00_);_(* \(#,##0.00\);_(* &quot;-&quot;??_);_(@_)">
                  <c:v>0</c:v>
                </c:pt>
                <c:pt idx="51" formatCode="_(* #,##0.00_);_(* \(#,##0.00\);_(* &quot;-&quot;??_);_(@_)">
                  <c:v>0</c:v>
                </c:pt>
                <c:pt idx="52" formatCode="_(* #,##0.00_);_(* \(#,##0.00\);_(* &quot;-&quot;??_);_(@_)">
                  <c:v>0</c:v>
                </c:pt>
                <c:pt idx="53" formatCode="_(* #,##0.00_);_(* \(#,##0.00\);_(* &quot;-&quot;??_);_(@_)">
                  <c:v>0</c:v>
                </c:pt>
                <c:pt idx="54" formatCode="_(* #,##0.00_);_(* \(#,##0.00\);_(* &quot;-&quot;??_);_(@_)">
                  <c:v>0</c:v>
                </c:pt>
                <c:pt idx="55" formatCode="_(* #,##0.00_);_(* \(#,##0.00\);_(* &quot;-&quot;??_);_(@_)">
                  <c:v>0</c:v>
                </c:pt>
                <c:pt idx="56" formatCode="_(* #,##0.00_);_(* \(#,##0.00\);_(* &quot;-&quot;??_);_(@_)">
                  <c:v>0</c:v>
                </c:pt>
                <c:pt idx="57" formatCode="_(* #,##0.00_);_(* \(#,##0.00\);_(* &quot;-&quot;??_);_(@_)">
                  <c:v>0</c:v>
                </c:pt>
                <c:pt idx="58" formatCode="_(* #,##0.00_);_(* \(#,##0.00\);_(* &quot;-&quot;??_);_(@_)">
                  <c:v>0</c:v>
                </c:pt>
                <c:pt idx="59" formatCode="_(* #,##0.00_);_(* \(#,##0.00\);_(* &quot;-&quot;??_);_(@_)">
                  <c:v>0</c:v>
                </c:pt>
                <c:pt idx="60" formatCode="_(* #,##0.00_);_(* \(#,##0.00\);_(* &quot;-&quot;??_);_(@_)">
                  <c:v>0</c:v>
                </c:pt>
                <c:pt idx="61" formatCode="_(* #,##0.00_);_(* \(#,##0.00\);_(* &quot;-&quot;??_);_(@_)">
                  <c:v>0</c:v>
                </c:pt>
                <c:pt idx="62" formatCode="_(* #,##0.00_);_(* \(#,##0.00\);_(* &quot;-&quot;??_);_(@_)">
                  <c:v>0</c:v>
                </c:pt>
                <c:pt idx="63" formatCode="_(* #,##0.00_);_(* \(#,##0.00\);_(* &quot;-&quot;??_);_(@_)">
                  <c:v>0</c:v>
                </c:pt>
                <c:pt idx="64" formatCode="_(* #,##0.00_);_(* \(#,##0.00\);_(* &quot;-&quot;??_);_(@_)">
                  <c:v>0</c:v>
                </c:pt>
                <c:pt idx="65" formatCode="_(* #,##0.00_);_(* \(#,##0.00\);_(* &quot;-&quot;??_);_(@_)">
                  <c:v>0</c:v>
                </c:pt>
                <c:pt idx="66" formatCode="_(* #,##0.00_);_(* \(#,##0.00\);_(* &quot;-&quot;??_);_(@_)">
                  <c:v>0</c:v>
                </c:pt>
                <c:pt idx="67" formatCode="_(* #,##0.00_);_(* \(#,##0.00\);_(* &quot;-&quot;??_);_(@_)">
                  <c:v>0</c:v>
                </c:pt>
                <c:pt idx="68" formatCode="_(* #,##0.00_);_(* \(#,##0.00\);_(* &quot;-&quot;??_);_(@_)">
                  <c:v>0</c:v>
                </c:pt>
                <c:pt idx="69" formatCode="_(* #,##0.00_);_(* \(#,##0.00\);_(* &quot;-&quot;??_);_(@_)">
                  <c:v>0</c:v>
                </c:pt>
                <c:pt idx="70" formatCode="_(* #,##0.00_);_(* \(#,##0.00\);_(* &quot;-&quot;??_);_(@_)">
                  <c:v>0</c:v>
                </c:pt>
                <c:pt idx="71" formatCode="_(* #,##0.00_);_(* \(#,##0.00\);_(* &quot;-&quot;??_);_(@_)">
                  <c:v>0</c:v>
                </c:pt>
                <c:pt idx="72" formatCode="_(* #,##0.00_);_(* \(#,##0.00\);_(* &quot;-&quot;??_);_(@_)">
                  <c:v>0</c:v>
                </c:pt>
                <c:pt idx="73" formatCode="_(* #,##0.00_);_(* \(#,##0.00\);_(* &quot;-&quot;??_);_(@_)">
                  <c:v>0</c:v>
                </c:pt>
                <c:pt idx="74" formatCode="_(* #,##0.00_);_(* \(#,##0.00\);_(* &quot;-&quot;??_);_(@_)">
                  <c:v>0</c:v>
                </c:pt>
                <c:pt idx="75" formatCode="_(* #,##0.00_);_(* \(#,##0.00\);_(* &quot;-&quot;??_);_(@_)">
                  <c:v>0</c:v>
                </c:pt>
                <c:pt idx="76" formatCode="_(* #,##0.00_);_(* \(#,##0.00\);_(* &quot;-&quot;??_);_(@_)">
                  <c:v>0</c:v>
                </c:pt>
                <c:pt idx="77" formatCode="_(* #,##0.00_);_(* \(#,##0.00\);_(* &quot;-&quot;??_);_(@_)">
                  <c:v>0</c:v>
                </c:pt>
                <c:pt idx="78" formatCode="_(* #,##0.00_);_(* \(#,##0.0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6-4B81-BAE7-9FBEE65B8DE5}"/>
            </c:ext>
          </c:extLst>
        </c:ser>
        <c:ser>
          <c:idx val="3"/>
          <c:order val="3"/>
          <c:tx>
            <c:strRef>
              <c:f>'1_ETP_fixed30'!$F$23</c:f>
              <c:strCache>
                <c:ptCount val="1"/>
                <c:pt idx="0">
                  <c:v>Reduction to Principal 
(5) =(3) - (4)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'1_ETP_fixed30'!$B$25:$B$103</c:f>
              <c:numCache>
                <c:formatCode>[$-409]d\-mmm\-yy;@</c:formatCode>
                <c:ptCount val="7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</c:numCache>
            </c:numRef>
          </c:cat>
          <c:val>
            <c:numRef>
              <c:f>'1_ETP_fixed30'!$F$25:$F$103</c:f>
              <c:numCache>
                <c:formatCode>_(* #,##0.00_);_(* \(#,##0.00\);_(* "-"??_);_(@_)</c:formatCode>
                <c:ptCount val="79"/>
                <c:pt idx="0">
                  <c:v>0</c:v>
                </c:pt>
                <c:pt idx="1">
                  <c:v>3982.851732634681</c:v>
                </c:pt>
                <c:pt idx="2">
                  <c:v>4015.3711038791903</c:v>
                </c:pt>
                <c:pt idx="3">
                  <c:v>4048.1559907836158</c:v>
                </c:pt>
                <c:pt idx="4">
                  <c:v>4081.2085612424448</c:v>
                </c:pt>
                <c:pt idx="5">
                  <c:v>4114.5310008506904</c:v>
                </c:pt>
                <c:pt idx="6">
                  <c:v>4148.1255130484105</c:v>
                </c:pt>
                <c:pt idx="7">
                  <c:v>4181.9943192664132</c:v>
                </c:pt>
                <c:pt idx="8">
                  <c:v>4216.1396590731483</c:v>
                </c:pt>
                <c:pt idx="9">
                  <c:v>4250.5637903227953</c:v>
                </c:pt>
                <c:pt idx="10">
                  <c:v>4285.2689893045663</c:v>
                </c:pt>
                <c:pt idx="11">
                  <c:v>4320.2575508932232</c:v>
                </c:pt>
                <c:pt idx="12">
                  <c:v>4355.5317887008341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6-4B81-BAE7-9FBEE65B8DE5}"/>
            </c:ext>
          </c:extLst>
        </c:ser>
        <c:ser>
          <c:idx val="4"/>
          <c:order val="4"/>
          <c:tx>
            <c:strRef>
              <c:f>'1_ETP_fixed30'!$G$23</c:f>
              <c:strCache>
                <c:ptCount val="1"/>
                <c:pt idx="0">
                  <c:v>Principal Balance
(6) = (2) -(5)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'1_ETP_fixed30'!$B$25:$B$103</c:f>
              <c:numCache>
                <c:formatCode>[$-409]d\-mmm\-yy;@</c:formatCode>
                <c:ptCount val="7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</c:numCache>
            </c:numRef>
          </c:cat>
          <c:val>
            <c:numRef>
              <c:f>'1_ETP_fixed30'!$G$25:$G$103</c:f>
              <c:numCache>
                <c:formatCode>_(* #,##0.00_);_(* \(#,##0.00\);_(* "-"??_);_(@_)</c:formatCode>
                <c:ptCount val="79"/>
                <c:pt idx="0">
                  <c:v>50000</c:v>
                </c:pt>
                <c:pt idx="1">
                  <c:v>46017.148267365323</c:v>
                </c:pt>
                <c:pt idx="2">
                  <c:v>42001.777163486135</c:v>
                </c:pt>
                <c:pt idx="3">
                  <c:v>37953.621172702522</c:v>
                </c:pt>
                <c:pt idx="4">
                  <c:v>33872.41261146008</c:v>
                </c:pt>
                <c:pt idx="5">
                  <c:v>29757.881610609391</c:v>
                </c:pt>
                <c:pt idx="6">
                  <c:v>25609.756097560981</c:v>
                </c:pt>
                <c:pt idx="7">
                  <c:v>21427.761778294567</c:v>
                </c:pt>
                <c:pt idx="8">
                  <c:v>17211.622119221418</c:v>
                </c:pt>
                <c:pt idx="9">
                  <c:v>12961.058328898624</c:v>
                </c:pt>
                <c:pt idx="10">
                  <c:v>8675.7893395940573</c:v>
                </c:pt>
                <c:pt idx="11">
                  <c:v>4355.5317887008341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6-4B81-BAE7-9FBEE65B8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01840"/>
        <c:axId val="360701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'1_ETP_fixed30'!$C$23</c15:sqref>
                        </c15:formulaRef>
                      </c:ext>
                    </c:extLst>
                    <c:strCache>
                      <c:ptCount val="1"/>
                      <c:pt idx="0">
                        <c:v>Beginning principal balance
(2)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'1_ETP_fixed30'!$B$25:$B$103</c15:sqref>
                        </c15:formulaRef>
                      </c:ext>
                    </c:extLst>
                    <c:numCache>
                      <c:formatCode>[$-409]d\-mmm\-yy;@</c:formatCode>
                      <c:ptCount val="79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'1_ETP_fixed30'!$C$25:$C$103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50000</c:v>
                      </c:pt>
                      <c:pt idx="1">
                        <c:v>50000</c:v>
                      </c:pt>
                      <c:pt idx="2">
                        <c:v>46017.148267365323</c:v>
                      </c:pt>
                      <c:pt idx="3">
                        <c:v>42001.777163486135</c:v>
                      </c:pt>
                      <c:pt idx="4">
                        <c:v>37953.621172702522</c:v>
                      </c:pt>
                      <c:pt idx="5">
                        <c:v>33872.41261146008</c:v>
                      </c:pt>
                      <c:pt idx="6">
                        <c:v>29757.881610609391</c:v>
                      </c:pt>
                      <c:pt idx="7">
                        <c:v>25609.756097560981</c:v>
                      </c:pt>
                      <c:pt idx="8">
                        <c:v>21427.761778294567</c:v>
                      </c:pt>
                      <c:pt idx="9">
                        <c:v>17211.622119221418</c:v>
                      </c:pt>
                      <c:pt idx="10">
                        <c:v>12961.058328898624</c:v>
                      </c:pt>
                      <c:pt idx="11">
                        <c:v>8675.7893395940573</c:v>
                      </c:pt>
                      <c:pt idx="12">
                        <c:v>4355.5317887008341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2F6-4B81-BAE7-9FBEE65B8DE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'1_ETP_fixed30'!$D$23</c15:sqref>
                        </c15:formulaRef>
                      </c:ext>
                    </c:extLst>
                    <c:strCache>
                      <c:ptCount val="1"/>
                      <c:pt idx="0">
                        <c:v>Payment Amount
(3)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'1_ETP_fixed30'!$B$25:$B$103</c15:sqref>
                        </c15:formulaRef>
                      </c:ext>
                    </c:extLst>
                    <c:numCache>
                      <c:formatCode>[$-409]d\-mmm\-yy;@</c:formatCode>
                      <c:ptCount val="79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'1_ETP_fixed30'!$D$25:$D$103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4391.094035229733</c:v>
                      </c:pt>
                      <c:pt idx="2">
                        <c:v>4391.094035229733</c:v>
                      </c:pt>
                      <c:pt idx="3">
                        <c:v>4391.094035229733</c:v>
                      </c:pt>
                      <c:pt idx="4">
                        <c:v>4391.094035229733</c:v>
                      </c:pt>
                      <c:pt idx="5">
                        <c:v>4391.094035229733</c:v>
                      </c:pt>
                      <c:pt idx="6">
                        <c:v>4391.094035229733</c:v>
                      </c:pt>
                      <c:pt idx="7">
                        <c:v>4391.094035229733</c:v>
                      </c:pt>
                      <c:pt idx="8">
                        <c:v>4391.094035229733</c:v>
                      </c:pt>
                      <c:pt idx="9">
                        <c:v>4391.094035229733</c:v>
                      </c:pt>
                      <c:pt idx="10">
                        <c:v>4391.094035229733</c:v>
                      </c:pt>
                      <c:pt idx="11">
                        <c:v>4391.094035229733</c:v>
                      </c:pt>
                      <c:pt idx="12">
                        <c:v>4391.0940352297375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2F6-4B81-BAE7-9FBEE65B8DE5}"/>
                  </c:ext>
                </c:extLst>
              </c15:ser>
            </c15:filteredLineSeries>
          </c:ext>
        </c:extLst>
      </c:lineChart>
      <c:dateAx>
        <c:axId val="360701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512"/>
        <c:crosses val="autoZero"/>
        <c:auto val="1"/>
        <c:lblOffset val="100"/>
        <c:baseTimeUnit val="months"/>
      </c:dateAx>
      <c:valAx>
        <c:axId val="3607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Payoff Principal and Interest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'1_Rule78_M_fixed30'!$E$23</c:f>
              <c:strCache>
                <c:ptCount val="1"/>
                <c:pt idx="0">
                  <c:v>Interest Payment
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'1_Rule78_M_fixed30'!$B$25:$B$103</c:f>
              <c:numCache>
                <c:formatCode>[$-409]d\-mmm\-yy;@</c:formatCode>
                <c:ptCount val="7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</c:numCache>
            </c:numRef>
          </c:cat>
          <c:val>
            <c:numRef>
              <c:f>'1_Rule78_M_fixed30'!$E$25:$E$103</c:f>
              <c:numCache>
                <c:formatCode>_(* #,##0.00000_);_(* \(#,##0.00000\);_(* "-"??_);_(@_)</c:formatCode>
                <c:ptCount val="79"/>
                <c:pt idx="1">
                  <c:v>414.32744965489042</c:v>
                </c:pt>
                <c:pt idx="2">
                  <c:v>379.80016218364955</c:v>
                </c:pt>
                <c:pt idx="3">
                  <c:v>345.27287471240862</c:v>
                </c:pt>
                <c:pt idx="4">
                  <c:v>310.74558724116781</c:v>
                </c:pt>
                <c:pt idx="5">
                  <c:v>276.21829976992694</c:v>
                </c:pt>
                <c:pt idx="6">
                  <c:v>241.69101229868608</c:v>
                </c:pt>
                <c:pt idx="7">
                  <c:v>207.16372482744521</c:v>
                </c:pt>
                <c:pt idx="8">
                  <c:v>172.63643735620431</c:v>
                </c:pt>
                <c:pt idx="9">
                  <c:v>138.10914988496347</c:v>
                </c:pt>
                <c:pt idx="10">
                  <c:v>103.5818624137226</c:v>
                </c:pt>
                <c:pt idx="11">
                  <c:v>69.054574942481736</c:v>
                </c:pt>
                <c:pt idx="12">
                  <c:v>34.527287471240868</c:v>
                </c:pt>
                <c:pt idx="13" formatCode="_(* #,##0.00_);_(* \(#,##0.00\);_(* &quot;-&quot;??_);_(@_)">
                  <c:v>0</c:v>
                </c:pt>
                <c:pt idx="14" formatCode="_(* #,##0.00_);_(* \(#,##0.00\);_(* &quot;-&quot;??_);_(@_)">
                  <c:v>0</c:v>
                </c:pt>
                <c:pt idx="15" formatCode="_(* #,##0.00_);_(* \(#,##0.00\);_(* &quot;-&quot;??_);_(@_)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  <c:pt idx="24" formatCode="_(* #,##0.00_);_(* \(#,##0.00\);_(* &quot;-&quot;??_);_(@_)">
                  <c:v>0</c:v>
                </c:pt>
                <c:pt idx="25" formatCode="_(* #,##0.00_);_(* \(#,##0.00\);_(* &quot;-&quot;??_);_(@_)">
                  <c:v>0</c:v>
                </c:pt>
                <c:pt idx="26" formatCode="_(* #,##0.00_);_(* \(#,##0.00\);_(* &quot;-&quot;??_);_(@_)">
                  <c:v>0</c:v>
                </c:pt>
                <c:pt idx="27" formatCode="_(* #,##0.00_);_(* \(#,##0.00\);_(* &quot;-&quot;??_);_(@_)">
                  <c:v>0</c:v>
                </c:pt>
                <c:pt idx="28" formatCode="_(* #,##0.00_);_(* \(#,##0.00\);_(* &quot;-&quot;??_);_(@_)">
                  <c:v>0</c:v>
                </c:pt>
                <c:pt idx="29" formatCode="_(* #,##0.00_);_(* \(#,##0.00\);_(* &quot;-&quot;??_);_(@_)">
                  <c:v>0</c:v>
                </c:pt>
                <c:pt idx="30" formatCode="_(* #,##0.00_);_(* \(#,##0.00\);_(* &quot;-&quot;??_);_(@_)">
                  <c:v>0</c:v>
                </c:pt>
                <c:pt idx="31" formatCode="_(* #,##0.00_);_(* \(#,##0.00\);_(* &quot;-&quot;??_);_(@_)">
                  <c:v>0</c:v>
                </c:pt>
                <c:pt idx="32" formatCode="_(* #,##0.00_);_(* \(#,##0.00\);_(* &quot;-&quot;??_);_(@_)">
                  <c:v>0</c:v>
                </c:pt>
                <c:pt idx="33" formatCode="_(* #,##0.00_);_(* \(#,##0.00\);_(* &quot;-&quot;??_);_(@_)">
                  <c:v>0</c:v>
                </c:pt>
                <c:pt idx="34" formatCode="_(* #,##0.00_);_(* \(#,##0.00\);_(* &quot;-&quot;??_);_(@_)">
                  <c:v>0</c:v>
                </c:pt>
                <c:pt idx="35" formatCode="_(* #,##0.00_);_(* \(#,##0.00\);_(* &quot;-&quot;??_);_(@_)">
                  <c:v>0</c:v>
                </c:pt>
                <c:pt idx="36" formatCode="_(* #,##0.00_);_(* \(#,##0.00\);_(* &quot;-&quot;??_);_(@_)">
                  <c:v>0</c:v>
                </c:pt>
                <c:pt idx="37" formatCode="_(* #,##0.00_);_(* \(#,##0.00\);_(* &quot;-&quot;??_);_(@_)">
                  <c:v>0</c:v>
                </c:pt>
                <c:pt idx="38" formatCode="_(* #,##0.00_);_(* \(#,##0.00\);_(* &quot;-&quot;??_);_(@_)">
                  <c:v>0</c:v>
                </c:pt>
                <c:pt idx="39" formatCode="_(* #,##0.00_);_(* \(#,##0.00\);_(* &quot;-&quot;??_);_(@_)">
                  <c:v>0</c:v>
                </c:pt>
                <c:pt idx="40" formatCode="_(* #,##0.00_);_(* \(#,##0.00\);_(* &quot;-&quot;??_);_(@_)">
                  <c:v>0</c:v>
                </c:pt>
                <c:pt idx="41" formatCode="_(* #,##0.00_);_(* \(#,##0.00\);_(* &quot;-&quot;??_);_(@_)">
                  <c:v>0</c:v>
                </c:pt>
                <c:pt idx="42" formatCode="_(* #,##0.00_);_(* \(#,##0.00\);_(* &quot;-&quot;??_);_(@_)">
                  <c:v>0</c:v>
                </c:pt>
                <c:pt idx="43" formatCode="_(* #,##0.00_);_(* \(#,##0.00\);_(* &quot;-&quot;??_);_(@_)">
                  <c:v>0</c:v>
                </c:pt>
                <c:pt idx="44" formatCode="_(* #,##0.00_);_(* \(#,##0.00\);_(* &quot;-&quot;??_);_(@_)">
                  <c:v>0</c:v>
                </c:pt>
                <c:pt idx="45" formatCode="_(* #,##0.00_);_(* \(#,##0.00\);_(* &quot;-&quot;??_);_(@_)">
                  <c:v>0</c:v>
                </c:pt>
                <c:pt idx="46" formatCode="_(* #,##0.00_);_(* \(#,##0.00\);_(* &quot;-&quot;??_);_(@_)">
                  <c:v>0</c:v>
                </c:pt>
                <c:pt idx="47" formatCode="_(* #,##0.00_);_(* \(#,##0.00\);_(* &quot;-&quot;??_);_(@_)">
                  <c:v>0</c:v>
                </c:pt>
                <c:pt idx="48" formatCode="_(* #,##0.00_);_(* \(#,##0.00\);_(* &quot;-&quot;??_);_(@_)">
                  <c:v>0</c:v>
                </c:pt>
                <c:pt idx="49" formatCode="_(* #,##0.00_);_(* \(#,##0.00\);_(* &quot;-&quot;??_);_(@_)">
                  <c:v>0</c:v>
                </c:pt>
                <c:pt idx="50" formatCode="_(* #,##0.00_);_(* \(#,##0.00\);_(* &quot;-&quot;??_);_(@_)">
                  <c:v>0</c:v>
                </c:pt>
                <c:pt idx="51" formatCode="_(* #,##0.00_);_(* \(#,##0.00\);_(* &quot;-&quot;??_);_(@_)">
                  <c:v>0</c:v>
                </c:pt>
                <c:pt idx="52" formatCode="_(* #,##0.00_);_(* \(#,##0.00\);_(* &quot;-&quot;??_);_(@_)">
                  <c:v>0</c:v>
                </c:pt>
                <c:pt idx="53" formatCode="_(* #,##0.00_);_(* \(#,##0.00\);_(* &quot;-&quot;??_);_(@_)">
                  <c:v>0</c:v>
                </c:pt>
                <c:pt idx="54" formatCode="_(* #,##0.00_);_(* \(#,##0.00\);_(* &quot;-&quot;??_);_(@_)">
                  <c:v>0</c:v>
                </c:pt>
                <c:pt idx="55" formatCode="_(* #,##0.00_);_(* \(#,##0.00\);_(* &quot;-&quot;??_);_(@_)">
                  <c:v>0</c:v>
                </c:pt>
                <c:pt idx="56" formatCode="_(* #,##0.00_);_(* \(#,##0.00\);_(* &quot;-&quot;??_);_(@_)">
                  <c:v>0</c:v>
                </c:pt>
                <c:pt idx="57" formatCode="_(* #,##0.00_);_(* \(#,##0.00\);_(* &quot;-&quot;??_);_(@_)">
                  <c:v>0</c:v>
                </c:pt>
                <c:pt idx="58" formatCode="_(* #,##0.00_);_(* \(#,##0.00\);_(* &quot;-&quot;??_);_(@_)">
                  <c:v>0</c:v>
                </c:pt>
                <c:pt idx="59" formatCode="_(* #,##0.00_);_(* \(#,##0.00\);_(* &quot;-&quot;??_);_(@_)">
                  <c:v>0</c:v>
                </c:pt>
                <c:pt idx="60" formatCode="_(* #,##0.00_);_(* \(#,##0.00\);_(* &quot;-&quot;??_);_(@_)">
                  <c:v>0</c:v>
                </c:pt>
                <c:pt idx="61" formatCode="_(* #,##0.00_);_(* \(#,##0.00\);_(* &quot;-&quot;??_);_(@_)">
                  <c:v>0</c:v>
                </c:pt>
                <c:pt idx="62" formatCode="_(* #,##0.00_);_(* \(#,##0.00\);_(* &quot;-&quot;??_);_(@_)">
                  <c:v>0</c:v>
                </c:pt>
                <c:pt idx="63" formatCode="_(* #,##0.00_);_(* \(#,##0.00\);_(* &quot;-&quot;??_);_(@_)">
                  <c:v>0</c:v>
                </c:pt>
                <c:pt idx="64" formatCode="_(* #,##0.00_);_(* \(#,##0.00\);_(* &quot;-&quot;??_);_(@_)">
                  <c:v>0</c:v>
                </c:pt>
                <c:pt idx="65" formatCode="_(* #,##0.00_);_(* \(#,##0.00\);_(* &quot;-&quot;??_);_(@_)">
                  <c:v>0</c:v>
                </c:pt>
                <c:pt idx="66" formatCode="_(* #,##0.00_);_(* \(#,##0.00\);_(* &quot;-&quot;??_);_(@_)">
                  <c:v>0</c:v>
                </c:pt>
                <c:pt idx="67" formatCode="_(* #,##0.00_);_(* \(#,##0.00\);_(* &quot;-&quot;??_);_(@_)">
                  <c:v>0</c:v>
                </c:pt>
                <c:pt idx="68" formatCode="_(* #,##0.00_);_(* \(#,##0.00\);_(* &quot;-&quot;??_);_(@_)">
                  <c:v>0</c:v>
                </c:pt>
                <c:pt idx="69" formatCode="_(* #,##0.00_);_(* \(#,##0.00\);_(* &quot;-&quot;??_);_(@_)">
                  <c:v>0</c:v>
                </c:pt>
                <c:pt idx="70" formatCode="_(* #,##0.00_);_(* \(#,##0.00\);_(* &quot;-&quot;??_);_(@_)">
                  <c:v>0</c:v>
                </c:pt>
                <c:pt idx="71" formatCode="_(* #,##0.00_);_(* \(#,##0.00\);_(* &quot;-&quot;??_);_(@_)">
                  <c:v>0</c:v>
                </c:pt>
                <c:pt idx="72" formatCode="_(* #,##0.00_);_(* \(#,##0.00\);_(* &quot;-&quot;??_);_(@_)">
                  <c:v>0</c:v>
                </c:pt>
                <c:pt idx="73" formatCode="_(* #,##0.00_);_(* \(#,##0.00\);_(* &quot;-&quot;??_);_(@_)">
                  <c:v>0</c:v>
                </c:pt>
                <c:pt idx="74" formatCode="_(* #,##0.00_);_(* \(#,##0.00\);_(* &quot;-&quot;??_);_(@_)">
                  <c:v>0</c:v>
                </c:pt>
                <c:pt idx="75" formatCode="_(* #,##0.00_);_(* \(#,##0.00\);_(* &quot;-&quot;??_);_(@_)">
                  <c:v>0</c:v>
                </c:pt>
                <c:pt idx="76" formatCode="_(* #,##0.00_);_(* \(#,##0.00\);_(* &quot;-&quot;??_);_(@_)">
                  <c:v>0</c:v>
                </c:pt>
                <c:pt idx="77" formatCode="_(* #,##0.00_);_(* \(#,##0.00\);_(* &quot;-&quot;??_);_(@_)">
                  <c:v>0</c:v>
                </c:pt>
                <c:pt idx="78" formatCode="_(* #,##0.00_);_(* \(#,##0.0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3-44B3-949A-3B8CBCDF500D}"/>
            </c:ext>
          </c:extLst>
        </c:ser>
        <c:ser>
          <c:idx val="3"/>
          <c:order val="3"/>
          <c:tx>
            <c:strRef>
              <c:f>'1_Rule78_M_fixed30'!$F$23</c:f>
              <c:strCache>
                <c:ptCount val="1"/>
                <c:pt idx="0">
                  <c:v>Reduction to Principal 
(5) =(3) - (4)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'1_Rule78_M_fixed30'!$B$25:$B$103</c:f>
              <c:numCache>
                <c:formatCode>[$-409]d\-mmm\-yy;@</c:formatCode>
                <c:ptCount val="7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</c:numCache>
            </c:numRef>
          </c:cat>
          <c:val>
            <c:numRef>
              <c:f>'1_Rule78_M_fixed30'!$F$25:$F$103</c:f>
              <c:numCache>
                <c:formatCode>_(* #,##0.00_);_(* \(#,##0.00\);_(* "-"??_);_(@_)</c:formatCode>
                <c:ptCount val="79"/>
                <c:pt idx="0">
                  <c:v>0</c:v>
                </c:pt>
                <c:pt idx="1">
                  <c:v>3976.7665855748428</c:v>
                </c:pt>
                <c:pt idx="2">
                  <c:v>4011.2938730460833</c:v>
                </c:pt>
                <c:pt idx="3">
                  <c:v>4045.8211605173242</c:v>
                </c:pt>
                <c:pt idx="4">
                  <c:v>4080.3484479885651</c:v>
                </c:pt>
                <c:pt idx="5">
                  <c:v>4114.8757354598056</c:v>
                </c:pt>
                <c:pt idx="6">
                  <c:v>4149.4030229310465</c:v>
                </c:pt>
                <c:pt idx="7">
                  <c:v>4183.9303104022874</c:v>
                </c:pt>
                <c:pt idx="8">
                  <c:v>4218.4575978735284</c:v>
                </c:pt>
                <c:pt idx="9">
                  <c:v>4252.9848853447693</c:v>
                </c:pt>
                <c:pt idx="10">
                  <c:v>4287.5121728160102</c:v>
                </c:pt>
                <c:pt idx="11">
                  <c:v>4322.0394602872511</c:v>
                </c:pt>
                <c:pt idx="12">
                  <c:v>4356.5667477584884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3-44B3-949A-3B8CBCDF500D}"/>
            </c:ext>
          </c:extLst>
        </c:ser>
        <c:ser>
          <c:idx val="4"/>
          <c:order val="4"/>
          <c:tx>
            <c:strRef>
              <c:f>'1_Rule78_M_fixed30'!$G$23</c:f>
              <c:strCache>
                <c:ptCount val="1"/>
                <c:pt idx="0">
                  <c:v>Principal Balance
(6) = (2) -(5)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'1_Rule78_M_fixed30'!$B$25:$B$103</c:f>
              <c:numCache>
                <c:formatCode>[$-409]d\-mmm\-yy;@</c:formatCode>
                <c:ptCount val="7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</c:numCache>
            </c:numRef>
          </c:cat>
          <c:val>
            <c:numRef>
              <c:f>'1_Rule78_M_fixed30'!$G$25:$G$103</c:f>
              <c:numCache>
                <c:formatCode>_(* #,##0.00_);_(* \(#,##0.00\);_(* "-"??_);_(@_)</c:formatCode>
                <c:ptCount val="79"/>
                <c:pt idx="0">
                  <c:v>50000</c:v>
                </c:pt>
                <c:pt idx="1">
                  <c:v>46023.233414425158</c:v>
                </c:pt>
                <c:pt idx="2">
                  <c:v>42011.939541379077</c:v>
                </c:pt>
                <c:pt idx="3">
                  <c:v>37966.11838086175</c:v>
                </c:pt>
                <c:pt idx="4">
                  <c:v>33885.769932873183</c:v>
                </c:pt>
                <c:pt idx="5">
                  <c:v>29770.894197413378</c:v>
                </c:pt>
                <c:pt idx="6">
                  <c:v>25621.491174482333</c:v>
                </c:pt>
                <c:pt idx="7">
                  <c:v>21437.560864080046</c:v>
                </c:pt>
                <c:pt idx="8">
                  <c:v>17219.103266206519</c:v>
                </c:pt>
                <c:pt idx="9">
                  <c:v>12966.11838086175</c:v>
                </c:pt>
                <c:pt idx="10">
                  <c:v>8678.6062080457395</c:v>
                </c:pt>
                <c:pt idx="11">
                  <c:v>4356.5667477584884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3-44B3-949A-3B8CBCDF5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01840"/>
        <c:axId val="360701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'1_Rule78_M_fixed30'!$C$23</c15:sqref>
                        </c15:formulaRef>
                      </c:ext>
                    </c:extLst>
                    <c:strCache>
                      <c:ptCount val="1"/>
                      <c:pt idx="0">
                        <c:v>Beginning principal balance
(2)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'1_Rule78_M_fixed30'!$B$25:$B$103</c15:sqref>
                        </c15:formulaRef>
                      </c:ext>
                    </c:extLst>
                    <c:numCache>
                      <c:formatCode>[$-409]d\-mmm\-yy;@</c:formatCode>
                      <c:ptCount val="79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'1_Rule78_M_fixed30'!$C$25:$C$103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50000</c:v>
                      </c:pt>
                      <c:pt idx="1">
                        <c:v>50000</c:v>
                      </c:pt>
                      <c:pt idx="2">
                        <c:v>46023.233414425158</c:v>
                      </c:pt>
                      <c:pt idx="3">
                        <c:v>42011.939541379077</c:v>
                      </c:pt>
                      <c:pt idx="4">
                        <c:v>37966.11838086175</c:v>
                      </c:pt>
                      <c:pt idx="5">
                        <c:v>33885.769932873183</c:v>
                      </c:pt>
                      <c:pt idx="6">
                        <c:v>29770.894197413378</c:v>
                      </c:pt>
                      <c:pt idx="7">
                        <c:v>25621.491174482333</c:v>
                      </c:pt>
                      <c:pt idx="8">
                        <c:v>21437.560864080046</c:v>
                      </c:pt>
                      <c:pt idx="9">
                        <c:v>17219.103266206519</c:v>
                      </c:pt>
                      <c:pt idx="10">
                        <c:v>12966.11838086175</c:v>
                      </c:pt>
                      <c:pt idx="11">
                        <c:v>8678.6062080457395</c:v>
                      </c:pt>
                      <c:pt idx="12">
                        <c:v>4356.5667477584884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F63-44B3-949A-3B8CBCDF500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'1_Rule78_M_fixed30'!$D$23</c15:sqref>
                        </c15:formulaRef>
                      </c:ext>
                    </c:extLst>
                    <c:strCache>
                      <c:ptCount val="1"/>
                      <c:pt idx="0">
                        <c:v>Payment Amount
(3)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'1_Rule78_M_fixed30'!$B$25:$B$103</c15:sqref>
                        </c15:formulaRef>
                      </c:ext>
                    </c:extLst>
                    <c:numCache>
                      <c:formatCode>[$-409]d\-mmm\-yy;@</c:formatCode>
                      <c:ptCount val="79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'1_Rule78_M_fixed30'!$D$25:$D$103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4391.094035229733</c:v>
                      </c:pt>
                      <c:pt idx="2">
                        <c:v>4391.094035229733</c:v>
                      </c:pt>
                      <c:pt idx="3">
                        <c:v>4391.094035229733</c:v>
                      </c:pt>
                      <c:pt idx="4">
                        <c:v>4391.094035229733</c:v>
                      </c:pt>
                      <c:pt idx="5">
                        <c:v>4391.094035229733</c:v>
                      </c:pt>
                      <c:pt idx="6">
                        <c:v>4391.094035229733</c:v>
                      </c:pt>
                      <c:pt idx="7">
                        <c:v>4391.094035229733</c:v>
                      </c:pt>
                      <c:pt idx="8">
                        <c:v>4391.094035229733</c:v>
                      </c:pt>
                      <c:pt idx="9">
                        <c:v>4391.094035229733</c:v>
                      </c:pt>
                      <c:pt idx="10">
                        <c:v>4391.094035229733</c:v>
                      </c:pt>
                      <c:pt idx="11">
                        <c:v>4391.094035229733</c:v>
                      </c:pt>
                      <c:pt idx="12">
                        <c:v>4391.0940352297293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F63-44B3-949A-3B8CBCDF500D}"/>
                  </c:ext>
                </c:extLst>
              </c15:ser>
            </c15:filteredLineSeries>
          </c:ext>
        </c:extLst>
      </c:lineChart>
      <c:dateAx>
        <c:axId val="360701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512"/>
        <c:crosses val="autoZero"/>
        <c:auto val="1"/>
        <c:lblOffset val="100"/>
        <c:baseTimeUnit val="months"/>
      </c:dateAx>
      <c:valAx>
        <c:axId val="3607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Payoff Principal and Interest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'1_Fprin_demoincorrect'!$E$23</c:f>
              <c:strCache>
                <c:ptCount val="1"/>
                <c:pt idx="0">
                  <c:v>Interest Payment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'1_Fprin_demoincorrect'!$B$25:$B$102</c:f>
              <c:numCache>
                <c:formatCode>[$-409]d\-mmm\-yy;@</c:formatCode>
                <c:ptCount val="78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  <c:pt idx="41">
                  <c:v>43862</c:v>
                </c:pt>
                <c:pt idx="42">
                  <c:v>43891</c:v>
                </c:pt>
                <c:pt idx="43">
                  <c:v>43922</c:v>
                </c:pt>
                <c:pt idx="44">
                  <c:v>43952</c:v>
                </c:pt>
                <c:pt idx="45">
                  <c:v>43983</c:v>
                </c:pt>
                <c:pt idx="46">
                  <c:v>44013</c:v>
                </c:pt>
                <c:pt idx="47">
                  <c:v>44044</c:v>
                </c:pt>
                <c:pt idx="48">
                  <c:v>44075</c:v>
                </c:pt>
                <c:pt idx="49">
                  <c:v>44105</c:v>
                </c:pt>
                <c:pt idx="50">
                  <c:v>44136</c:v>
                </c:pt>
                <c:pt idx="51">
                  <c:v>44166</c:v>
                </c:pt>
                <c:pt idx="52">
                  <c:v>44197</c:v>
                </c:pt>
                <c:pt idx="53">
                  <c:v>44228</c:v>
                </c:pt>
                <c:pt idx="54">
                  <c:v>44256</c:v>
                </c:pt>
                <c:pt idx="55">
                  <c:v>44287</c:v>
                </c:pt>
                <c:pt idx="56">
                  <c:v>44317</c:v>
                </c:pt>
                <c:pt idx="57">
                  <c:v>44348</c:v>
                </c:pt>
                <c:pt idx="58">
                  <c:v>44378</c:v>
                </c:pt>
                <c:pt idx="59">
                  <c:v>44409</c:v>
                </c:pt>
                <c:pt idx="60">
                  <c:v>44440</c:v>
                </c:pt>
                <c:pt idx="61">
                  <c:v>44470</c:v>
                </c:pt>
                <c:pt idx="62">
                  <c:v>44501</c:v>
                </c:pt>
                <c:pt idx="63">
                  <c:v>44531</c:v>
                </c:pt>
                <c:pt idx="64">
                  <c:v>44562</c:v>
                </c:pt>
                <c:pt idx="65">
                  <c:v>44593</c:v>
                </c:pt>
                <c:pt idx="66">
                  <c:v>44621</c:v>
                </c:pt>
                <c:pt idx="67">
                  <c:v>44652</c:v>
                </c:pt>
                <c:pt idx="68">
                  <c:v>44682</c:v>
                </c:pt>
                <c:pt idx="69">
                  <c:v>44713</c:v>
                </c:pt>
                <c:pt idx="70">
                  <c:v>44743</c:v>
                </c:pt>
                <c:pt idx="71">
                  <c:v>44774</c:v>
                </c:pt>
                <c:pt idx="72">
                  <c:v>44805</c:v>
                </c:pt>
                <c:pt idx="73">
                  <c:v>44835</c:v>
                </c:pt>
                <c:pt idx="74">
                  <c:v>44866</c:v>
                </c:pt>
                <c:pt idx="75">
                  <c:v>44896</c:v>
                </c:pt>
                <c:pt idx="76">
                  <c:v>44927</c:v>
                </c:pt>
                <c:pt idx="77">
                  <c:v>44958</c:v>
                </c:pt>
              </c:numCache>
            </c:numRef>
          </c:cat>
          <c:val>
            <c:numRef>
              <c:f>'1_Fprin_demoincorrect'!$E$25:$E$102</c:f>
              <c:numCache>
                <c:formatCode>_(* #,##0.00_);_(* \(#,##0.00\);_(* "-"??_);_(@_)</c:formatCode>
                <c:ptCount val="78"/>
                <c:pt idx="0">
                  <c:v>3576.0284209753545</c:v>
                </c:pt>
                <c:pt idx="1">
                  <c:v>2082.2216544125936</c:v>
                </c:pt>
                <c:pt idx="2">
                  <c:v>1892.9287767387216</c:v>
                </c:pt>
                <c:pt idx="3">
                  <c:v>1703.6358990648491</c:v>
                </c:pt>
                <c:pt idx="4">
                  <c:v>1514.3430213909769</c:v>
                </c:pt>
                <c:pt idx="5">
                  <c:v>1325.0501437171049</c:v>
                </c:pt>
                <c:pt idx="6">
                  <c:v>1135.7572660432327</c:v>
                </c:pt>
                <c:pt idx="7">
                  <c:v>946.46438836936056</c:v>
                </c:pt>
                <c:pt idx="8">
                  <c:v>757.17151069548845</c:v>
                </c:pt>
                <c:pt idx="9">
                  <c:v>567.87863302161634</c:v>
                </c:pt>
                <c:pt idx="10">
                  <c:v>378.58575534774423</c:v>
                </c:pt>
                <c:pt idx="11">
                  <c:v>189.29287767387208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F-4082-94D6-8C2F150DA904}"/>
            </c:ext>
          </c:extLst>
        </c:ser>
        <c:ser>
          <c:idx val="3"/>
          <c:order val="3"/>
          <c:tx>
            <c:strRef>
              <c:f>'1_Fprin_demoincorrect'!$F$23</c:f>
              <c:strCache>
                <c:ptCount val="1"/>
                <c:pt idx="0">
                  <c:v>Reduction to Principal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'1_Fprin_demoincorrect'!$B$25:$B$102</c:f>
              <c:numCache>
                <c:formatCode>[$-409]d\-mmm\-yy;@</c:formatCode>
                <c:ptCount val="78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  <c:pt idx="41">
                  <c:v>43862</c:v>
                </c:pt>
                <c:pt idx="42">
                  <c:v>43891</c:v>
                </c:pt>
                <c:pt idx="43">
                  <c:v>43922</c:v>
                </c:pt>
                <c:pt idx="44">
                  <c:v>43952</c:v>
                </c:pt>
                <c:pt idx="45">
                  <c:v>43983</c:v>
                </c:pt>
                <c:pt idx="46">
                  <c:v>44013</c:v>
                </c:pt>
                <c:pt idx="47">
                  <c:v>44044</c:v>
                </c:pt>
                <c:pt idx="48">
                  <c:v>44075</c:v>
                </c:pt>
                <c:pt idx="49">
                  <c:v>44105</c:v>
                </c:pt>
                <c:pt idx="50">
                  <c:v>44136</c:v>
                </c:pt>
                <c:pt idx="51">
                  <c:v>44166</c:v>
                </c:pt>
                <c:pt idx="52">
                  <c:v>44197</c:v>
                </c:pt>
                <c:pt idx="53">
                  <c:v>44228</c:v>
                </c:pt>
                <c:pt idx="54">
                  <c:v>44256</c:v>
                </c:pt>
                <c:pt idx="55">
                  <c:v>44287</c:v>
                </c:pt>
                <c:pt idx="56">
                  <c:v>44317</c:v>
                </c:pt>
                <c:pt idx="57">
                  <c:v>44348</c:v>
                </c:pt>
                <c:pt idx="58">
                  <c:v>44378</c:v>
                </c:pt>
                <c:pt idx="59">
                  <c:v>44409</c:v>
                </c:pt>
                <c:pt idx="60">
                  <c:v>44440</c:v>
                </c:pt>
                <c:pt idx="61">
                  <c:v>44470</c:v>
                </c:pt>
                <c:pt idx="62">
                  <c:v>44501</c:v>
                </c:pt>
                <c:pt idx="63">
                  <c:v>44531</c:v>
                </c:pt>
                <c:pt idx="64">
                  <c:v>44562</c:v>
                </c:pt>
                <c:pt idx="65">
                  <c:v>44593</c:v>
                </c:pt>
                <c:pt idx="66">
                  <c:v>44621</c:v>
                </c:pt>
                <c:pt idx="67">
                  <c:v>44652</c:v>
                </c:pt>
                <c:pt idx="68">
                  <c:v>44682</c:v>
                </c:pt>
                <c:pt idx="69">
                  <c:v>44713</c:v>
                </c:pt>
                <c:pt idx="70">
                  <c:v>44743</c:v>
                </c:pt>
                <c:pt idx="71">
                  <c:v>44774</c:v>
                </c:pt>
                <c:pt idx="72">
                  <c:v>44805</c:v>
                </c:pt>
                <c:pt idx="73">
                  <c:v>44835</c:v>
                </c:pt>
                <c:pt idx="74">
                  <c:v>44866</c:v>
                </c:pt>
                <c:pt idx="75">
                  <c:v>44896</c:v>
                </c:pt>
                <c:pt idx="76">
                  <c:v>44927</c:v>
                </c:pt>
                <c:pt idx="77">
                  <c:v>44958</c:v>
                </c:pt>
              </c:numCache>
            </c:numRef>
          </c:cat>
          <c:val>
            <c:numRef>
              <c:f>'1_Fprin_demoincorrect'!$F$25:$F$102</c:f>
              <c:numCache>
                <c:formatCode>_(* #,##0.00_);_(* \(#,##0.00\);_(* "-"??_);_(@_)</c:formatCode>
                <c:ptCount val="78"/>
                <c:pt idx="0">
                  <c:v>35416.666666666664</c:v>
                </c:pt>
                <c:pt idx="1">
                  <c:v>35416.666666666664</c:v>
                </c:pt>
                <c:pt idx="2">
                  <c:v>35416.666666666664</c:v>
                </c:pt>
                <c:pt idx="3">
                  <c:v>35416.666666666664</c:v>
                </c:pt>
                <c:pt idx="4">
                  <c:v>35416.666666666664</c:v>
                </c:pt>
                <c:pt idx="5">
                  <c:v>35416.666666666664</c:v>
                </c:pt>
                <c:pt idx="6">
                  <c:v>35416.666666666664</c:v>
                </c:pt>
                <c:pt idx="7">
                  <c:v>35416.666666666664</c:v>
                </c:pt>
                <c:pt idx="8">
                  <c:v>35416.666666666664</c:v>
                </c:pt>
                <c:pt idx="9">
                  <c:v>35416.666666666664</c:v>
                </c:pt>
                <c:pt idx="10">
                  <c:v>35416.666666666664</c:v>
                </c:pt>
                <c:pt idx="11">
                  <c:v>35416.66666666665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F-4082-94D6-8C2F150DA904}"/>
            </c:ext>
          </c:extLst>
        </c:ser>
        <c:ser>
          <c:idx val="4"/>
          <c:order val="4"/>
          <c:tx>
            <c:strRef>
              <c:f>'1_Fprin_demoincorrect'!$G$23</c:f>
              <c:strCache>
                <c:ptCount val="1"/>
                <c:pt idx="0">
                  <c:v>Ending Principal 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'1_Fprin_demoincorrect'!$B$25:$B$102</c:f>
              <c:numCache>
                <c:formatCode>[$-409]d\-mmm\-yy;@</c:formatCode>
                <c:ptCount val="78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  <c:pt idx="41">
                  <c:v>43862</c:v>
                </c:pt>
                <c:pt idx="42">
                  <c:v>43891</c:v>
                </c:pt>
                <c:pt idx="43">
                  <c:v>43922</c:v>
                </c:pt>
                <c:pt idx="44">
                  <c:v>43952</c:v>
                </c:pt>
                <c:pt idx="45">
                  <c:v>43983</c:v>
                </c:pt>
                <c:pt idx="46">
                  <c:v>44013</c:v>
                </c:pt>
                <c:pt idx="47">
                  <c:v>44044</c:v>
                </c:pt>
                <c:pt idx="48">
                  <c:v>44075</c:v>
                </c:pt>
                <c:pt idx="49">
                  <c:v>44105</c:v>
                </c:pt>
                <c:pt idx="50">
                  <c:v>44136</c:v>
                </c:pt>
                <c:pt idx="51">
                  <c:v>44166</c:v>
                </c:pt>
                <c:pt idx="52">
                  <c:v>44197</c:v>
                </c:pt>
                <c:pt idx="53">
                  <c:v>44228</c:v>
                </c:pt>
                <c:pt idx="54">
                  <c:v>44256</c:v>
                </c:pt>
                <c:pt idx="55">
                  <c:v>44287</c:v>
                </c:pt>
                <c:pt idx="56">
                  <c:v>44317</c:v>
                </c:pt>
                <c:pt idx="57">
                  <c:v>44348</c:v>
                </c:pt>
                <c:pt idx="58">
                  <c:v>44378</c:v>
                </c:pt>
                <c:pt idx="59">
                  <c:v>44409</c:v>
                </c:pt>
                <c:pt idx="60">
                  <c:v>44440</c:v>
                </c:pt>
                <c:pt idx="61">
                  <c:v>44470</c:v>
                </c:pt>
                <c:pt idx="62">
                  <c:v>44501</c:v>
                </c:pt>
                <c:pt idx="63">
                  <c:v>44531</c:v>
                </c:pt>
                <c:pt idx="64">
                  <c:v>44562</c:v>
                </c:pt>
                <c:pt idx="65">
                  <c:v>44593</c:v>
                </c:pt>
                <c:pt idx="66">
                  <c:v>44621</c:v>
                </c:pt>
                <c:pt idx="67">
                  <c:v>44652</c:v>
                </c:pt>
                <c:pt idx="68">
                  <c:v>44682</c:v>
                </c:pt>
                <c:pt idx="69">
                  <c:v>44713</c:v>
                </c:pt>
                <c:pt idx="70">
                  <c:v>44743</c:v>
                </c:pt>
                <c:pt idx="71">
                  <c:v>44774</c:v>
                </c:pt>
                <c:pt idx="72">
                  <c:v>44805</c:v>
                </c:pt>
                <c:pt idx="73">
                  <c:v>44835</c:v>
                </c:pt>
                <c:pt idx="74">
                  <c:v>44866</c:v>
                </c:pt>
                <c:pt idx="75">
                  <c:v>44896</c:v>
                </c:pt>
                <c:pt idx="76">
                  <c:v>44927</c:v>
                </c:pt>
                <c:pt idx="77">
                  <c:v>44958</c:v>
                </c:pt>
              </c:numCache>
            </c:numRef>
          </c:cat>
          <c:val>
            <c:numRef>
              <c:f>'1_Fprin_demoincorrect'!$G$25:$G$102</c:f>
              <c:numCache>
                <c:formatCode>_(* #,##0.00_);_(* \(#,##0.00\);_(* "-"??_);_(@_)</c:formatCode>
                <c:ptCount val="78"/>
                <c:pt idx="0">
                  <c:v>389583.33333333331</c:v>
                </c:pt>
                <c:pt idx="1">
                  <c:v>354166.66666666663</c:v>
                </c:pt>
                <c:pt idx="2">
                  <c:v>318749.99999999994</c:v>
                </c:pt>
                <c:pt idx="3">
                  <c:v>283333.33333333326</c:v>
                </c:pt>
                <c:pt idx="4">
                  <c:v>247916.6666666666</c:v>
                </c:pt>
                <c:pt idx="5">
                  <c:v>212499.99999999994</c:v>
                </c:pt>
                <c:pt idx="6">
                  <c:v>177083.33333333328</c:v>
                </c:pt>
                <c:pt idx="7">
                  <c:v>141666.66666666663</c:v>
                </c:pt>
                <c:pt idx="8">
                  <c:v>106249.99999999997</c:v>
                </c:pt>
                <c:pt idx="9">
                  <c:v>70833.333333333314</c:v>
                </c:pt>
                <c:pt idx="10">
                  <c:v>35416.66666666665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F-4082-94D6-8C2F150DA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01840"/>
        <c:axId val="360701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'1_Fprin_demoincorrect'!$C$23</c15:sqref>
                        </c15:formulaRef>
                      </c:ext>
                    </c:extLst>
                    <c:strCache>
                      <c:ptCount val="1"/>
                      <c:pt idx="0">
                        <c:v>Beginning principal balance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'1_Fprin_demoincorrect'!$B$25:$B$102</c15:sqref>
                        </c15:formulaRef>
                      </c:ext>
                    </c:extLst>
                    <c:numCache>
                      <c:formatCode>[$-409]d\-mmm\-yy;@</c:formatCode>
                      <c:ptCount val="78"/>
                      <c:pt idx="0">
                        <c:v>42614</c:v>
                      </c:pt>
                      <c:pt idx="1">
                        <c:v>42644</c:v>
                      </c:pt>
                      <c:pt idx="2">
                        <c:v>42675</c:v>
                      </c:pt>
                      <c:pt idx="3">
                        <c:v>42705</c:v>
                      </c:pt>
                      <c:pt idx="4">
                        <c:v>42736</c:v>
                      </c:pt>
                      <c:pt idx="5">
                        <c:v>42767</c:v>
                      </c:pt>
                      <c:pt idx="6">
                        <c:v>42795</c:v>
                      </c:pt>
                      <c:pt idx="7">
                        <c:v>42826</c:v>
                      </c:pt>
                      <c:pt idx="8">
                        <c:v>42856</c:v>
                      </c:pt>
                      <c:pt idx="9">
                        <c:v>42887</c:v>
                      </c:pt>
                      <c:pt idx="10">
                        <c:v>42917</c:v>
                      </c:pt>
                      <c:pt idx="11">
                        <c:v>42948</c:v>
                      </c:pt>
                      <c:pt idx="12">
                        <c:v>42979</c:v>
                      </c:pt>
                      <c:pt idx="13">
                        <c:v>43009</c:v>
                      </c:pt>
                      <c:pt idx="14">
                        <c:v>43040</c:v>
                      </c:pt>
                      <c:pt idx="15">
                        <c:v>43070</c:v>
                      </c:pt>
                      <c:pt idx="16">
                        <c:v>43101</c:v>
                      </c:pt>
                      <c:pt idx="17">
                        <c:v>43132</c:v>
                      </c:pt>
                      <c:pt idx="18">
                        <c:v>43160</c:v>
                      </c:pt>
                      <c:pt idx="19">
                        <c:v>43191</c:v>
                      </c:pt>
                      <c:pt idx="20">
                        <c:v>43221</c:v>
                      </c:pt>
                      <c:pt idx="21">
                        <c:v>43252</c:v>
                      </c:pt>
                      <c:pt idx="22">
                        <c:v>43282</c:v>
                      </c:pt>
                      <c:pt idx="23">
                        <c:v>43313</c:v>
                      </c:pt>
                      <c:pt idx="24">
                        <c:v>43344</c:v>
                      </c:pt>
                      <c:pt idx="25">
                        <c:v>43374</c:v>
                      </c:pt>
                      <c:pt idx="26">
                        <c:v>43405</c:v>
                      </c:pt>
                      <c:pt idx="27">
                        <c:v>43435</c:v>
                      </c:pt>
                      <c:pt idx="28">
                        <c:v>43466</c:v>
                      </c:pt>
                      <c:pt idx="29">
                        <c:v>43497</c:v>
                      </c:pt>
                      <c:pt idx="30">
                        <c:v>43525</c:v>
                      </c:pt>
                      <c:pt idx="31">
                        <c:v>43556</c:v>
                      </c:pt>
                      <c:pt idx="32">
                        <c:v>43586</c:v>
                      </c:pt>
                      <c:pt idx="33">
                        <c:v>43617</c:v>
                      </c:pt>
                      <c:pt idx="34">
                        <c:v>43647</c:v>
                      </c:pt>
                      <c:pt idx="35">
                        <c:v>43678</c:v>
                      </c:pt>
                      <c:pt idx="36">
                        <c:v>43709</c:v>
                      </c:pt>
                      <c:pt idx="37">
                        <c:v>43739</c:v>
                      </c:pt>
                      <c:pt idx="38">
                        <c:v>43770</c:v>
                      </c:pt>
                      <c:pt idx="39">
                        <c:v>43800</c:v>
                      </c:pt>
                      <c:pt idx="40">
                        <c:v>43831</c:v>
                      </c:pt>
                      <c:pt idx="41">
                        <c:v>43862</c:v>
                      </c:pt>
                      <c:pt idx="42">
                        <c:v>43891</c:v>
                      </c:pt>
                      <c:pt idx="43">
                        <c:v>43922</c:v>
                      </c:pt>
                      <c:pt idx="44">
                        <c:v>43952</c:v>
                      </c:pt>
                      <c:pt idx="45">
                        <c:v>43983</c:v>
                      </c:pt>
                      <c:pt idx="46">
                        <c:v>44013</c:v>
                      </c:pt>
                      <c:pt idx="47">
                        <c:v>44044</c:v>
                      </c:pt>
                      <c:pt idx="48">
                        <c:v>44075</c:v>
                      </c:pt>
                      <c:pt idx="49">
                        <c:v>44105</c:v>
                      </c:pt>
                      <c:pt idx="50">
                        <c:v>44136</c:v>
                      </c:pt>
                      <c:pt idx="51">
                        <c:v>44166</c:v>
                      </c:pt>
                      <c:pt idx="52">
                        <c:v>44197</c:v>
                      </c:pt>
                      <c:pt idx="53">
                        <c:v>44228</c:v>
                      </c:pt>
                      <c:pt idx="54">
                        <c:v>44256</c:v>
                      </c:pt>
                      <c:pt idx="55">
                        <c:v>44287</c:v>
                      </c:pt>
                      <c:pt idx="56">
                        <c:v>44317</c:v>
                      </c:pt>
                      <c:pt idx="57">
                        <c:v>44348</c:v>
                      </c:pt>
                      <c:pt idx="58">
                        <c:v>44378</c:v>
                      </c:pt>
                      <c:pt idx="59">
                        <c:v>44409</c:v>
                      </c:pt>
                      <c:pt idx="60">
                        <c:v>44440</c:v>
                      </c:pt>
                      <c:pt idx="61">
                        <c:v>44470</c:v>
                      </c:pt>
                      <c:pt idx="62">
                        <c:v>44501</c:v>
                      </c:pt>
                      <c:pt idx="63">
                        <c:v>44531</c:v>
                      </c:pt>
                      <c:pt idx="64">
                        <c:v>44562</c:v>
                      </c:pt>
                      <c:pt idx="65">
                        <c:v>44593</c:v>
                      </c:pt>
                      <c:pt idx="66">
                        <c:v>44621</c:v>
                      </c:pt>
                      <c:pt idx="67">
                        <c:v>44652</c:v>
                      </c:pt>
                      <c:pt idx="68">
                        <c:v>44682</c:v>
                      </c:pt>
                      <c:pt idx="69">
                        <c:v>44713</c:v>
                      </c:pt>
                      <c:pt idx="70">
                        <c:v>44743</c:v>
                      </c:pt>
                      <c:pt idx="71">
                        <c:v>44774</c:v>
                      </c:pt>
                      <c:pt idx="72">
                        <c:v>44805</c:v>
                      </c:pt>
                      <c:pt idx="73">
                        <c:v>44835</c:v>
                      </c:pt>
                      <c:pt idx="74">
                        <c:v>44866</c:v>
                      </c:pt>
                      <c:pt idx="75">
                        <c:v>44896</c:v>
                      </c:pt>
                      <c:pt idx="76">
                        <c:v>44927</c:v>
                      </c:pt>
                      <c:pt idx="77">
                        <c:v>44958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'1_Fprin_demoincorrect'!$C$25:$C$102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8"/>
                      <c:pt idx="0">
                        <c:v>425000</c:v>
                      </c:pt>
                      <c:pt idx="1">
                        <c:v>389583.33333333331</c:v>
                      </c:pt>
                      <c:pt idx="2">
                        <c:v>354166.66666666663</c:v>
                      </c:pt>
                      <c:pt idx="3">
                        <c:v>318749.99999999994</c:v>
                      </c:pt>
                      <c:pt idx="4">
                        <c:v>283333.33333333326</c:v>
                      </c:pt>
                      <c:pt idx="5">
                        <c:v>247916.6666666666</c:v>
                      </c:pt>
                      <c:pt idx="6">
                        <c:v>212499.99999999994</c:v>
                      </c:pt>
                      <c:pt idx="7">
                        <c:v>177083.33333333328</c:v>
                      </c:pt>
                      <c:pt idx="8">
                        <c:v>141666.66666666663</c:v>
                      </c:pt>
                      <c:pt idx="9">
                        <c:v>106249.99999999997</c:v>
                      </c:pt>
                      <c:pt idx="10">
                        <c:v>70833.333333333314</c:v>
                      </c:pt>
                      <c:pt idx="11">
                        <c:v>35416.66666666665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FAF-4082-94D6-8C2F150DA90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'1_Fprin_demoincorrect'!$D$23</c15:sqref>
                        </c15:formulaRef>
                      </c:ext>
                    </c:extLst>
                    <c:strCache>
                      <c:ptCount val="1"/>
                      <c:pt idx="0">
                        <c:v>Payment Amount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'1_Fprin_demoincorrect'!$B$25:$B$102</c15:sqref>
                        </c15:formulaRef>
                      </c:ext>
                    </c:extLst>
                    <c:numCache>
                      <c:formatCode>[$-409]d\-mmm\-yy;@</c:formatCode>
                      <c:ptCount val="78"/>
                      <c:pt idx="0">
                        <c:v>42614</c:v>
                      </c:pt>
                      <c:pt idx="1">
                        <c:v>42644</c:v>
                      </c:pt>
                      <c:pt idx="2">
                        <c:v>42675</c:v>
                      </c:pt>
                      <c:pt idx="3">
                        <c:v>42705</c:v>
                      </c:pt>
                      <c:pt idx="4">
                        <c:v>42736</c:v>
                      </c:pt>
                      <c:pt idx="5">
                        <c:v>42767</c:v>
                      </c:pt>
                      <c:pt idx="6">
                        <c:v>42795</c:v>
                      </c:pt>
                      <c:pt idx="7">
                        <c:v>42826</c:v>
                      </c:pt>
                      <c:pt idx="8">
                        <c:v>42856</c:v>
                      </c:pt>
                      <c:pt idx="9">
                        <c:v>42887</c:v>
                      </c:pt>
                      <c:pt idx="10">
                        <c:v>42917</c:v>
                      </c:pt>
                      <c:pt idx="11">
                        <c:v>42948</c:v>
                      </c:pt>
                      <c:pt idx="12">
                        <c:v>42979</c:v>
                      </c:pt>
                      <c:pt idx="13">
                        <c:v>43009</c:v>
                      </c:pt>
                      <c:pt idx="14">
                        <c:v>43040</c:v>
                      </c:pt>
                      <c:pt idx="15">
                        <c:v>43070</c:v>
                      </c:pt>
                      <c:pt idx="16">
                        <c:v>43101</c:v>
                      </c:pt>
                      <c:pt idx="17">
                        <c:v>43132</c:v>
                      </c:pt>
                      <c:pt idx="18">
                        <c:v>43160</c:v>
                      </c:pt>
                      <c:pt idx="19">
                        <c:v>43191</c:v>
                      </c:pt>
                      <c:pt idx="20">
                        <c:v>43221</c:v>
                      </c:pt>
                      <c:pt idx="21">
                        <c:v>43252</c:v>
                      </c:pt>
                      <c:pt idx="22">
                        <c:v>43282</c:v>
                      </c:pt>
                      <c:pt idx="23">
                        <c:v>43313</c:v>
                      </c:pt>
                      <c:pt idx="24">
                        <c:v>43344</c:v>
                      </c:pt>
                      <c:pt idx="25">
                        <c:v>43374</c:v>
                      </c:pt>
                      <c:pt idx="26">
                        <c:v>43405</c:v>
                      </c:pt>
                      <c:pt idx="27">
                        <c:v>43435</c:v>
                      </c:pt>
                      <c:pt idx="28">
                        <c:v>43466</c:v>
                      </c:pt>
                      <c:pt idx="29">
                        <c:v>43497</c:v>
                      </c:pt>
                      <c:pt idx="30">
                        <c:v>43525</c:v>
                      </c:pt>
                      <c:pt idx="31">
                        <c:v>43556</c:v>
                      </c:pt>
                      <c:pt idx="32">
                        <c:v>43586</c:v>
                      </c:pt>
                      <c:pt idx="33">
                        <c:v>43617</c:v>
                      </c:pt>
                      <c:pt idx="34">
                        <c:v>43647</c:v>
                      </c:pt>
                      <c:pt idx="35">
                        <c:v>43678</c:v>
                      </c:pt>
                      <c:pt idx="36">
                        <c:v>43709</c:v>
                      </c:pt>
                      <c:pt idx="37">
                        <c:v>43739</c:v>
                      </c:pt>
                      <c:pt idx="38">
                        <c:v>43770</c:v>
                      </c:pt>
                      <c:pt idx="39">
                        <c:v>43800</c:v>
                      </c:pt>
                      <c:pt idx="40">
                        <c:v>43831</c:v>
                      </c:pt>
                      <c:pt idx="41">
                        <c:v>43862</c:v>
                      </c:pt>
                      <c:pt idx="42">
                        <c:v>43891</c:v>
                      </c:pt>
                      <c:pt idx="43">
                        <c:v>43922</c:v>
                      </c:pt>
                      <c:pt idx="44">
                        <c:v>43952</c:v>
                      </c:pt>
                      <c:pt idx="45">
                        <c:v>43983</c:v>
                      </c:pt>
                      <c:pt idx="46">
                        <c:v>44013</c:v>
                      </c:pt>
                      <c:pt idx="47">
                        <c:v>44044</c:v>
                      </c:pt>
                      <c:pt idx="48">
                        <c:v>44075</c:v>
                      </c:pt>
                      <c:pt idx="49">
                        <c:v>44105</c:v>
                      </c:pt>
                      <c:pt idx="50">
                        <c:v>44136</c:v>
                      </c:pt>
                      <c:pt idx="51">
                        <c:v>44166</c:v>
                      </c:pt>
                      <c:pt idx="52">
                        <c:v>44197</c:v>
                      </c:pt>
                      <c:pt idx="53">
                        <c:v>44228</c:v>
                      </c:pt>
                      <c:pt idx="54">
                        <c:v>44256</c:v>
                      </c:pt>
                      <c:pt idx="55">
                        <c:v>44287</c:v>
                      </c:pt>
                      <c:pt idx="56">
                        <c:v>44317</c:v>
                      </c:pt>
                      <c:pt idx="57">
                        <c:v>44348</c:v>
                      </c:pt>
                      <c:pt idx="58">
                        <c:v>44378</c:v>
                      </c:pt>
                      <c:pt idx="59">
                        <c:v>44409</c:v>
                      </c:pt>
                      <c:pt idx="60">
                        <c:v>44440</c:v>
                      </c:pt>
                      <c:pt idx="61">
                        <c:v>44470</c:v>
                      </c:pt>
                      <c:pt idx="62">
                        <c:v>44501</c:v>
                      </c:pt>
                      <c:pt idx="63">
                        <c:v>44531</c:v>
                      </c:pt>
                      <c:pt idx="64">
                        <c:v>44562</c:v>
                      </c:pt>
                      <c:pt idx="65">
                        <c:v>44593</c:v>
                      </c:pt>
                      <c:pt idx="66">
                        <c:v>44621</c:v>
                      </c:pt>
                      <c:pt idx="67">
                        <c:v>44652</c:v>
                      </c:pt>
                      <c:pt idx="68">
                        <c:v>44682</c:v>
                      </c:pt>
                      <c:pt idx="69">
                        <c:v>44713</c:v>
                      </c:pt>
                      <c:pt idx="70">
                        <c:v>44743</c:v>
                      </c:pt>
                      <c:pt idx="71">
                        <c:v>44774</c:v>
                      </c:pt>
                      <c:pt idx="72">
                        <c:v>44805</c:v>
                      </c:pt>
                      <c:pt idx="73">
                        <c:v>44835</c:v>
                      </c:pt>
                      <c:pt idx="74">
                        <c:v>44866</c:v>
                      </c:pt>
                      <c:pt idx="75">
                        <c:v>44896</c:v>
                      </c:pt>
                      <c:pt idx="76">
                        <c:v>44927</c:v>
                      </c:pt>
                      <c:pt idx="77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'1_Fprin_demoincorrect'!$D$25:$D$102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8"/>
                      <c:pt idx="0">
                        <c:v>38992.695087642016</c:v>
                      </c:pt>
                      <c:pt idx="1">
                        <c:v>37498.888321079256</c:v>
                      </c:pt>
                      <c:pt idx="2">
                        <c:v>37309.595443405386</c:v>
                      </c:pt>
                      <c:pt idx="3">
                        <c:v>37120.302565731516</c:v>
                      </c:pt>
                      <c:pt idx="4">
                        <c:v>36931.009688057638</c:v>
                      </c:pt>
                      <c:pt idx="5">
                        <c:v>36741.716810383768</c:v>
                      </c:pt>
                      <c:pt idx="6">
                        <c:v>36552.423932709899</c:v>
                      </c:pt>
                      <c:pt idx="7">
                        <c:v>36363.131055036021</c:v>
                      </c:pt>
                      <c:pt idx="8">
                        <c:v>36173.838177362151</c:v>
                      </c:pt>
                      <c:pt idx="9">
                        <c:v>35984.545299688281</c:v>
                      </c:pt>
                      <c:pt idx="10">
                        <c:v>35795.252422014411</c:v>
                      </c:pt>
                      <c:pt idx="11">
                        <c:v>35605.95954434052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FAF-4082-94D6-8C2F150DA904}"/>
                  </c:ext>
                </c:extLst>
              </c15:ser>
            </c15:filteredLineSeries>
          </c:ext>
        </c:extLst>
      </c:lineChart>
      <c:dateAx>
        <c:axId val="360701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512"/>
        <c:crosses val="autoZero"/>
        <c:auto val="1"/>
        <c:lblOffset val="100"/>
        <c:baseTimeUnit val="months"/>
      </c:dateAx>
      <c:valAx>
        <c:axId val="3607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Payoff Principal and Interest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'2_FixedPrincipal_M2'!$E$20</c:f>
              <c:strCache>
                <c:ptCount val="1"/>
                <c:pt idx="0">
                  <c:v>Interest Payment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'2_FixedPrincipal_M2'!$B$22:$B$99</c:f>
              <c:numCache>
                <c:formatCode>[$-409]d\-mmm\-yy;@</c:formatCode>
                <c:ptCount val="78"/>
                <c:pt idx="0">
                  <c:v>42719</c:v>
                </c:pt>
                <c:pt idx="1">
                  <c:v>42750</c:v>
                </c:pt>
                <c:pt idx="2">
                  <c:v>42781</c:v>
                </c:pt>
                <c:pt idx="3">
                  <c:v>42809</c:v>
                </c:pt>
                <c:pt idx="4">
                  <c:v>42840</c:v>
                </c:pt>
                <c:pt idx="5">
                  <c:v>42870</c:v>
                </c:pt>
                <c:pt idx="6">
                  <c:v>42901</c:v>
                </c:pt>
                <c:pt idx="7">
                  <c:v>42931</c:v>
                </c:pt>
                <c:pt idx="8">
                  <c:v>42962</c:v>
                </c:pt>
                <c:pt idx="9">
                  <c:v>42993</c:v>
                </c:pt>
                <c:pt idx="10">
                  <c:v>43023</c:v>
                </c:pt>
                <c:pt idx="11">
                  <c:v>43054</c:v>
                </c:pt>
                <c:pt idx="12">
                  <c:v>43084</c:v>
                </c:pt>
                <c:pt idx="13">
                  <c:v>43115</c:v>
                </c:pt>
                <c:pt idx="14">
                  <c:v>43146</c:v>
                </c:pt>
                <c:pt idx="15">
                  <c:v>43174</c:v>
                </c:pt>
                <c:pt idx="16">
                  <c:v>43205</c:v>
                </c:pt>
                <c:pt idx="17">
                  <c:v>43235</c:v>
                </c:pt>
                <c:pt idx="18">
                  <c:v>43266</c:v>
                </c:pt>
                <c:pt idx="19">
                  <c:v>43296</c:v>
                </c:pt>
                <c:pt idx="20">
                  <c:v>43327</c:v>
                </c:pt>
                <c:pt idx="21">
                  <c:v>43358</c:v>
                </c:pt>
                <c:pt idx="22">
                  <c:v>43388</c:v>
                </c:pt>
                <c:pt idx="23">
                  <c:v>43419</c:v>
                </c:pt>
                <c:pt idx="24">
                  <c:v>43449</c:v>
                </c:pt>
                <c:pt idx="25">
                  <c:v>43480</c:v>
                </c:pt>
                <c:pt idx="26">
                  <c:v>43511</c:v>
                </c:pt>
                <c:pt idx="27">
                  <c:v>43539</c:v>
                </c:pt>
                <c:pt idx="28">
                  <c:v>43570</c:v>
                </c:pt>
                <c:pt idx="29">
                  <c:v>43600</c:v>
                </c:pt>
                <c:pt idx="30">
                  <c:v>43631</c:v>
                </c:pt>
                <c:pt idx="31">
                  <c:v>43661</c:v>
                </c:pt>
                <c:pt idx="32">
                  <c:v>43692</c:v>
                </c:pt>
                <c:pt idx="33">
                  <c:v>43723</c:v>
                </c:pt>
                <c:pt idx="34">
                  <c:v>43753</c:v>
                </c:pt>
                <c:pt idx="35">
                  <c:v>43784</c:v>
                </c:pt>
                <c:pt idx="36">
                  <c:v>43814</c:v>
                </c:pt>
                <c:pt idx="37">
                  <c:v>43845</c:v>
                </c:pt>
                <c:pt idx="38">
                  <c:v>43876</c:v>
                </c:pt>
                <c:pt idx="39">
                  <c:v>43905</c:v>
                </c:pt>
                <c:pt idx="40">
                  <c:v>43936</c:v>
                </c:pt>
                <c:pt idx="41">
                  <c:v>43966</c:v>
                </c:pt>
                <c:pt idx="42">
                  <c:v>43997</c:v>
                </c:pt>
                <c:pt idx="43">
                  <c:v>44027</c:v>
                </c:pt>
                <c:pt idx="44">
                  <c:v>44058</c:v>
                </c:pt>
                <c:pt idx="45">
                  <c:v>44089</c:v>
                </c:pt>
                <c:pt idx="46">
                  <c:v>44119</c:v>
                </c:pt>
                <c:pt idx="47">
                  <c:v>44150</c:v>
                </c:pt>
                <c:pt idx="48">
                  <c:v>44180</c:v>
                </c:pt>
                <c:pt idx="49">
                  <c:v>44211</c:v>
                </c:pt>
                <c:pt idx="50">
                  <c:v>44242</c:v>
                </c:pt>
                <c:pt idx="51">
                  <c:v>44270</c:v>
                </c:pt>
                <c:pt idx="52">
                  <c:v>44301</c:v>
                </c:pt>
                <c:pt idx="53">
                  <c:v>44331</c:v>
                </c:pt>
                <c:pt idx="54">
                  <c:v>44362</c:v>
                </c:pt>
                <c:pt idx="55">
                  <c:v>44392</c:v>
                </c:pt>
                <c:pt idx="56">
                  <c:v>44423</c:v>
                </c:pt>
                <c:pt idx="57">
                  <c:v>44454</c:v>
                </c:pt>
                <c:pt idx="58">
                  <c:v>44484</c:v>
                </c:pt>
                <c:pt idx="59">
                  <c:v>44515</c:v>
                </c:pt>
                <c:pt idx="60">
                  <c:v>44545</c:v>
                </c:pt>
                <c:pt idx="61">
                  <c:v>44576</c:v>
                </c:pt>
                <c:pt idx="62">
                  <c:v>44607</c:v>
                </c:pt>
                <c:pt idx="63">
                  <c:v>44635</c:v>
                </c:pt>
                <c:pt idx="64">
                  <c:v>44666</c:v>
                </c:pt>
                <c:pt idx="65">
                  <c:v>44696</c:v>
                </c:pt>
                <c:pt idx="66">
                  <c:v>44727</c:v>
                </c:pt>
                <c:pt idx="67">
                  <c:v>44757</c:v>
                </c:pt>
                <c:pt idx="68">
                  <c:v>44788</c:v>
                </c:pt>
                <c:pt idx="69">
                  <c:v>44819</c:v>
                </c:pt>
                <c:pt idx="70">
                  <c:v>44849</c:v>
                </c:pt>
                <c:pt idx="71">
                  <c:v>44880</c:v>
                </c:pt>
                <c:pt idx="72">
                  <c:v>44910</c:v>
                </c:pt>
                <c:pt idx="73">
                  <c:v>44941</c:v>
                </c:pt>
                <c:pt idx="74">
                  <c:v>44972</c:v>
                </c:pt>
                <c:pt idx="75">
                  <c:v>45000</c:v>
                </c:pt>
                <c:pt idx="76">
                  <c:v>45031</c:v>
                </c:pt>
                <c:pt idx="77">
                  <c:v>45061</c:v>
                </c:pt>
              </c:numCache>
            </c:numRef>
          </c:cat>
          <c:val>
            <c:numRef>
              <c:f>'2_FixedPrincipal_M2'!$E$22:$E$99</c:f>
              <c:numCache>
                <c:formatCode>_(* #,##0.00_);_(* \(#,##0.00\);_(* "-"??_);_(@_)</c:formatCode>
                <c:ptCount val="78"/>
                <c:pt idx="0">
                  <c:v>406.61642413301433</c:v>
                </c:pt>
                <c:pt idx="1">
                  <c:v>390.35176716769371</c:v>
                </c:pt>
                <c:pt idx="2">
                  <c:v>292.7638253757703</c:v>
                </c:pt>
                <c:pt idx="3">
                  <c:v>195.17588358384685</c:v>
                </c:pt>
                <c:pt idx="4">
                  <c:v>97.587941791923427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F-4B75-AC9B-96B22F97A219}"/>
            </c:ext>
          </c:extLst>
        </c:ser>
        <c:ser>
          <c:idx val="3"/>
          <c:order val="3"/>
          <c:tx>
            <c:strRef>
              <c:f>'2_FixedPrincipal_M2'!$F$20</c:f>
              <c:strCache>
                <c:ptCount val="1"/>
                <c:pt idx="0">
                  <c:v>Reduction to Principal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'2_FixedPrincipal_M2'!$B$22:$B$99</c:f>
              <c:numCache>
                <c:formatCode>[$-409]d\-mmm\-yy;@</c:formatCode>
                <c:ptCount val="78"/>
                <c:pt idx="0">
                  <c:v>42719</c:v>
                </c:pt>
                <c:pt idx="1">
                  <c:v>42750</c:v>
                </c:pt>
                <c:pt idx="2">
                  <c:v>42781</c:v>
                </c:pt>
                <c:pt idx="3">
                  <c:v>42809</c:v>
                </c:pt>
                <c:pt idx="4">
                  <c:v>42840</c:v>
                </c:pt>
                <c:pt idx="5">
                  <c:v>42870</c:v>
                </c:pt>
                <c:pt idx="6">
                  <c:v>42901</c:v>
                </c:pt>
                <c:pt idx="7">
                  <c:v>42931</c:v>
                </c:pt>
                <c:pt idx="8">
                  <c:v>42962</c:v>
                </c:pt>
                <c:pt idx="9">
                  <c:v>42993</c:v>
                </c:pt>
                <c:pt idx="10">
                  <c:v>43023</c:v>
                </c:pt>
                <c:pt idx="11">
                  <c:v>43054</c:v>
                </c:pt>
                <c:pt idx="12">
                  <c:v>43084</c:v>
                </c:pt>
                <c:pt idx="13">
                  <c:v>43115</c:v>
                </c:pt>
                <c:pt idx="14">
                  <c:v>43146</c:v>
                </c:pt>
                <c:pt idx="15">
                  <c:v>43174</c:v>
                </c:pt>
                <c:pt idx="16">
                  <c:v>43205</c:v>
                </c:pt>
                <c:pt idx="17">
                  <c:v>43235</c:v>
                </c:pt>
                <c:pt idx="18">
                  <c:v>43266</c:v>
                </c:pt>
                <c:pt idx="19">
                  <c:v>43296</c:v>
                </c:pt>
                <c:pt idx="20">
                  <c:v>43327</c:v>
                </c:pt>
                <c:pt idx="21">
                  <c:v>43358</c:v>
                </c:pt>
                <c:pt idx="22">
                  <c:v>43388</c:v>
                </c:pt>
                <c:pt idx="23">
                  <c:v>43419</c:v>
                </c:pt>
                <c:pt idx="24">
                  <c:v>43449</c:v>
                </c:pt>
                <c:pt idx="25">
                  <c:v>43480</c:v>
                </c:pt>
                <c:pt idx="26">
                  <c:v>43511</c:v>
                </c:pt>
                <c:pt idx="27">
                  <c:v>43539</c:v>
                </c:pt>
                <c:pt idx="28">
                  <c:v>43570</c:v>
                </c:pt>
                <c:pt idx="29">
                  <c:v>43600</c:v>
                </c:pt>
                <c:pt idx="30">
                  <c:v>43631</c:v>
                </c:pt>
                <c:pt idx="31">
                  <c:v>43661</c:v>
                </c:pt>
                <c:pt idx="32">
                  <c:v>43692</c:v>
                </c:pt>
                <c:pt idx="33">
                  <c:v>43723</c:v>
                </c:pt>
                <c:pt idx="34">
                  <c:v>43753</c:v>
                </c:pt>
                <c:pt idx="35">
                  <c:v>43784</c:v>
                </c:pt>
                <c:pt idx="36">
                  <c:v>43814</c:v>
                </c:pt>
                <c:pt idx="37">
                  <c:v>43845</c:v>
                </c:pt>
                <c:pt idx="38">
                  <c:v>43876</c:v>
                </c:pt>
                <c:pt idx="39">
                  <c:v>43905</c:v>
                </c:pt>
                <c:pt idx="40">
                  <c:v>43936</c:v>
                </c:pt>
                <c:pt idx="41">
                  <c:v>43966</c:v>
                </c:pt>
                <c:pt idx="42">
                  <c:v>43997</c:v>
                </c:pt>
                <c:pt idx="43">
                  <c:v>44027</c:v>
                </c:pt>
                <c:pt idx="44">
                  <c:v>44058</c:v>
                </c:pt>
                <c:pt idx="45">
                  <c:v>44089</c:v>
                </c:pt>
                <c:pt idx="46">
                  <c:v>44119</c:v>
                </c:pt>
                <c:pt idx="47">
                  <c:v>44150</c:v>
                </c:pt>
                <c:pt idx="48">
                  <c:v>44180</c:v>
                </c:pt>
                <c:pt idx="49">
                  <c:v>44211</c:v>
                </c:pt>
                <c:pt idx="50">
                  <c:v>44242</c:v>
                </c:pt>
                <c:pt idx="51">
                  <c:v>44270</c:v>
                </c:pt>
                <c:pt idx="52">
                  <c:v>44301</c:v>
                </c:pt>
                <c:pt idx="53">
                  <c:v>44331</c:v>
                </c:pt>
                <c:pt idx="54">
                  <c:v>44362</c:v>
                </c:pt>
                <c:pt idx="55">
                  <c:v>44392</c:v>
                </c:pt>
                <c:pt idx="56">
                  <c:v>44423</c:v>
                </c:pt>
                <c:pt idx="57">
                  <c:v>44454</c:v>
                </c:pt>
                <c:pt idx="58">
                  <c:v>44484</c:v>
                </c:pt>
                <c:pt idx="59">
                  <c:v>44515</c:v>
                </c:pt>
                <c:pt idx="60">
                  <c:v>44545</c:v>
                </c:pt>
                <c:pt idx="61">
                  <c:v>44576</c:v>
                </c:pt>
                <c:pt idx="62">
                  <c:v>44607</c:v>
                </c:pt>
                <c:pt idx="63">
                  <c:v>44635</c:v>
                </c:pt>
                <c:pt idx="64">
                  <c:v>44666</c:v>
                </c:pt>
                <c:pt idx="65">
                  <c:v>44696</c:v>
                </c:pt>
                <c:pt idx="66">
                  <c:v>44727</c:v>
                </c:pt>
                <c:pt idx="67">
                  <c:v>44757</c:v>
                </c:pt>
                <c:pt idx="68">
                  <c:v>44788</c:v>
                </c:pt>
                <c:pt idx="69">
                  <c:v>44819</c:v>
                </c:pt>
                <c:pt idx="70">
                  <c:v>44849</c:v>
                </c:pt>
                <c:pt idx="71">
                  <c:v>44880</c:v>
                </c:pt>
                <c:pt idx="72">
                  <c:v>44910</c:v>
                </c:pt>
                <c:pt idx="73">
                  <c:v>44941</c:v>
                </c:pt>
                <c:pt idx="74">
                  <c:v>44972</c:v>
                </c:pt>
                <c:pt idx="75">
                  <c:v>45000</c:v>
                </c:pt>
                <c:pt idx="76">
                  <c:v>45031</c:v>
                </c:pt>
                <c:pt idx="77">
                  <c:v>45061</c:v>
                </c:pt>
              </c:numCache>
            </c:numRef>
          </c:cat>
          <c:val>
            <c:numRef>
              <c:f>'2_FixedPrincipal_M2'!$F$22:$F$99</c:f>
              <c:numCache>
                <c:formatCode>_(* #,##0.00_);_(* \(#,##0.00\);_(* "-"??_);_(@_)</c:formatCode>
                <c:ptCount val="78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F-4B75-AC9B-96B22F97A219}"/>
            </c:ext>
          </c:extLst>
        </c:ser>
        <c:ser>
          <c:idx val="4"/>
          <c:order val="4"/>
          <c:tx>
            <c:strRef>
              <c:f>'2_FixedPrincipal_M2'!$G$20</c:f>
              <c:strCache>
                <c:ptCount val="1"/>
                <c:pt idx="0">
                  <c:v>Ending Principal 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'2_FixedPrincipal_M2'!$B$22:$B$99</c:f>
              <c:numCache>
                <c:formatCode>[$-409]d\-mmm\-yy;@</c:formatCode>
                <c:ptCount val="78"/>
                <c:pt idx="0">
                  <c:v>42719</c:v>
                </c:pt>
                <c:pt idx="1">
                  <c:v>42750</c:v>
                </c:pt>
                <c:pt idx="2">
                  <c:v>42781</c:v>
                </c:pt>
                <c:pt idx="3">
                  <c:v>42809</c:v>
                </c:pt>
                <c:pt idx="4">
                  <c:v>42840</c:v>
                </c:pt>
                <c:pt idx="5">
                  <c:v>42870</c:v>
                </c:pt>
                <c:pt idx="6">
                  <c:v>42901</c:v>
                </c:pt>
                <c:pt idx="7">
                  <c:v>42931</c:v>
                </c:pt>
                <c:pt idx="8">
                  <c:v>42962</c:v>
                </c:pt>
                <c:pt idx="9">
                  <c:v>42993</c:v>
                </c:pt>
                <c:pt idx="10">
                  <c:v>43023</c:v>
                </c:pt>
                <c:pt idx="11">
                  <c:v>43054</c:v>
                </c:pt>
                <c:pt idx="12">
                  <c:v>43084</c:v>
                </c:pt>
                <c:pt idx="13">
                  <c:v>43115</c:v>
                </c:pt>
                <c:pt idx="14">
                  <c:v>43146</c:v>
                </c:pt>
                <c:pt idx="15">
                  <c:v>43174</c:v>
                </c:pt>
                <c:pt idx="16">
                  <c:v>43205</c:v>
                </c:pt>
                <c:pt idx="17">
                  <c:v>43235</c:v>
                </c:pt>
                <c:pt idx="18">
                  <c:v>43266</c:v>
                </c:pt>
                <c:pt idx="19">
                  <c:v>43296</c:v>
                </c:pt>
                <c:pt idx="20">
                  <c:v>43327</c:v>
                </c:pt>
                <c:pt idx="21">
                  <c:v>43358</c:v>
                </c:pt>
                <c:pt idx="22">
                  <c:v>43388</c:v>
                </c:pt>
                <c:pt idx="23">
                  <c:v>43419</c:v>
                </c:pt>
                <c:pt idx="24">
                  <c:v>43449</c:v>
                </c:pt>
                <c:pt idx="25">
                  <c:v>43480</c:v>
                </c:pt>
                <c:pt idx="26">
                  <c:v>43511</c:v>
                </c:pt>
                <c:pt idx="27">
                  <c:v>43539</c:v>
                </c:pt>
                <c:pt idx="28">
                  <c:v>43570</c:v>
                </c:pt>
                <c:pt idx="29">
                  <c:v>43600</c:v>
                </c:pt>
                <c:pt idx="30">
                  <c:v>43631</c:v>
                </c:pt>
                <c:pt idx="31">
                  <c:v>43661</c:v>
                </c:pt>
                <c:pt idx="32">
                  <c:v>43692</c:v>
                </c:pt>
                <c:pt idx="33">
                  <c:v>43723</c:v>
                </c:pt>
                <c:pt idx="34">
                  <c:v>43753</c:v>
                </c:pt>
                <c:pt idx="35">
                  <c:v>43784</c:v>
                </c:pt>
                <c:pt idx="36">
                  <c:v>43814</c:v>
                </c:pt>
                <c:pt idx="37">
                  <c:v>43845</c:v>
                </c:pt>
                <c:pt idx="38">
                  <c:v>43876</c:v>
                </c:pt>
                <c:pt idx="39">
                  <c:v>43905</c:v>
                </c:pt>
                <c:pt idx="40">
                  <c:v>43936</c:v>
                </c:pt>
                <c:pt idx="41">
                  <c:v>43966</c:v>
                </c:pt>
                <c:pt idx="42">
                  <c:v>43997</c:v>
                </c:pt>
                <c:pt idx="43">
                  <c:v>44027</c:v>
                </c:pt>
                <c:pt idx="44">
                  <c:v>44058</c:v>
                </c:pt>
                <c:pt idx="45">
                  <c:v>44089</c:v>
                </c:pt>
                <c:pt idx="46">
                  <c:v>44119</c:v>
                </c:pt>
                <c:pt idx="47">
                  <c:v>44150</c:v>
                </c:pt>
                <c:pt idx="48">
                  <c:v>44180</c:v>
                </c:pt>
                <c:pt idx="49">
                  <c:v>44211</c:v>
                </c:pt>
                <c:pt idx="50">
                  <c:v>44242</c:v>
                </c:pt>
                <c:pt idx="51">
                  <c:v>44270</c:v>
                </c:pt>
                <c:pt idx="52">
                  <c:v>44301</c:v>
                </c:pt>
                <c:pt idx="53">
                  <c:v>44331</c:v>
                </c:pt>
                <c:pt idx="54">
                  <c:v>44362</c:v>
                </c:pt>
                <c:pt idx="55">
                  <c:v>44392</c:v>
                </c:pt>
                <c:pt idx="56">
                  <c:v>44423</c:v>
                </c:pt>
                <c:pt idx="57">
                  <c:v>44454</c:v>
                </c:pt>
                <c:pt idx="58">
                  <c:v>44484</c:v>
                </c:pt>
                <c:pt idx="59">
                  <c:v>44515</c:v>
                </c:pt>
                <c:pt idx="60">
                  <c:v>44545</c:v>
                </c:pt>
                <c:pt idx="61">
                  <c:v>44576</c:v>
                </c:pt>
                <c:pt idx="62">
                  <c:v>44607</c:v>
                </c:pt>
                <c:pt idx="63">
                  <c:v>44635</c:v>
                </c:pt>
                <c:pt idx="64">
                  <c:v>44666</c:v>
                </c:pt>
                <c:pt idx="65">
                  <c:v>44696</c:v>
                </c:pt>
                <c:pt idx="66">
                  <c:v>44727</c:v>
                </c:pt>
                <c:pt idx="67">
                  <c:v>44757</c:v>
                </c:pt>
                <c:pt idx="68">
                  <c:v>44788</c:v>
                </c:pt>
                <c:pt idx="69">
                  <c:v>44819</c:v>
                </c:pt>
                <c:pt idx="70">
                  <c:v>44849</c:v>
                </c:pt>
                <c:pt idx="71">
                  <c:v>44880</c:v>
                </c:pt>
                <c:pt idx="72">
                  <c:v>44910</c:v>
                </c:pt>
                <c:pt idx="73">
                  <c:v>44941</c:v>
                </c:pt>
                <c:pt idx="74">
                  <c:v>44972</c:v>
                </c:pt>
                <c:pt idx="75">
                  <c:v>45000</c:v>
                </c:pt>
                <c:pt idx="76">
                  <c:v>45031</c:v>
                </c:pt>
                <c:pt idx="77">
                  <c:v>45061</c:v>
                </c:pt>
              </c:numCache>
            </c:numRef>
          </c:cat>
          <c:val>
            <c:numRef>
              <c:f>'2_FixedPrincipal_M2'!$G$22:$G$99</c:f>
              <c:numCache>
                <c:formatCode>_(* #,##0.00_);_(* \(#,##0.00\);_(* "-"??_);_(@_)</c:formatCode>
                <c:ptCount val="78"/>
                <c:pt idx="0">
                  <c:v>40000</c:v>
                </c:pt>
                <c:pt idx="1">
                  <c:v>30000</c:v>
                </c:pt>
                <c:pt idx="2">
                  <c:v>20000</c:v>
                </c:pt>
                <c:pt idx="3">
                  <c:v>10000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F-4B75-AC9B-96B22F97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01840"/>
        <c:axId val="360701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'2_FixedPrincipal_M2'!$C$20</c15:sqref>
                        </c15:formulaRef>
                      </c:ext>
                    </c:extLst>
                    <c:strCache>
                      <c:ptCount val="1"/>
                      <c:pt idx="0">
                        <c:v>Beginning principal balance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'2_FixedPrincipal_M2'!$B$22:$B$99</c15:sqref>
                        </c15:formulaRef>
                      </c:ext>
                    </c:extLst>
                    <c:numCache>
                      <c:formatCode>[$-409]d\-mmm\-yy;@</c:formatCode>
                      <c:ptCount val="78"/>
                      <c:pt idx="0">
                        <c:v>42719</c:v>
                      </c:pt>
                      <c:pt idx="1">
                        <c:v>42750</c:v>
                      </c:pt>
                      <c:pt idx="2">
                        <c:v>42781</c:v>
                      </c:pt>
                      <c:pt idx="3">
                        <c:v>42809</c:v>
                      </c:pt>
                      <c:pt idx="4">
                        <c:v>42840</c:v>
                      </c:pt>
                      <c:pt idx="5">
                        <c:v>42870</c:v>
                      </c:pt>
                      <c:pt idx="6">
                        <c:v>42901</c:v>
                      </c:pt>
                      <c:pt idx="7">
                        <c:v>42931</c:v>
                      </c:pt>
                      <c:pt idx="8">
                        <c:v>42962</c:v>
                      </c:pt>
                      <c:pt idx="9">
                        <c:v>42993</c:v>
                      </c:pt>
                      <c:pt idx="10">
                        <c:v>43023</c:v>
                      </c:pt>
                      <c:pt idx="11">
                        <c:v>43054</c:v>
                      </c:pt>
                      <c:pt idx="12">
                        <c:v>43084</c:v>
                      </c:pt>
                      <c:pt idx="13">
                        <c:v>43115</c:v>
                      </c:pt>
                      <c:pt idx="14">
                        <c:v>43146</c:v>
                      </c:pt>
                      <c:pt idx="15">
                        <c:v>43174</c:v>
                      </c:pt>
                      <c:pt idx="16">
                        <c:v>43205</c:v>
                      </c:pt>
                      <c:pt idx="17">
                        <c:v>43235</c:v>
                      </c:pt>
                      <c:pt idx="18">
                        <c:v>43266</c:v>
                      </c:pt>
                      <c:pt idx="19">
                        <c:v>43296</c:v>
                      </c:pt>
                      <c:pt idx="20">
                        <c:v>43327</c:v>
                      </c:pt>
                      <c:pt idx="21">
                        <c:v>43358</c:v>
                      </c:pt>
                      <c:pt idx="22">
                        <c:v>43388</c:v>
                      </c:pt>
                      <c:pt idx="23">
                        <c:v>43419</c:v>
                      </c:pt>
                      <c:pt idx="24">
                        <c:v>43449</c:v>
                      </c:pt>
                      <c:pt idx="25">
                        <c:v>43480</c:v>
                      </c:pt>
                      <c:pt idx="26">
                        <c:v>43511</c:v>
                      </c:pt>
                      <c:pt idx="27">
                        <c:v>43539</c:v>
                      </c:pt>
                      <c:pt idx="28">
                        <c:v>43570</c:v>
                      </c:pt>
                      <c:pt idx="29">
                        <c:v>43600</c:v>
                      </c:pt>
                      <c:pt idx="30">
                        <c:v>43631</c:v>
                      </c:pt>
                      <c:pt idx="31">
                        <c:v>43661</c:v>
                      </c:pt>
                      <c:pt idx="32">
                        <c:v>43692</c:v>
                      </c:pt>
                      <c:pt idx="33">
                        <c:v>43723</c:v>
                      </c:pt>
                      <c:pt idx="34">
                        <c:v>43753</c:v>
                      </c:pt>
                      <c:pt idx="35">
                        <c:v>43784</c:v>
                      </c:pt>
                      <c:pt idx="36">
                        <c:v>43814</c:v>
                      </c:pt>
                      <c:pt idx="37">
                        <c:v>43845</c:v>
                      </c:pt>
                      <c:pt idx="38">
                        <c:v>43876</c:v>
                      </c:pt>
                      <c:pt idx="39">
                        <c:v>43905</c:v>
                      </c:pt>
                      <c:pt idx="40">
                        <c:v>43936</c:v>
                      </c:pt>
                      <c:pt idx="41">
                        <c:v>43966</c:v>
                      </c:pt>
                      <c:pt idx="42">
                        <c:v>43997</c:v>
                      </c:pt>
                      <c:pt idx="43">
                        <c:v>44027</c:v>
                      </c:pt>
                      <c:pt idx="44">
                        <c:v>44058</c:v>
                      </c:pt>
                      <c:pt idx="45">
                        <c:v>44089</c:v>
                      </c:pt>
                      <c:pt idx="46">
                        <c:v>44119</c:v>
                      </c:pt>
                      <c:pt idx="47">
                        <c:v>44150</c:v>
                      </c:pt>
                      <c:pt idx="48">
                        <c:v>44180</c:v>
                      </c:pt>
                      <c:pt idx="49">
                        <c:v>44211</c:v>
                      </c:pt>
                      <c:pt idx="50">
                        <c:v>44242</c:v>
                      </c:pt>
                      <c:pt idx="51">
                        <c:v>44270</c:v>
                      </c:pt>
                      <c:pt idx="52">
                        <c:v>44301</c:v>
                      </c:pt>
                      <c:pt idx="53">
                        <c:v>44331</c:v>
                      </c:pt>
                      <c:pt idx="54">
                        <c:v>44362</c:v>
                      </c:pt>
                      <c:pt idx="55">
                        <c:v>44392</c:v>
                      </c:pt>
                      <c:pt idx="56">
                        <c:v>44423</c:v>
                      </c:pt>
                      <c:pt idx="57">
                        <c:v>44454</c:v>
                      </c:pt>
                      <c:pt idx="58">
                        <c:v>44484</c:v>
                      </c:pt>
                      <c:pt idx="59">
                        <c:v>44515</c:v>
                      </c:pt>
                      <c:pt idx="60">
                        <c:v>44545</c:v>
                      </c:pt>
                      <c:pt idx="61">
                        <c:v>44576</c:v>
                      </c:pt>
                      <c:pt idx="62">
                        <c:v>44607</c:v>
                      </c:pt>
                      <c:pt idx="63">
                        <c:v>44635</c:v>
                      </c:pt>
                      <c:pt idx="64">
                        <c:v>44666</c:v>
                      </c:pt>
                      <c:pt idx="65">
                        <c:v>44696</c:v>
                      </c:pt>
                      <c:pt idx="66">
                        <c:v>44727</c:v>
                      </c:pt>
                      <c:pt idx="67">
                        <c:v>44757</c:v>
                      </c:pt>
                      <c:pt idx="68">
                        <c:v>44788</c:v>
                      </c:pt>
                      <c:pt idx="69">
                        <c:v>44819</c:v>
                      </c:pt>
                      <c:pt idx="70">
                        <c:v>44849</c:v>
                      </c:pt>
                      <c:pt idx="71">
                        <c:v>44880</c:v>
                      </c:pt>
                      <c:pt idx="72">
                        <c:v>44910</c:v>
                      </c:pt>
                      <c:pt idx="73">
                        <c:v>44941</c:v>
                      </c:pt>
                      <c:pt idx="74">
                        <c:v>44972</c:v>
                      </c:pt>
                      <c:pt idx="75">
                        <c:v>45000</c:v>
                      </c:pt>
                      <c:pt idx="76">
                        <c:v>45031</c:v>
                      </c:pt>
                      <c:pt idx="77">
                        <c:v>45061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'2_FixedPrincipal_M2'!$C$22:$C$99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8"/>
                      <c:pt idx="0">
                        <c:v>50000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C1F-4B75-AC9B-96B22F97A21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'2_FixedPrincipal_M2'!$D$20</c15:sqref>
                        </c15:formulaRef>
                      </c:ext>
                    </c:extLst>
                    <c:strCache>
                      <c:ptCount val="1"/>
                      <c:pt idx="0">
                        <c:v>Payment Amount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'2_FixedPrincipal_M2'!$B$22:$B$99</c15:sqref>
                        </c15:formulaRef>
                      </c:ext>
                    </c:extLst>
                    <c:numCache>
                      <c:formatCode>[$-409]d\-mmm\-yy;@</c:formatCode>
                      <c:ptCount val="78"/>
                      <c:pt idx="0">
                        <c:v>42719</c:v>
                      </c:pt>
                      <c:pt idx="1">
                        <c:v>42750</c:v>
                      </c:pt>
                      <c:pt idx="2">
                        <c:v>42781</c:v>
                      </c:pt>
                      <c:pt idx="3">
                        <c:v>42809</c:v>
                      </c:pt>
                      <c:pt idx="4">
                        <c:v>42840</c:v>
                      </c:pt>
                      <c:pt idx="5">
                        <c:v>42870</c:v>
                      </c:pt>
                      <c:pt idx="6">
                        <c:v>42901</c:v>
                      </c:pt>
                      <c:pt idx="7">
                        <c:v>42931</c:v>
                      </c:pt>
                      <c:pt idx="8">
                        <c:v>42962</c:v>
                      </c:pt>
                      <c:pt idx="9">
                        <c:v>42993</c:v>
                      </c:pt>
                      <c:pt idx="10">
                        <c:v>43023</c:v>
                      </c:pt>
                      <c:pt idx="11">
                        <c:v>43054</c:v>
                      </c:pt>
                      <c:pt idx="12">
                        <c:v>43084</c:v>
                      </c:pt>
                      <c:pt idx="13">
                        <c:v>43115</c:v>
                      </c:pt>
                      <c:pt idx="14">
                        <c:v>43146</c:v>
                      </c:pt>
                      <c:pt idx="15">
                        <c:v>43174</c:v>
                      </c:pt>
                      <c:pt idx="16">
                        <c:v>43205</c:v>
                      </c:pt>
                      <c:pt idx="17">
                        <c:v>43235</c:v>
                      </c:pt>
                      <c:pt idx="18">
                        <c:v>43266</c:v>
                      </c:pt>
                      <c:pt idx="19">
                        <c:v>43296</c:v>
                      </c:pt>
                      <c:pt idx="20">
                        <c:v>43327</c:v>
                      </c:pt>
                      <c:pt idx="21">
                        <c:v>43358</c:v>
                      </c:pt>
                      <c:pt idx="22">
                        <c:v>43388</c:v>
                      </c:pt>
                      <c:pt idx="23">
                        <c:v>43419</c:v>
                      </c:pt>
                      <c:pt idx="24">
                        <c:v>43449</c:v>
                      </c:pt>
                      <c:pt idx="25">
                        <c:v>43480</c:v>
                      </c:pt>
                      <c:pt idx="26">
                        <c:v>43511</c:v>
                      </c:pt>
                      <c:pt idx="27">
                        <c:v>43539</c:v>
                      </c:pt>
                      <c:pt idx="28">
                        <c:v>43570</c:v>
                      </c:pt>
                      <c:pt idx="29">
                        <c:v>43600</c:v>
                      </c:pt>
                      <c:pt idx="30">
                        <c:v>43631</c:v>
                      </c:pt>
                      <c:pt idx="31">
                        <c:v>43661</c:v>
                      </c:pt>
                      <c:pt idx="32">
                        <c:v>43692</c:v>
                      </c:pt>
                      <c:pt idx="33">
                        <c:v>43723</c:v>
                      </c:pt>
                      <c:pt idx="34">
                        <c:v>43753</c:v>
                      </c:pt>
                      <c:pt idx="35">
                        <c:v>43784</c:v>
                      </c:pt>
                      <c:pt idx="36">
                        <c:v>43814</c:v>
                      </c:pt>
                      <c:pt idx="37">
                        <c:v>43845</c:v>
                      </c:pt>
                      <c:pt idx="38">
                        <c:v>43876</c:v>
                      </c:pt>
                      <c:pt idx="39">
                        <c:v>43905</c:v>
                      </c:pt>
                      <c:pt idx="40">
                        <c:v>43936</c:v>
                      </c:pt>
                      <c:pt idx="41">
                        <c:v>43966</c:v>
                      </c:pt>
                      <c:pt idx="42">
                        <c:v>43997</c:v>
                      </c:pt>
                      <c:pt idx="43">
                        <c:v>44027</c:v>
                      </c:pt>
                      <c:pt idx="44">
                        <c:v>44058</c:v>
                      </c:pt>
                      <c:pt idx="45">
                        <c:v>44089</c:v>
                      </c:pt>
                      <c:pt idx="46">
                        <c:v>44119</c:v>
                      </c:pt>
                      <c:pt idx="47">
                        <c:v>44150</c:v>
                      </c:pt>
                      <c:pt idx="48">
                        <c:v>44180</c:v>
                      </c:pt>
                      <c:pt idx="49">
                        <c:v>44211</c:v>
                      </c:pt>
                      <c:pt idx="50">
                        <c:v>44242</c:v>
                      </c:pt>
                      <c:pt idx="51">
                        <c:v>44270</c:v>
                      </c:pt>
                      <c:pt idx="52">
                        <c:v>44301</c:v>
                      </c:pt>
                      <c:pt idx="53">
                        <c:v>44331</c:v>
                      </c:pt>
                      <c:pt idx="54">
                        <c:v>44362</c:v>
                      </c:pt>
                      <c:pt idx="55">
                        <c:v>44392</c:v>
                      </c:pt>
                      <c:pt idx="56">
                        <c:v>44423</c:v>
                      </c:pt>
                      <c:pt idx="57">
                        <c:v>44454</c:v>
                      </c:pt>
                      <c:pt idx="58">
                        <c:v>44484</c:v>
                      </c:pt>
                      <c:pt idx="59">
                        <c:v>44515</c:v>
                      </c:pt>
                      <c:pt idx="60">
                        <c:v>44545</c:v>
                      </c:pt>
                      <c:pt idx="61">
                        <c:v>44576</c:v>
                      </c:pt>
                      <c:pt idx="62">
                        <c:v>44607</c:v>
                      </c:pt>
                      <c:pt idx="63">
                        <c:v>44635</c:v>
                      </c:pt>
                      <c:pt idx="64">
                        <c:v>44666</c:v>
                      </c:pt>
                      <c:pt idx="65">
                        <c:v>44696</c:v>
                      </c:pt>
                      <c:pt idx="66">
                        <c:v>44727</c:v>
                      </c:pt>
                      <c:pt idx="67">
                        <c:v>44757</c:v>
                      </c:pt>
                      <c:pt idx="68">
                        <c:v>44788</c:v>
                      </c:pt>
                      <c:pt idx="69">
                        <c:v>44819</c:v>
                      </c:pt>
                      <c:pt idx="70">
                        <c:v>44849</c:v>
                      </c:pt>
                      <c:pt idx="71">
                        <c:v>44880</c:v>
                      </c:pt>
                      <c:pt idx="72">
                        <c:v>44910</c:v>
                      </c:pt>
                      <c:pt idx="73">
                        <c:v>44941</c:v>
                      </c:pt>
                      <c:pt idx="74">
                        <c:v>44972</c:v>
                      </c:pt>
                      <c:pt idx="75">
                        <c:v>45000</c:v>
                      </c:pt>
                      <c:pt idx="76">
                        <c:v>45031</c:v>
                      </c:pt>
                      <c:pt idx="77">
                        <c:v>45061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'2_FixedPrincipal_M2'!$D$22:$D$99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8"/>
                      <c:pt idx="0">
                        <c:v>10406.616424133015</c:v>
                      </c:pt>
                      <c:pt idx="1">
                        <c:v>10390.351767167695</c:v>
                      </c:pt>
                      <c:pt idx="2">
                        <c:v>10292.76382537577</c:v>
                      </c:pt>
                      <c:pt idx="3">
                        <c:v>10195.175883583846</c:v>
                      </c:pt>
                      <c:pt idx="4">
                        <c:v>10097.587941791924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1F-4B75-AC9B-96B22F97A219}"/>
                  </c:ext>
                </c:extLst>
              </c15:ser>
            </c15:filteredLineSeries>
          </c:ext>
        </c:extLst>
      </c:lineChart>
      <c:dateAx>
        <c:axId val="360701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512"/>
        <c:crosses val="autoZero"/>
        <c:auto val="1"/>
        <c:lblOffset val="100"/>
        <c:baseTimeUnit val="months"/>
      </c:dateAx>
      <c:valAx>
        <c:axId val="3607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Payoff Principal and Interest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'2_Rule78_M2'!$E$20</c:f>
              <c:strCache>
                <c:ptCount val="1"/>
                <c:pt idx="0">
                  <c:v>Interest Payment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'2_Rule78_M2'!$B$22:$B$99</c:f>
              <c:numCache>
                <c:formatCode>[$-409]d\-mmm\-yy;@</c:formatCode>
                <c:ptCount val="78"/>
                <c:pt idx="0">
                  <c:v>42719</c:v>
                </c:pt>
                <c:pt idx="1">
                  <c:v>42750</c:v>
                </c:pt>
                <c:pt idx="2">
                  <c:v>42781</c:v>
                </c:pt>
                <c:pt idx="3">
                  <c:v>42809</c:v>
                </c:pt>
                <c:pt idx="4">
                  <c:v>42840</c:v>
                </c:pt>
                <c:pt idx="5">
                  <c:v>42870</c:v>
                </c:pt>
                <c:pt idx="6">
                  <c:v>42901</c:v>
                </c:pt>
                <c:pt idx="7">
                  <c:v>42931</c:v>
                </c:pt>
                <c:pt idx="8">
                  <c:v>42962</c:v>
                </c:pt>
                <c:pt idx="9">
                  <c:v>42993</c:v>
                </c:pt>
                <c:pt idx="10">
                  <c:v>43023</c:v>
                </c:pt>
                <c:pt idx="11">
                  <c:v>43054</c:v>
                </c:pt>
                <c:pt idx="12">
                  <c:v>43084</c:v>
                </c:pt>
                <c:pt idx="13">
                  <c:v>43115</c:v>
                </c:pt>
                <c:pt idx="14">
                  <c:v>43146</c:v>
                </c:pt>
                <c:pt idx="15">
                  <c:v>43174</c:v>
                </c:pt>
                <c:pt idx="16">
                  <c:v>43205</c:v>
                </c:pt>
                <c:pt idx="17">
                  <c:v>43235</c:v>
                </c:pt>
                <c:pt idx="18">
                  <c:v>43266</c:v>
                </c:pt>
                <c:pt idx="19">
                  <c:v>43296</c:v>
                </c:pt>
                <c:pt idx="20">
                  <c:v>43327</c:v>
                </c:pt>
                <c:pt idx="21">
                  <c:v>43358</c:v>
                </c:pt>
                <c:pt idx="22">
                  <c:v>43388</c:v>
                </c:pt>
                <c:pt idx="23">
                  <c:v>43419</c:v>
                </c:pt>
                <c:pt idx="24">
                  <c:v>43449</c:v>
                </c:pt>
                <c:pt idx="25">
                  <c:v>43480</c:v>
                </c:pt>
                <c:pt idx="26">
                  <c:v>43511</c:v>
                </c:pt>
                <c:pt idx="27">
                  <c:v>43539</c:v>
                </c:pt>
                <c:pt idx="28">
                  <c:v>43570</c:v>
                </c:pt>
                <c:pt idx="29">
                  <c:v>43600</c:v>
                </c:pt>
                <c:pt idx="30">
                  <c:v>43631</c:v>
                </c:pt>
                <c:pt idx="31">
                  <c:v>43661</c:v>
                </c:pt>
                <c:pt idx="32">
                  <c:v>43692</c:v>
                </c:pt>
                <c:pt idx="33">
                  <c:v>43723</c:v>
                </c:pt>
                <c:pt idx="34">
                  <c:v>43753</c:v>
                </c:pt>
                <c:pt idx="35">
                  <c:v>43784</c:v>
                </c:pt>
                <c:pt idx="36">
                  <c:v>43814</c:v>
                </c:pt>
                <c:pt idx="37">
                  <c:v>43845</c:v>
                </c:pt>
                <c:pt idx="38">
                  <c:v>43876</c:v>
                </c:pt>
                <c:pt idx="39">
                  <c:v>43905</c:v>
                </c:pt>
                <c:pt idx="40">
                  <c:v>43936</c:v>
                </c:pt>
                <c:pt idx="41">
                  <c:v>43966</c:v>
                </c:pt>
                <c:pt idx="42">
                  <c:v>43997</c:v>
                </c:pt>
                <c:pt idx="43">
                  <c:v>44027</c:v>
                </c:pt>
                <c:pt idx="44">
                  <c:v>44058</c:v>
                </c:pt>
                <c:pt idx="45">
                  <c:v>44089</c:v>
                </c:pt>
                <c:pt idx="46">
                  <c:v>44119</c:v>
                </c:pt>
                <c:pt idx="47">
                  <c:v>44150</c:v>
                </c:pt>
                <c:pt idx="48">
                  <c:v>44180</c:v>
                </c:pt>
                <c:pt idx="49">
                  <c:v>44211</c:v>
                </c:pt>
                <c:pt idx="50">
                  <c:v>44242</c:v>
                </c:pt>
                <c:pt idx="51">
                  <c:v>44270</c:v>
                </c:pt>
                <c:pt idx="52">
                  <c:v>44301</c:v>
                </c:pt>
                <c:pt idx="53">
                  <c:v>44331</c:v>
                </c:pt>
                <c:pt idx="54">
                  <c:v>44362</c:v>
                </c:pt>
                <c:pt idx="55">
                  <c:v>44392</c:v>
                </c:pt>
                <c:pt idx="56">
                  <c:v>44423</c:v>
                </c:pt>
                <c:pt idx="57">
                  <c:v>44454</c:v>
                </c:pt>
                <c:pt idx="58">
                  <c:v>44484</c:v>
                </c:pt>
                <c:pt idx="59">
                  <c:v>44515</c:v>
                </c:pt>
                <c:pt idx="60">
                  <c:v>44545</c:v>
                </c:pt>
                <c:pt idx="61">
                  <c:v>44576</c:v>
                </c:pt>
                <c:pt idx="62">
                  <c:v>44607</c:v>
                </c:pt>
                <c:pt idx="63">
                  <c:v>44635</c:v>
                </c:pt>
                <c:pt idx="64">
                  <c:v>44666</c:v>
                </c:pt>
                <c:pt idx="65">
                  <c:v>44696</c:v>
                </c:pt>
                <c:pt idx="66">
                  <c:v>44727</c:v>
                </c:pt>
                <c:pt idx="67">
                  <c:v>44757</c:v>
                </c:pt>
                <c:pt idx="68">
                  <c:v>44788</c:v>
                </c:pt>
                <c:pt idx="69">
                  <c:v>44819</c:v>
                </c:pt>
                <c:pt idx="70">
                  <c:v>44849</c:v>
                </c:pt>
                <c:pt idx="71">
                  <c:v>44880</c:v>
                </c:pt>
                <c:pt idx="72">
                  <c:v>44910</c:v>
                </c:pt>
                <c:pt idx="73">
                  <c:v>44941</c:v>
                </c:pt>
                <c:pt idx="74">
                  <c:v>44972</c:v>
                </c:pt>
                <c:pt idx="75">
                  <c:v>45000</c:v>
                </c:pt>
                <c:pt idx="76">
                  <c:v>45031</c:v>
                </c:pt>
                <c:pt idx="77">
                  <c:v>45061</c:v>
                </c:pt>
              </c:numCache>
            </c:numRef>
          </c:cat>
          <c:val>
            <c:numRef>
              <c:f>'2_Rule78_M2'!$E$22:$E$99</c:f>
              <c:numCache>
                <c:formatCode>_(* #,##0.00_);_(* \(#,##0.00\);_(* "-"??_);_(@_)</c:formatCode>
                <c:ptCount val="78"/>
                <c:pt idx="0">
                  <c:v>2048.8768718665788</c:v>
                </c:pt>
                <c:pt idx="1">
                  <c:v>1964.3946367996743</c:v>
                </c:pt>
                <c:pt idx="2">
                  <c:v>1473.295977599756</c:v>
                </c:pt>
                <c:pt idx="3">
                  <c:v>982.19731839983717</c:v>
                </c:pt>
                <c:pt idx="4">
                  <c:v>491.09865919991859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3-439D-88F9-22146E39D0E6}"/>
            </c:ext>
          </c:extLst>
        </c:ser>
        <c:ser>
          <c:idx val="3"/>
          <c:order val="3"/>
          <c:tx>
            <c:strRef>
              <c:f>'2_Rule78_M2'!$F$20</c:f>
              <c:strCache>
                <c:ptCount val="1"/>
                <c:pt idx="0">
                  <c:v>Reduction to Principal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'2_Rule78_M2'!$B$22:$B$99</c:f>
              <c:numCache>
                <c:formatCode>[$-409]d\-mmm\-yy;@</c:formatCode>
                <c:ptCount val="78"/>
                <c:pt idx="0">
                  <c:v>42719</c:v>
                </c:pt>
                <c:pt idx="1">
                  <c:v>42750</c:v>
                </c:pt>
                <c:pt idx="2">
                  <c:v>42781</c:v>
                </c:pt>
                <c:pt idx="3">
                  <c:v>42809</c:v>
                </c:pt>
                <c:pt idx="4">
                  <c:v>42840</c:v>
                </c:pt>
                <c:pt idx="5">
                  <c:v>42870</c:v>
                </c:pt>
                <c:pt idx="6">
                  <c:v>42901</c:v>
                </c:pt>
                <c:pt idx="7">
                  <c:v>42931</c:v>
                </c:pt>
                <c:pt idx="8">
                  <c:v>42962</c:v>
                </c:pt>
                <c:pt idx="9">
                  <c:v>42993</c:v>
                </c:pt>
                <c:pt idx="10">
                  <c:v>43023</c:v>
                </c:pt>
                <c:pt idx="11">
                  <c:v>43054</c:v>
                </c:pt>
                <c:pt idx="12">
                  <c:v>43084</c:v>
                </c:pt>
                <c:pt idx="13">
                  <c:v>43115</c:v>
                </c:pt>
                <c:pt idx="14">
                  <c:v>43146</c:v>
                </c:pt>
                <c:pt idx="15">
                  <c:v>43174</c:v>
                </c:pt>
                <c:pt idx="16">
                  <c:v>43205</c:v>
                </c:pt>
                <c:pt idx="17">
                  <c:v>43235</c:v>
                </c:pt>
                <c:pt idx="18">
                  <c:v>43266</c:v>
                </c:pt>
                <c:pt idx="19">
                  <c:v>43296</c:v>
                </c:pt>
                <c:pt idx="20">
                  <c:v>43327</c:v>
                </c:pt>
                <c:pt idx="21">
                  <c:v>43358</c:v>
                </c:pt>
                <c:pt idx="22">
                  <c:v>43388</c:v>
                </c:pt>
                <c:pt idx="23">
                  <c:v>43419</c:v>
                </c:pt>
                <c:pt idx="24">
                  <c:v>43449</c:v>
                </c:pt>
                <c:pt idx="25">
                  <c:v>43480</c:v>
                </c:pt>
                <c:pt idx="26">
                  <c:v>43511</c:v>
                </c:pt>
                <c:pt idx="27">
                  <c:v>43539</c:v>
                </c:pt>
                <c:pt idx="28">
                  <c:v>43570</c:v>
                </c:pt>
                <c:pt idx="29">
                  <c:v>43600</c:v>
                </c:pt>
                <c:pt idx="30">
                  <c:v>43631</c:v>
                </c:pt>
                <c:pt idx="31">
                  <c:v>43661</c:v>
                </c:pt>
                <c:pt idx="32">
                  <c:v>43692</c:v>
                </c:pt>
                <c:pt idx="33">
                  <c:v>43723</c:v>
                </c:pt>
                <c:pt idx="34">
                  <c:v>43753</c:v>
                </c:pt>
                <c:pt idx="35">
                  <c:v>43784</c:v>
                </c:pt>
                <c:pt idx="36">
                  <c:v>43814</c:v>
                </c:pt>
                <c:pt idx="37">
                  <c:v>43845</c:v>
                </c:pt>
                <c:pt idx="38">
                  <c:v>43876</c:v>
                </c:pt>
                <c:pt idx="39">
                  <c:v>43905</c:v>
                </c:pt>
                <c:pt idx="40">
                  <c:v>43936</c:v>
                </c:pt>
                <c:pt idx="41">
                  <c:v>43966</c:v>
                </c:pt>
                <c:pt idx="42">
                  <c:v>43997</c:v>
                </c:pt>
                <c:pt idx="43">
                  <c:v>44027</c:v>
                </c:pt>
                <c:pt idx="44">
                  <c:v>44058</c:v>
                </c:pt>
                <c:pt idx="45">
                  <c:v>44089</c:v>
                </c:pt>
                <c:pt idx="46">
                  <c:v>44119</c:v>
                </c:pt>
                <c:pt idx="47">
                  <c:v>44150</c:v>
                </c:pt>
                <c:pt idx="48">
                  <c:v>44180</c:v>
                </c:pt>
                <c:pt idx="49">
                  <c:v>44211</c:v>
                </c:pt>
                <c:pt idx="50">
                  <c:v>44242</c:v>
                </c:pt>
                <c:pt idx="51">
                  <c:v>44270</c:v>
                </c:pt>
                <c:pt idx="52">
                  <c:v>44301</c:v>
                </c:pt>
                <c:pt idx="53">
                  <c:v>44331</c:v>
                </c:pt>
                <c:pt idx="54">
                  <c:v>44362</c:v>
                </c:pt>
                <c:pt idx="55">
                  <c:v>44392</c:v>
                </c:pt>
                <c:pt idx="56">
                  <c:v>44423</c:v>
                </c:pt>
                <c:pt idx="57">
                  <c:v>44454</c:v>
                </c:pt>
                <c:pt idx="58">
                  <c:v>44484</c:v>
                </c:pt>
                <c:pt idx="59">
                  <c:v>44515</c:v>
                </c:pt>
                <c:pt idx="60">
                  <c:v>44545</c:v>
                </c:pt>
                <c:pt idx="61">
                  <c:v>44576</c:v>
                </c:pt>
                <c:pt idx="62">
                  <c:v>44607</c:v>
                </c:pt>
                <c:pt idx="63">
                  <c:v>44635</c:v>
                </c:pt>
                <c:pt idx="64">
                  <c:v>44666</c:v>
                </c:pt>
                <c:pt idx="65">
                  <c:v>44696</c:v>
                </c:pt>
                <c:pt idx="66">
                  <c:v>44727</c:v>
                </c:pt>
                <c:pt idx="67">
                  <c:v>44757</c:v>
                </c:pt>
                <c:pt idx="68">
                  <c:v>44788</c:v>
                </c:pt>
                <c:pt idx="69">
                  <c:v>44819</c:v>
                </c:pt>
                <c:pt idx="70">
                  <c:v>44849</c:v>
                </c:pt>
                <c:pt idx="71">
                  <c:v>44880</c:v>
                </c:pt>
                <c:pt idx="72">
                  <c:v>44910</c:v>
                </c:pt>
                <c:pt idx="73">
                  <c:v>44941</c:v>
                </c:pt>
                <c:pt idx="74">
                  <c:v>44972</c:v>
                </c:pt>
                <c:pt idx="75">
                  <c:v>45000</c:v>
                </c:pt>
                <c:pt idx="76">
                  <c:v>45031</c:v>
                </c:pt>
                <c:pt idx="77">
                  <c:v>45061</c:v>
                </c:pt>
              </c:numCache>
            </c:numRef>
          </c:cat>
          <c:val>
            <c:numRef>
              <c:f>'2_Rule78_M2'!$F$22:$F$99</c:f>
              <c:numCache>
                <c:formatCode>_(* #,##0.00_);_(* \(#,##0.00\);_(* "-"??_);_(@_)</c:formatCode>
                <c:ptCount val="78"/>
                <c:pt idx="0">
                  <c:v>49017.802681600166</c:v>
                </c:pt>
                <c:pt idx="1">
                  <c:v>49508.901340800083</c:v>
                </c:pt>
                <c:pt idx="2">
                  <c:v>50000</c:v>
                </c:pt>
                <c:pt idx="3">
                  <c:v>50491.098659199924</c:v>
                </c:pt>
                <c:pt idx="4">
                  <c:v>50982.197318399842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3-439D-88F9-22146E39D0E6}"/>
            </c:ext>
          </c:extLst>
        </c:ser>
        <c:ser>
          <c:idx val="4"/>
          <c:order val="4"/>
          <c:tx>
            <c:strRef>
              <c:f>'2_Rule78_M2'!$G$20</c:f>
              <c:strCache>
                <c:ptCount val="1"/>
                <c:pt idx="0">
                  <c:v>Ending Principal 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'2_Rule78_M2'!$B$22:$B$99</c:f>
              <c:numCache>
                <c:formatCode>[$-409]d\-mmm\-yy;@</c:formatCode>
                <c:ptCount val="78"/>
                <c:pt idx="0">
                  <c:v>42719</c:v>
                </c:pt>
                <c:pt idx="1">
                  <c:v>42750</c:v>
                </c:pt>
                <c:pt idx="2">
                  <c:v>42781</c:v>
                </c:pt>
                <c:pt idx="3">
                  <c:v>42809</c:v>
                </c:pt>
                <c:pt idx="4">
                  <c:v>42840</c:v>
                </c:pt>
                <c:pt idx="5">
                  <c:v>42870</c:v>
                </c:pt>
                <c:pt idx="6">
                  <c:v>42901</c:v>
                </c:pt>
                <c:pt idx="7">
                  <c:v>42931</c:v>
                </c:pt>
                <c:pt idx="8">
                  <c:v>42962</c:v>
                </c:pt>
                <c:pt idx="9">
                  <c:v>42993</c:v>
                </c:pt>
                <c:pt idx="10">
                  <c:v>43023</c:v>
                </c:pt>
                <c:pt idx="11">
                  <c:v>43054</c:v>
                </c:pt>
                <c:pt idx="12">
                  <c:v>43084</c:v>
                </c:pt>
                <c:pt idx="13">
                  <c:v>43115</c:v>
                </c:pt>
                <c:pt idx="14">
                  <c:v>43146</c:v>
                </c:pt>
                <c:pt idx="15">
                  <c:v>43174</c:v>
                </c:pt>
                <c:pt idx="16">
                  <c:v>43205</c:v>
                </c:pt>
                <c:pt idx="17">
                  <c:v>43235</c:v>
                </c:pt>
                <c:pt idx="18">
                  <c:v>43266</c:v>
                </c:pt>
                <c:pt idx="19">
                  <c:v>43296</c:v>
                </c:pt>
                <c:pt idx="20">
                  <c:v>43327</c:v>
                </c:pt>
                <c:pt idx="21">
                  <c:v>43358</c:v>
                </c:pt>
                <c:pt idx="22">
                  <c:v>43388</c:v>
                </c:pt>
                <c:pt idx="23">
                  <c:v>43419</c:v>
                </c:pt>
                <c:pt idx="24">
                  <c:v>43449</c:v>
                </c:pt>
                <c:pt idx="25">
                  <c:v>43480</c:v>
                </c:pt>
                <c:pt idx="26">
                  <c:v>43511</c:v>
                </c:pt>
                <c:pt idx="27">
                  <c:v>43539</c:v>
                </c:pt>
                <c:pt idx="28">
                  <c:v>43570</c:v>
                </c:pt>
                <c:pt idx="29">
                  <c:v>43600</c:v>
                </c:pt>
                <c:pt idx="30">
                  <c:v>43631</c:v>
                </c:pt>
                <c:pt idx="31">
                  <c:v>43661</c:v>
                </c:pt>
                <c:pt idx="32">
                  <c:v>43692</c:v>
                </c:pt>
                <c:pt idx="33">
                  <c:v>43723</c:v>
                </c:pt>
                <c:pt idx="34">
                  <c:v>43753</c:v>
                </c:pt>
                <c:pt idx="35">
                  <c:v>43784</c:v>
                </c:pt>
                <c:pt idx="36">
                  <c:v>43814</c:v>
                </c:pt>
                <c:pt idx="37">
                  <c:v>43845</c:v>
                </c:pt>
                <c:pt idx="38">
                  <c:v>43876</c:v>
                </c:pt>
                <c:pt idx="39">
                  <c:v>43905</c:v>
                </c:pt>
                <c:pt idx="40">
                  <c:v>43936</c:v>
                </c:pt>
                <c:pt idx="41">
                  <c:v>43966</c:v>
                </c:pt>
                <c:pt idx="42">
                  <c:v>43997</c:v>
                </c:pt>
                <c:pt idx="43">
                  <c:v>44027</c:v>
                </c:pt>
                <c:pt idx="44">
                  <c:v>44058</c:v>
                </c:pt>
                <c:pt idx="45">
                  <c:v>44089</c:v>
                </c:pt>
                <c:pt idx="46">
                  <c:v>44119</c:v>
                </c:pt>
                <c:pt idx="47">
                  <c:v>44150</c:v>
                </c:pt>
                <c:pt idx="48">
                  <c:v>44180</c:v>
                </c:pt>
                <c:pt idx="49">
                  <c:v>44211</c:v>
                </c:pt>
                <c:pt idx="50">
                  <c:v>44242</c:v>
                </c:pt>
                <c:pt idx="51">
                  <c:v>44270</c:v>
                </c:pt>
                <c:pt idx="52">
                  <c:v>44301</c:v>
                </c:pt>
                <c:pt idx="53">
                  <c:v>44331</c:v>
                </c:pt>
                <c:pt idx="54">
                  <c:v>44362</c:v>
                </c:pt>
                <c:pt idx="55">
                  <c:v>44392</c:v>
                </c:pt>
                <c:pt idx="56">
                  <c:v>44423</c:v>
                </c:pt>
                <c:pt idx="57">
                  <c:v>44454</c:v>
                </c:pt>
                <c:pt idx="58">
                  <c:v>44484</c:v>
                </c:pt>
                <c:pt idx="59">
                  <c:v>44515</c:v>
                </c:pt>
                <c:pt idx="60">
                  <c:v>44545</c:v>
                </c:pt>
                <c:pt idx="61">
                  <c:v>44576</c:v>
                </c:pt>
                <c:pt idx="62">
                  <c:v>44607</c:v>
                </c:pt>
                <c:pt idx="63">
                  <c:v>44635</c:v>
                </c:pt>
                <c:pt idx="64">
                  <c:v>44666</c:v>
                </c:pt>
                <c:pt idx="65">
                  <c:v>44696</c:v>
                </c:pt>
                <c:pt idx="66">
                  <c:v>44727</c:v>
                </c:pt>
                <c:pt idx="67">
                  <c:v>44757</c:v>
                </c:pt>
                <c:pt idx="68">
                  <c:v>44788</c:v>
                </c:pt>
                <c:pt idx="69">
                  <c:v>44819</c:v>
                </c:pt>
                <c:pt idx="70">
                  <c:v>44849</c:v>
                </c:pt>
                <c:pt idx="71">
                  <c:v>44880</c:v>
                </c:pt>
                <c:pt idx="72">
                  <c:v>44910</c:v>
                </c:pt>
                <c:pt idx="73">
                  <c:v>44941</c:v>
                </c:pt>
                <c:pt idx="74">
                  <c:v>44972</c:v>
                </c:pt>
                <c:pt idx="75">
                  <c:v>45000</c:v>
                </c:pt>
                <c:pt idx="76">
                  <c:v>45031</c:v>
                </c:pt>
                <c:pt idx="77">
                  <c:v>45061</c:v>
                </c:pt>
              </c:numCache>
            </c:numRef>
          </c:cat>
          <c:val>
            <c:numRef>
              <c:f>'2_Rule78_M2'!$G$22:$G$99</c:f>
              <c:numCache>
                <c:formatCode>_(* #,##0.00_);_(* \(#,##0.00\);_(* "-"??_);_(@_)</c:formatCode>
                <c:ptCount val="78"/>
                <c:pt idx="0">
                  <c:v>200982.19731839985</c:v>
                </c:pt>
                <c:pt idx="1">
                  <c:v>151473.29597759977</c:v>
                </c:pt>
                <c:pt idx="2">
                  <c:v>101473.29597759977</c:v>
                </c:pt>
                <c:pt idx="3">
                  <c:v>50982.197318399849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3-439D-88F9-22146E39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01840"/>
        <c:axId val="360701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'2_Rule78_M2'!$C$20</c15:sqref>
                        </c15:formulaRef>
                      </c:ext>
                    </c:extLst>
                    <c:strCache>
                      <c:ptCount val="1"/>
                      <c:pt idx="0">
                        <c:v>Beginning principal balance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'2_Rule78_M2'!$B$22:$B$99</c15:sqref>
                        </c15:formulaRef>
                      </c:ext>
                    </c:extLst>
                    <c:numCache>
                      <c:formatCode>[$-409]d\-mmm\-yy;@</c:formatCode>
                      <c:ptCount val="78"/>
                      <c:pt idx="0">
                        <c:v>42719</c:v>
                      </c:pt>
                      <c:pt idx="1">
                        <c:v>42750</c:v>
                      </c:pt>
                      <c:pt idx="2">
                        <c:v>42781</c:v>
                      </c:pt>
                      <c:pt idx="3">
                        <c:v>42809</c:v>
                      </c:pt>
                      <c:pt idx="4">
                        <c:v>42840</c:v>
                      </c:pt>
                      <c:pt idx="5">
                        <c:v>42870</c:v>
                      </c:pt>
                      <c:pt idx="6">
                        <c:v>42901</c:v>
                      </c:pt>
                      <c:pt idx="7">
                        <c:v>42931</c:v>
                      </c:pt>
                      <c:pt idx="8">
                        <c:v>42962</c:v>
                      </c:pt>
                      <c:pt idx="9">
                        <c:v>42993</c:v>
                      </c:pt>
                      <c:pt idx="10">
                        <c:v>43023</c:v>
                      </c:pt>
                      <c:pt idx="11">
                        <c:v>43054</c:v>
                      </c:pt>
                      <c:pt idx="12">
                        <c:v>43084</c:v>
                      </c:pt>
                      <c:pt idx="13">
                        <c:v>43115</c:v>
                      </c:pt>
                      <c:pt idx="14">
                        <c:v>43146</c:v>
                      </c:pt>
                      <c:pt idx="15">
                        <c:v>43174</c:v>
                      </c:pt>
                      <c:pt idx="16">
                        <c:v>43205</c:v>
                      </c:pt>
                      <c:pt idx="17">
                        <c:v>43235</c:v>
                      </c:pt>
                      <c:pt idx="18">
                        <c:v>43266</c:v>
                      </c:pt>
                      <c:pt idx="19">
                        <c:v>43296</c:v>
                      </c:pt>
                      <c:pt idx="20">
                        <c:v>43327</c:v>
                      </c:pt>
                      <c:pt idx="21">
                        <c:v>43358</c:v>
                      </c:pt>
                      <c:pt idx="22">
                        <c:v>43388</c:v>
                      </c:pt>
                      <c:pt idx="23">
                        <c:v>43419</c:v>
                      </c:pt>
                      <c:pt idx="24">
                        <c:v>43449</c:v>
                      </c:pt>
                      <c:pt idx="25">
                        <c:v>43480</c:v>
                      </c:pt>
                      <c:pt idx="26">
                        <c:v>43511</c:v>
                      </c:pt>
                      <c:pt idx="27">
                        <c:v>43539</c:v>
                      </c:pt>
                      <c:pt idx="28">
                        <c:v>43570</c:v>
                      </c:pt>
                      <c:pt idx="29">
                        <c:v>43600</c:v>
                      </c:pt>
                      <c:pt idx="30">
                        <c:v>43631</c:v>
                      </c:pt>
                      <c:pt idx="31">
                        <c:v>43661</c:v>
                      </c:pt>
                      <c:pt idx="32">
                        <c:v>43692</c:v>
                      </c:pt>
                      <c:pt idx="33">
                        <c:v>43723</c:v>
                      </c:pt>
                      <c:pt idx="34">
                        <c:v>43753</c:v>
                      </c:pt>
                      <c:pt idx="35">
                        <c:v>43784</c:v>
                      </c:pt>
                      <c:pt idx="36">
                        <c:v>43814</c:v>
                      </c:pt>
                      <c:pt idx="37">
                        <c:v>43845</c:v>
                      </c:pt>
                      <c:pt idx="38">
                        <c:v>43876</c:v>
                      </c:pt>
                      <c:pt idx="39">
                        <c:v>43905</c:v>
                      </c:pt>
                      <c:pt idx="40">
                        <c:v>43936</c:v>
                      </c:pt>
                      <c:pt idx="41">
                        <c:v>43966</c:v>
                      </c:pt>
                      <c:pt idx="42">
                        <c:v>43997</c:v>
                      </c:pt>
                      <c:pt idx="43">
                        <c:v>44027</c:v>
                      </c:pt>
                      <c:pt idx="44">
                        <c:v>44058</c:v>
                      </c:pt>
                      <c:pt idx="45">
                        <c:v>44089</c:v>
                      </c:pt>
                      <c:pt idx="46">
                        <c:v>44119</c:v>
                      </c:pt>
                      <c:pt idx="47">
                        <c:v>44150</c:v>
                      </c:pt>
                      <c:pt idx="48">
                        <c:v>44180</c:v>
                      </c:pt>
                      <c:pt idx="49">
                        <c:v>44211</c:v>
                      </c:pt>
                      <c:pt idx="50">
                        <c:v>44242</c:v>
                      </c:pt>
                      <c:pt idx="51">
                        <c:v>44270</c:v>
                      </c:pt>
                      <c:pt idx="52">
                        <c:v>44301</c:v>
                      </c:pt>
                      <c:pt idx="53">
                        <c:v>44331</c:v>
                      </c:pt>
                      <c:pt idx="54">
                        <c:v>44362</c:v>
                      </c:pt>
                      <c:pt idx="55">
                        <c:v>44392</c:v>
                      </c:pt>
                      <c:pt idx="56">
                        <c:v>44423</c:v>
                      </c:pt>
                      <c:pt idx="57">
                        <c:v>44454</c:v>
                      </c:pt>
                      <c:pt idx="58">
                        <c:v>44484</c:v>
                      </c:pt>
                      <c:pt idx="59">
                        <c:v>44515</c:v>
                      </c:pt>
                      <c:pt idx="60">
                        <c:v>44545</c:v>
                      </c:pt>
                      <c:pt idx="61">
                        <c:v>44576</c:v>
                      </c:pt>
                      <c:pt idx="62">
                        <c:v>44607</c:v>
                      </c:pt>
                      <c:pt idx="63">
                        <c:v>44635</c:v>
                      </c:pt>
                      <c:pt idx="64">
                        <c:v>44666</c:v>
                      </c:pt>
                      <c:pt idx="65">
                        <c:v>44696</c:v>
                      </c:pt>
                      <c:pt idx="66">
                        <c:v>44727</c:v>
                      </c:pt>
                      <c:pt idx="67">
                        <c:v>44757</c:v>
                      </c:pt>
                      <c:pt idx="68">
                        <c:v>44788</c:v>
                      </c:pt>
                      <c:pt idx="69">
                        <c:v>44819</c:v>
                      </c:pt>
                      <c:pt idx="70">
                        <c:v>44849</c:v>
                      </c:pt>
                      <c:pt idx="71">
                        <c:v>44880</c:v>
                      </c:pt>
                      <c:pt idx="72">
                        <c:v>44910</c:v>
                      </c:pt>
                      <c:pt idx="73">
                        <c:v>44941</c:v>
                      </c:pt>
                      <c:pt idx="74">
                        <c:v>44972</c:v>
                      </c:pt>
                      <c:pt idx="75">
                        <c:v>45000</c:v>
                      </c:pt>
                      <c:pt idx="76">
                        <c:v>45031</c:v>
                      </c:pt>
                      <c:pt idx="77">
                        <c:v>45061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'2_Rule78_M2'!$C$22:$C$99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8"/>
                      <c:pt idx="0">
                        <c:v>250000</c:v>
                      </c:pt>
                      <c:pt idx="1">
                        <c:v>200982.19731839985</c:v>
                      </c:pt>
                      <c:pt idx="2">
                        <c:v>151473.29597759977</c:v>
                      </c:pt>
                      <c:pt idx="3">
                        <c:v>101473.29597759977</c:v>
                      </c:pt>
                      <c:pt idx="4">
                        <c:v>50982.197318399849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943-439D-88F9-22146E39D0E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'2_Rule78_M2'!$D$20</c15:sqref>
                        </c15:formulaRef>
                      </c:ext>
                    </c:extLst>
                    <c:strCache>
                      <c:ptCount val="1"/>
                      <c:pt idx="0">
                        <c:v>Payment Amount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'2_Rule78_M2'!$B$22:$B$99</c15:sqref>
                        </c15:formulaRef>
                      </c:ext>
                    </c:extLst>
                    <c:numCache>
                      <c:formatCode>[$-409]d\-mmm\-yy;@</c:formatCode>
                      <c:ptCount val="78"/>
                      <c:pt idx="0">
                        <c:v>42719</c:v>
                      </c:pt>
                      <c:pt idx="1">
                        <c:v>42750</c:v>
                      </c:pt>
                      <c:pt idx="2">
                        <c:v>42781</c:v>
                      </c:pt>
                      <c:pt idx="3">
                        <c:v>42809</c:v>
                      </c:pt>
                      <c:pt idx="4">
                        <c:v>42840</c:v>
                      </c:pt>
                      <c:pt idx="5">
                        <c:v>42870</c:v>
                      </c:pt>
                      <c:pt idx="6">
                        <c:v>42901</c:v>
                      </c:pt>
                      <c:pt idx="7">
                        <c:v>42931</c:v>
                      </c:pt>
                      <c:pt idx="8">
                        <c:v>42962</c:v>
                      </c:pt>
                      <c:pt idx="9">
                        <c:v>42993</c:v>
                      </c:pt>
                      <c:pt idx="10">
                        <c:v>43023</c:v>
                      </c:pt>
                      <c:pt idx="11">
                        <c:v>43054</c:v>
                      </c:pt>
                      <c:pt idx="12">
                        <c:v>43084</c:v>
                      </c:pt>
                      <c:pt idx="13">
                        <c:v>43115</c:v>
                      </c:pt>
                      <c:pt idx="14">
                        <c:v>43146</c:v>
                      </c:pt>
                      <c:pt idx="15">
                        <c:v>43174</c:v>
                      </c:pt>
                      <c:pt idx="16">
                        <c:v>43205</c:v>
                      </c:pt>
                      <c:pt idx="17">
                        <c:v>43235</c:v>
                      </c:pt>
                      <c:pt idx="18">
                        <c:v>43266</c:v>
                      </c:pt>
                      <c:pt idx="19">
                        <c:v>43296</c:v>
                      </c:pt>
                      <c:pt idx="20">
                        <c:v>43327</c:v>
                      </c:pt>
                      <c:pt idx="21">
                        <c:v>43358</c:v>
                      </c:pt>
                      <c:pt idx="22">
                        <c:v>43388</c:v>
                      </c:pt>
                      <c:pt idx="23">
                        <c:v>43419</c:v>
                      </c:pt>
                      <c:pt idx="24">
                        <c:v>43449</c:v>
                      </c:pt>
                      <c:pt idx="25">
                        <c:v>43480</c:v>
                      </c:pt>
                      <c:pt idx="26">
                        <c:v>43511</c:v>
                      </c:pt>
                      <c:pt idx="27">
                        <c:v>43539</c:v>
                      </c:pt>
                      <c:pt idx="28">
                        <c:v>43570</c:v>
                      </c:pt>
                      <c:pt idx="29">
                        <c:v>43600</c:v>
                      </c:pt>
                      <c:pt idx="30">
                        <c:v>43631</c:v>
                      </c:pt>
                      <c:pt idx="31">
                        <c:v>43661</c:v>
                      </c:pt>
                      <c:pt idx="32">
                        <c:v>43692</c:v>
                      </c:pt>
                      <c:pt idx="33">
                        <c:v>43723</c:v>
                      </c:pt>
                      <c:pt idx="34">
                        <c:v>43753</c:v>
                      </c:pt>
                      <c:pt idx="35">
                        <c:v>43784</c:v>
                      </c:pt>
                      <c:pt idx="36">
                        <c:v>43814</c:v>
                      </c:pt>
                      <c:pt idx="37">
                        <c:v>43845</c:v>
                      </c:pt>
                      <c:pt idx="38">
                        <c:v>43876</c:v>
                      </c:pt>
                      <c:pt idx="39">
                        <c:v>43905</c:v>
                      </c:pt>
                      <c:pt idx="40">
                        <c:v>43936</c:v>
                      </c:pt>
                      <c:pt idx="41">
                        <c:v>43966</c:v>
                      </c:pt>
                      <c:pt idx="42">
                        <c:v>43997</c:v>
                      </c:pt>
                      <c:pt idx="43">
                        <c:v>44027</c:v>
                      </c:pt>
                      <c:pt idx="44">
                        <c:v>44058</c:v>
                      </c:pt>
                      <c:pt idx="45">
                        <c:v>44089</c:v>
                      </c:pt>
                      <c:pt idx="46">
                        <c:v>44119</c:v>
                      </c:pt>
                      <c:pt idx="47">
                        <c:v>44150</c:v>
                      </c:pt>
                      <c:pt idx="48">
                        <c:v>44180</c:v>
                      </c:pt>
                      <c:pt idx="49">
                        <c:v>44211</c:v>
                      </c:pt>
                      <c:pt idx="50">
                        <c:v>44242</c:v>
                      </c:pt>
                      <c:pt idx="51">
                        <c:v>44270</c:v>
                      </c:pt>
                      <c:pt idx="52">
                        <c:v>44301</c:v>
                      </c:pt>
                      <c:pt idx="53">
                        <c:v>44331</c:v>
                      </c:pt>
                      <c:pt idx="54">
                        <c:v>44362</c:v>
                      </c:pt>
                      <c:pt idx="55">
                        <c:v>44392</c:v>
                      </c:pt>
                      <c:pt idx="56">
                        <c:v>44423</c:v>
                      </c:pt>
                      <c:pt idx="57">
                        <c:v>44454</c:v>
                      </c:pt>
                      <c:pt idx="58">
                        <c:v>44484</c:v>
                      </c:pt>
                      <c:pt idx="59">
                        <c:v>44515</c:v>
                      </c:pt>
                      <c:pt idx="60">
                        <c:v>44545</c:v>
                      </c:pt>
                      <c:pt idx="61">
                        <c:v>44576</c:v>
                      </c:pt>
                      <c:pt idx="62">
                        <c:v>44607</c:v>
                      </c:pt>
                      <c:pt idx="63">
                        <c:v>44635</c:v>
                      </c:pt>
                      <c:pt idx="64">
                        <c:v>44666</c:v>
                      </c:pt>
                      <c:pt idx="65">
                        <c:v>44696</c:v>
                      </c:pt>
                      <c:pt idx="66">
                        <c:v>44727</c:v>
                      </c:pt>
                      <c:pt idx="67">
                        <c:v>44757</c:v>
                      </c:pt>
                      <c:pt idx="68">
                        <c:v>44788</c:v>
                      </c:pt>
                      <c:pt idx="69">
                        <c:v>44819</c:v>
                      </c:pt>
                      <c:pt idx="70">
                        <c:v>44849</c:v>
                      </c:pt>
                      <c:pt idx="71">
                        <c:v>44880</c:v>
                      </c:pt>
                      <c:pt idx="72">
                        <c:v>44910</c:v>
                      </c:pt>
                      <c:pt idx="73">
                        <c:v>44941</c:v>
                      </c:pt>
                      <c:pt idx="74">
                        <c:v>44972</c:v>
                      </c:pt>
                      <c:pt idx="75">
                        <c:v>45000</c:v>
                      </c:pt>
                      <c:pt idx="76">
                        <c:v>45031</c:v>
                      </c:pt>
                      <c:pt idx="77">
                        <c:v>45061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'2_Rule78_M2'!$D$22:$D$99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8"/>
                      <c:pt idx="0">
                        <c:v>51066.679553466747</c:v>
                      </c:pt>
                      <c:pt idx="1">
                        <c:v>51473.295977599759</c:v>
                      </c:pt>
                      <c:pt idx="2">
                        <c:v>51473.295977599759</c:v>
                      </c:pt>
                      <c:pt idx="3">
                        <c:v>51473.295977599759</c:v>
                      </c:pt>
                      <c:pt idx="4">
                        <c:v>51473.295977599759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43-439D-88F9-22146E39D0E6}"/>
                  </c:ext>
                </c:extLst>
              </c15:ser>
            </c15:filteredLineSeries>
          </c:ext>
        </c:extLst>
      </c:lineChart>
      <c:dateAx>
        <c:axId val="360701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512"/>
        <c:crosses val="autoZero"/>
        <c:auto val="1"/>
        <c:lblOffset val="100"/>
        <c:baseTimeUnit val="months"/>
      </c:dateAx>
      <c:valAx>
        <c:axId val="3607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Payoff Principal and Interest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'2_EvenTotalPay_M2'!$E$19</c:f>
              <c:strCache>
                <c:ptCount val="1"/>
                <c:pt idx="0">
                  <c:v>Interest Payment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'2_EvenTotalPay_M2'!$B$21:$B$98</c:f>
              <c:numCache>
                <c:formatCode>[$-409]d\-mmm\-yy;@</c:formatCode>
                <c:ptCount val="78"/>
                <c:pt idx="0">
                  <c:v>42719</c:v>
                </c:pt>
                <c:pt idx="1">
                  <c:v>42750</c:v>
                </c:pt>
                <c:pt idx="2">
                  <c:v>42781</c:v>
                </c:pt>
                <c:pt idx="3">
                  <c:v>42809</c:v>
                </c:pt>
                <c:pt idx="4">
                  <c:v>42840</c:v>
                </c:pt>
                <c:pt idx="5">
                  <c:v>42870</c:v>
                </c:pt>
                <c:pt idx="6">
                  <c:v>42901</c:v>
                </c:pt>
                <c:pt idx="7">
                  <c:v>42931</c:v>
                </c:pt>
                <c:pt idx="8">
                  <c:v>42962</c:v>
                </c:pt>
                <c:pt idx="9">
                  <c:v>42993</c:v>
                </c:pt>
                <c:pt idx="10">
                  <c:v>43023</c:v>
                </c:pt>
                <c:pt idx="11">
                  <c:v>43054</c:v>
                </c:pt>
                <c:pt idx="12">
                  <c:v>43084</c:v>
                </c:pt>
                <c:pt idx="13">
                  <c:v>43115</c:v>
                </c:pt>
                <c:pt idx="14">
                  <c:v>43146</c:v>
                </c:pt>
                <c:pt idx="15">
                  <c:v>43174</c:v>
                </c:pt>
                <c:pt idx="16">
                  <c:v>43205</c:v>
                </c:pt>
                <c:pt idx="17">
                  <c:v>43235</c:v>
                </c:pt>
                <c:pt idx="18">
                  <c:v>43266</c:v>
                </c:pt>
                <c:pt idx="19">
                  <c:v>43296</c:v>
                </c:pt>
                <c:pt idx="20">
                  <c:v>43327</c:v>
                </c:pt>
                <c:pt idx="21">
                  <c:v>43358</c:v>
                </c:pt>
                <c:pt idx="22">
                  <c:v>43388</c:v>
                </c:pt>
                <c:pt idx="23">
                  <c:v>43419</c:v>
                </c:pt>
                <c:pt idx="24">
                  <c:v>43449</c:v>
                </c:pt>
                <c:pt idx="25">
                  <c:v>43480</c:v>
                </c:pt>
                <c:pt idx="26">
                  <c:v>43511</c:v>
                </c:pt>
                <c:pt idx="27">
                  <c:v>43539</c:v>
                </c:pt>
                <c:pt idx="28">
                  <c:v>43570</c:v>
                </c:pt>
                <c:pt idx="29">
                  <c:v>43600</c:v>
                </c:pt>
                <c:pt idx="30">
                  <c:v>43631</c:v>
                </c:pt>
                <c:pt idx="31">
                  <c:v>43661</c:v>
                </c:pt>
                <c:pt idx="32">
                  <c:v>43692</c:v>
                </c:pt>
                <c:pt idx="33">
                  <c:v>43723</c:v>
                </c:pt>
                <c:pt idx="34">
                  <c:v>43753</c:v>
                </c:pt>
                <c:pt idx="35">
                  <c:v>43784</c:v>
                </c:pt>
                <c:pt idx="36">
                  <c:v>43814</c:v>
                </c:pt>
                <c:pt idx="37">
                  <c:v>43845</c:v>
                </c:pt>
                <c:pt idx="38">
                  <c:v>43876</c:v>
                </c:pt>
                <c:pt idx="39">
                  <c:v>43905</c:v>
                </c:pt>
                <c:pt idx="40">
                  <c:v>43936</c:v>
                </c:pt>
                <c:pt idx="41">
                  <c:v>43966</c:v>
                </c:pt>
                <c:pt idx="42">
                  <c:v>43997</c:v>
                </c:pt>
                <c:pt idx="43">
                  <c:v>44027</c:v>
                </c:pt>
                <c:pt idx="44">
                  <c:v>44058</c:v>
                </c:pt>
                <c:pt idx="45">
                  <c:v>44089</c:v>
                </c:pt>
                <c:pt idx="46">
                  <c:v>44119</c:v>
                </c:pt>
                <c:pt idx="47">
                  <c:v>44150</c:v>
                </c:pt>
                <c:pt idx="48">
                  <c:v>44180</c:v>
                </c:pt>
                <c:pt idx="49">
                  <c:v>44211</c:v>
                </c:pt>
                <c:pt idx="50">
                  <c:v>44242</c:v>
                </c:pt>
                <c:pt idx="51">
                  <c:v>44270</c:v>
                </c:pt>
                <c:pt idx="52">
                  <c:v>44301</c:v>
                </c:pt>
                <c:pt idx="53">
                  <c:v>44331</c:v>
                </c:pt>
                <c:pt idx="54">
                  <c:v>44362</c:v>
                </c:pt>
                <c:pt idx="55">
                  <c:v>44392</c:v>
                </c:pt>
                <c:pt idx="56">
                  <c:v>44423</c:v>
                </c:pt>
                <c:pt idx="57">
                  <c:v>44454</c:v>
                </c:pt>
                <c:pt idx="58">
                  <c:v>44484</c:v>
                </c:pt>
                <c:pt idx="59">
                  <c:v>44515</c:v>
                </c:pt>
                <c:pt idx="60">
                  <c:v>44545</c:v>
                </c:pt>
                <c:pt idx="61">
                  <c:v>44576</c:v>
                </c:pt>
                <c:pt idx="62">
                  <c:v>44607</c:v>
                </c:pt>
                <c:pt idx="63">
                  <c:v>44635</c:v>
                </c:pt>
                <c:pt idx="64">
                  <c:v>44666</c:v>
                </c:pt>
                <c:pt idx="65">
                  <c:v>44696</c:v>
                </c:pt>
                <c:pt idx="66">
                  <c:v>44727</c:v>
                </c:pt>
                <c:pt idx="67">
                  <c:v>44757</c:v>
                </c:pt>
                <c:pt idx="68">
                  <c:v>44788</c:v>
                </c:pt>
                <c:pt idx="69">
                  <c:v>44819</c:v>
                </c:pt>
                <c:pt idx="70">
                  <c:v>44849</c:v>
                </c:pt>
                <c:pt idx="71">
                  <c:v>44880</c:v>
                </c:pt>
                <c:pt idx="72">
                  <c:v>44910</c:v>
                </c:pt>
                <c:pt idx="73">
                  <c:v>44941</c:v>
                </c:pt>
                <c:pt idx="74">
                  <c:v>44972</c:v>
                </c:pt>
                <c:pt idx="75">
                  <c:v>45000</c:v>
                </c:pt>
                <c:pt idx="76">
                  <c:v>45031</c:v>
                </c:pt>
                <c:pt idx="77">
                  <c:v>45061</c:v>
                </c:pt>
              </c:numCache>
            </c:numRef>
          </c:cat>
          <c:val>
            <c:numRef>
              <c:f>'2_EvenTotalPay_M2'!$E$21:$E$98</c:f>
              <c:numCache>
                <c:formatCode>_(* #,##0.00_);_(* \(#,##0.00\);_(* "-"??_);_(@_)</c:formatCode>
                <c:ptCount val="78"/>
                <c:pt idx="0">
                  <c:v>2033.0821206650712</c:v>
                </c:pt>
                <c:pt idx="1">
                  <c:v>1961.189759586</c:v>
                </c:pt>
                <c:pt idx="2">
                  <c:v>1478.0113056260943</c:v>
                </c:pt>
                <c:pt idx="3">
                  <c:v>990.11761258217359</c:v>
                </c:pt>
                <c:pt idx="4">
                  <c:v>497.46266540651112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E-4572-8889-7440E25FA3A3}"/>
            </c:ext>
          </c:extLst>
        </c:ser>
        <c:ser>
          <c:idx val="3"/>
          <c:order val="3"/>
          <c:tx>
            <c:strRef>
              <c:f>'2_EvenTotalPay_M2'!$F$19</c:f>
              <c:strCache>
                <c:ptCount val="1"/>
                <c:pt idx="0">
                  <c:v>Reduction to Principal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'2_EvenTotalPay_M2'!$B$21:$B$98</c:f>
              <c:numCache>
                <c:formatCode>[$-409]d\-mmm\-yy;@</c:formatCode>
                <c:ptCount val="78"/>
                <c:pt idx="0">
                  <c:v>42719</c:v>
                </c:pt>
                <c:pt idx="1">
                  <c:v>42750</c:v>
                </c:pt>
                <c:pt idx="2">
                  <c:v>42781</c:v>
                </c:pt>
                <c:pt idx="3">
                  <c:v>42809</c:v>
                </c:pt>
                <c:pt idx="4">
                  <c:v>42840</c:v>
                </c:pt>
                <c:pt idx="5">
                  <c:v>42870</c:v>
                </c:pt>
                <c:pt idx="6">
                  <c:v>42901</c:v>
                </c:pt>
                <c:pt idx="7">
                  <c:v>42931</c:v>
                </c:pt>
                <c:pt idx="8">
                  <c:v>42962</c:v>
                </c:pt>
                <c:pt idx="9">
                  <c:v>42993</c:v>
                </c:pt>
                <c:pt idx="10">
                  <c:v>43023</c:v>
                </c:pt>
                <c:pt idx="11">
                  <c:v>43054</c:v>
                </c:pt>
                <c:pt idx="12">
                  <c:v>43084</c:v>
                </c:pt>
                <c:pt idx="13">
                  <c:v>43115</c:v>
                </c:pt>
                <c:pt idx="14">
                  <c:v>43146</c:v>
                </c:pt>
                <c:pt idx="15">
                  <c:v>43174</c:v>
                </c:pt>
                <c:pt idx="16">
                  <c:v>43205</c:v>
                </c:pt>
                <c:pt idx="17">
                  <c:v>43235</c:v>
                </c:pt>
                <c:pt idx="18">
                  <c:v>43266</c:v>
                </c:pt>
                <c:pt idx="19">
                  <c:v>43296</c:v>
                </c:pt>
                <c:pt idx="20">
                  <c:v>43327</c:v>
                </c:pt>
                <c:pt idx="21">
                  <c:v>43358</c:v>
                </c:pt>
                <c:pt idx="22">
                  <c:v>43388</c:v>
                </c:pt>
                <c:pt idx="23">
                  <c:v>43419</c:v>
                </c:pt>
                <c:pt idx="24">
                  <c:v>43449</c:v>
                </c:pt>
                <c:pt idx="25">
                  <c:v>43480</c:v>
                </c:pt>
                <c:pt idx="26">
                  <c:v>43511</c:v>
                </c:pt>
                <c:pt idx="27">
                  <c:v>43539</c:v>
                </c:pt>
                <c:pt idx="28">
                  <c:v>43570</c:v>
                </c:pt>
                <c:pt idx="29">
                  <c:v>43600</c:v>
                </c:pt>
                <c:pt idx="30">
                  <c:v>43631</c:v>
                </c:pt>
                <c:pt idx="31">
                  <c:v>43661</c:v>
                </c:pt>
                <c:pt idx="32">
                  <c:v>43692</c:v>
                </c:pt>
                <c:pt idx="33">
                  <c:v>43723</c:v>
                </c:pt>
                <c:pt idx="34">
                  <c:v>43753</c:v>
                </c:pt>
                <c:pt idx="35">
                  <c:v>43784</c:v>
                </c:pt>
                <c:pt idx="36">
                  <c:v>43814</c:v>
                </c:pt>
                <c:pt idx="37">
                  <c:v>43845</c:v>
                </c:pt>
                <c:pt idx="38">
                  <c:v>43876</c:v>
                </c:pt>
                <c:pt idx="39">
                  <c:v>43905</c:v>
                </c:pt>
                <c:pt idx="40">
                  <c:v>43936</c:v>
                </c:pt>
                <c:pt idx="41">
                  <c:v>43966</c:v>
                </c:pt>
                <c:pt idx="42">
                  <c:v>43997</c:v>
                </c:pt>
                <c:pt idx="43">
                  <c:v>44027</c:v>
                </c:pt>
                <c:pt idx="44">
                  <c:v>44058</c:v>
                </c:pt>
                <c:pt idx="45">
                  <c:v>44089</c:v>
                </c:pt>
                <c:pt idx="46">
                  <c:v>44119</c:v>
                </c:pt>
                <c:pt idx="47">
                  <c:v>44150</c:v>
                </c:pt>
                <c:pt idx="48">
                  <c:v>44180</c:v>
                </c:pt>
                <c:pt idx="49">
                  <c:v>44211</c:v>
                </c:pt>
                <c:pt idx="50">
                  <c:v>44242</c:v>
                </c:pt>
                <c:pt idx="51">
                  <c:v>44270</c:v>
                </c:pt>
                <c:pt idx="52">
                  <c:v>44301</c:v>
                </c:pt>
                <c:pt idx="53">
                  <c:v>44331</c:v>
                </c:pt>
                <c:pt idx="54">
                  <c:v>44362</c:v>
                </c:pt>
                <c:pt idx="55">
                  <c:v>44392</c:v>
                </c:pt>
                <c:pt idx="56">
                  <c:v>44423</c:v>
                </c:pt>
                <c:pt idx="57">
                  <c:v>44454</c:v>
                </c:pt>
                <c:pt idx="58">
                  <c:v>44484</c:v>
                </c:pt>
                <c:pt idx="59">
                  <c:v>44515</c:v>
                </c:pt>
                <c:pt idx="60">
                  <c:v>44545</c:v>
                </c:pt>
                <c:pt idx="61">
                  <c:v>44576</c:v>
                </c:pt>
                <c:pt idx="62">
                  <c:v>44607</c:v>
                </c:pt>
                <c:pt idx="63">
                  <c:v>44635</c:v>
                </c:pt>
                <c:pt idx="64">
                  <c:v>44666</c:v>
                </c:pt>
                <c:pt idx="65">
                  <c:v>44696</c:v>
                </c:pt>
                <c:pt idx="66">
                  <c:v>44727</c:v>
                </c:pt>
                <c:pt idx="67">
                  <c:v>44757</c:v>
                </c:pt>
                <c:pt idx="68">
                  <c:v>44788</c:v>
                </c:pt>
                <c:pt idx="69">
                  <c:v>44819</c:v>
                </c:pt>
                <c:pt idx="70">
                  <c:v>44849</c:v>
                </c:pt>
                <c:pt idx="71">
                  <c:v>44880</c:v>
                </c:pt>
                <c:pt idx="72">
                  <c:v>44910</c:v>
                </c:pt>
                <c:pt idx="73">
                  <c:v>44941</c:v>
                </c:pt>
                <c:pt idx="74">
                  <c:v>44972</c:v>
                </c:pt>
                <c:pt idx="75">
                  <c:v>45000</c:v>
                </c:pt>
                <c:pt idx="76">
                  <c:v>45031</c:v>
                </c:pt>
                <c:pt idx="77">
                  <c:v>45061</c:v>
                </c:pt>
              </c:numCache>
            </c:numRef>
          </c:cat>
          <c:val>
            <c:numRef>
              <c:f>'2_EvenTotalPay_M2'!$F$21:$F$98</c:f>
              <c:numCache>
                <c:formatCode>_(* #,##0.00_);_(* \(#,##0.00\);_(* "-"??_);_(@_)</c:formatCode>
                <c:ptCount val="78"/>
                <c:pt idx="0">
                  <c:v>49033.597432801675</c:v>
                </c:pt>
                <c:pt idx="1">
                  <c:v>49512.10621801376</c:v>
                </c:pt>
                <c:pt idx="2">
                  <c:v>49995.284671973663</c:v>
                </c:pt>
                <c:pt idx="3">
                  <c:v>50483.178365017586</c:v>
                </c:pt>
                <c:pt idx="4">
                  <c:v>50975.833312193303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E-4572-8889-7440E25FA3A3}"/>
            </c:ext>
          </c:extLst>
        </c:ser>
        <c:ser>
          <c:idx val="4"/>
          <c:order val="4"/>
          <c:tx>
            <c:strRef>
              <c:f>'2_EvenTotalPay_M2'!$G$19</c:f>
              <c:strCache>
                <c:ptCount val="1"/>
                <c:pt idx="0">
                  <c:v>Ending Principal 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'2_EvenTotalPay_M2'!$B$21:$B$98</c:f>
              <c:numCache>
                <c:formatCode>[$-409]d\-mmm\-yy;@</c:formatCode>
                <c:ptCount val="78"/>
                <c:pt idx="0">
                  <c:v>42719</c:v>
                </c:pt>
                <c:pt idx="1">
                  <c:v>42750</c:v>
                </c:pt>
                <c:pt idx="2">
                  <c:v>42781</c:v>
                </c:pt>
                <c:pt idx="3">
                  <c:v>42809</c:v>
                </c:pt>
                <c:pt idx="4">
                  <c:v>42840</c:v>
                </c:pt>
                <c:pt idx="5">
                  <c:v>42870</c:v>
                </c:pt>
                <c:pt idx="6">
                  <c:v>42901</c:v>
                </c:pt>
                <c:pt idx="7">
                  <c:v>42931</c:v>
                </c:pt>
                <c:pt idx="8">
                  <c:v>42962</c:v>
                </c:pt>
                <c:pt idx="9">
                  <c:v>42993</c:v>
                </c:pt>
                <c:pt idx="10">
                  <c:v>43023</c:v>
                </c:pt>
                <c:pt idx="11">
                  <c:v>43054</c:v>
                </c:pt>
                <c:pt idx="12">
                  <c:v>43084</c:v>
                </c:pt>
                <c:pt idx="13">
                  <c:v>43115</c:v>
                </c:pt>
                <c:pt idx="14">
                  <c:v>43146</c:v>
                </c:pt>
                <c:pt idx="15">
                  <c:v>43174</c:v>
                </c:pt>
                <c:pt idx="16">
                  <c:v>43205</c:v>
                </c:pt>
                <c:pt idx="17">
                  <c:v>43235</c:v>
                </c:pt>
                <c:pt idx="18">
                  <c:v>43266</c:v>
                </c:pt>
                <c:pt idx="19">
                  <c:v>43296</c:v>
                </c:pt>
                <c:pt idx="20">
                  <c:v>43327</c:v>
                </c:pt>
                <c:pt idx="21">
                  <c:v>43358</c:v>
                </c:pt>
                <c:pt idx="22">
                  <c:v>43388</c:v>
                </c:pt>
                <c:pt idx="23">
                  <c:v>43419</c:v>
                </c:pt>
                <c:pt idx="24">
                  <c:v>43449</c:v>
                </c:pt>
                <c:pt idx="25">
                  <c:v>43480</c:v>
                </c:pt>
                <c:pt idx="26">
                  <c:v>43511</c:v>
                </c:pt>
                <c:pt idx="27">
                  <c:v>43539</c:v>
                </c:pt>
                <c:pt idx="28">
                  <c:v>43570</c:v>
                </c:pt>
                <c:pt idx="29">
                  <c:v>43600</c:v>
                </c:pt>
                <c:pt idx="30">
                  <c:v>43631</c:v>
                </c:pt>
                <c:pt idx="31">
                  <c:v>43661</c:v>
                </c:pt>
                <c:pt idx="32">
                  <c:v>43692</c:v>
                </c:pt>
                <c:pt idx="33">
                  <c:v>43723</c:v>
                </c:pt>
                <c:pt idx="34">
                  <c:v>43753</c:v>
                </c:pt>
                <c:pt idx="35">
                  <c:v>43784</c:v>
                </c:pt>
                <c:pt idx="36">
                  <c:v>43814</c:v>
                </c:pt>
                <c:pt idx="37">
                  <c:v>43845</c:v>
                </c:pt>
                <c:pt idx="38">
                  <c:v>43876</c:v>
                </c:pt>
                <c:pt idx="39">
                  <c:v>43905</c:v>
                </c:pt>
                <c:pt idx="40">
                  <c:v>43936</c:v>
                </c:pt>
                <c:pt idx="41">
                  <c:v>43966</c:v>
                </c:pt>
                <c:pt idx="42">
                  <c:v>43997</c:v>
                </c:pt>
                <c:pt idx="43">
                  <c:v>44027</c:v>
                </c:pt>
                <c:pt idx="44">
                  <c:v>44058</c:v>
                </c:pt>
                <c:pt idx="45">
                  <c:v>44089</c:v>
                </c:pt>
                <c:pt idx="46">
                  <c:v>44119</c:v>
                </c:pt>
                <c:pt idx="47">
                  <c:v>44150</c:v>
                </c:pt>
                <c:pt idx="48">
                  <c:v>44180</c:v>
                </c:pt>
                <c:pt idx="49">
                  <c:v>44211</c:v>
                </c:pt>
                <c:pt idx="50">
                  <c:v>44242</c:v>
                </c:pt>
                <c:pt idx="51">
                  <c:v>44270</c:v>
                </c:pt>
                <c:pt idx="52">
                  <c:v>44301</c:v>
                </c:pt>
                <c:pt idx="53">
                  <c:v>44331</c:v>
                </c:pt>
                <c:pt idx="54">
                  <c:v>44362</c:v>
                </c:pt>
                <c:pt idx="55">
                  <c:v>44392</c:v>
                </c:pt>
                <c:pt idx="56">
                  <c:v>44423</c:v>
                </c:pt>
                <c:pt idx="57">
                  <c:v>44454</c:v>
                </c:pt>
                <c:pt idx="58">
                  <c:v>44484</c:v>
                </c:pt>
                <c:pt idx="59">
                  <c:v>44515</c:v>
                </c:pt>
                <c:pt idx="60">
                  <c:v>44545</c:v>
                </c:pt>
                <c:pt idx="61">
                  <c:v>44576</c:v>
                </c:pt>
                <c:pt idx="62">
                  <c:v>44607</c:v>
                </c:pt>
                <c:pt idx="63">
                  <c:v>44635</c:v>
                </c:pt>
                <c:pt idx="64">
                  <c:v>44666</c:v>
                </c:pt>
                <c:pt idx="65">
                  <c:v>44696</c:v>
                </c:pt>
                <c:pt idx="66">
                  <c:v>44727</c:v>
                </c:pt>
                <c:pt idx="67">
                  <c:v>44757</c:v>
                </c:pt>
                <c:pt idx="68">
                  <c:v>44788</c:v>
                </c:pt>
                <c:pt idx="69">
                  <c:v>44819</c:v>
                </c:pt>
                <c:pt idx="70">
                  <c:v>44849</c:v>
                </c:pt>
                <c:pt idx="71">
                  <c:v>44880</c:v>
                </c:pt>
                <c:pt idx="72">
                  <c:v>44910</c:v>
                </c:pt>
                <c:pt idx="73">
                  <c:v>44941</c:v>
                </c:pt>
                <c:pt idx="74">
                  <c:v>44972</c:v>
                </c:pt>
                <c:pt idx="75">
                  <c:v>45000</c:v>
                </c:pt>
                <c:pt idx="76">
                  <c:v>45031</c:v>
                </c:pt>
                <c:pt idx="77">
                  <c:v>45061</c:v>
                </c:pt>
              </c:numCache>
            </c:numRef>
          </c:cat>
          <c:val>
            <c:numRef>
              <c:f>'2_EvenTotalPay_M2'!$G$21:$G$98</c:f>
              <c:numCache>
                <c:formatCode>_(* #,##0.00_);_(* \(#,##0.00\);_(* "-"??_);_(@_)</c:formatCode>
                <c:ptCount val="78"/>
                <c:pt idx="0">
                  <c:v>200966.40256719833</c:v>
                </c:pt>
                <c:pt idx="1">
                  <c:v>151454.29634918456</c:v>
                </c:pt>
                <c:pt idx="2">
                  <c:v>101459.01167721089</c:v>
                </c:pt>
                <c:pt idx="3">
                  <c:v>50975.833312193303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E-4572-8889-7440E25FA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01840"/>
        <c:axId val="360701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'2_EvenTotalPay_M2'!$C$19</c15:sqref>
                        </c15:formulaRef>
                      </c:ext>
                    </c:extLst>
                    <c:strCache>
                      <c:ptCount val="1"/>
                      <c:pt idx="0">
                        <c:v>Beginning principal balance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'2_EvenTotalPay_M2'!$B$21:$B$98</c15:sqref>
                        </c15:formulaRef>
                      </c:ext>
                    </c:extLst>
                    <c:numCache>
                      <c:formatCode>[$-409]d\-mmm\-yy;@</c:formatCode>
                      <c:ptCount val="78"/>
                      <c:pt idx="0">
                        <c:v>42719</c:v>
                      </c:pt>
                      <c:pt idx="1">
                        <c:v>42750</c:v>
                      </c:pt>
                      <c:pt idx="2">
                        <c:v>42781</c:v>
                      </c:pt>
                      <c:pt idx="3">
                        <c:v>42809</c:v>
                      </c:pt>
                      <c:pt idx="4">
                        <c:v>42840</c:v>
                      </c:pt>
                      <c:pt idx="5">
                        <c:v>42870</c:v>
                      </c:pt>
                      <c:pt idx="6">
                        <c:v>42901</c:v>
                      </c:pt>
                      <c:pt idx="7">
                        <c:v>42931</c:v>
                      </c:pt>
                      <c:pt idx="8">
                        <c:v>42962</c:v>
                      </c:pt>
                      <c:pt idx="9">
                        <c:v>42993</c:v>
                      </c:pt>
                      <c:pt idx="10">
                        <c:v>43023</c:v>
                      </c:pt>
                      <c:pt idx="11">
                        <c:v>43054</c:v>
                      </c:pt>
                      <c:pt idx="12">
                        <c:v>43084</c:v>
                      </c:pt>
                      <c:pt idx="13">
                        <c:v>43115</c:v>
                      </c:pt>
                      <c:pt idx="14">
                        <c:v>43146</c:v>
                      </c:pt>
                      <c:pt idx="15">
                        <c:v>43174</c:v>
                      </c:pt>
                      <c:pt idx="16">
                        <c:v>43205</c:v>
                      </c:pt>
                      <c:pt idx="17">
                        <c:v>43235</c:v>
                      </c:pt>
                      <c:pt idx="18">
                        <c:v>43266</c:v>
                      </c:pt>
                      <c:pt idx="19">
                        <c:v>43296</c:v>
                      </c:pt>
                      <c:pt idx="20">
                        <c:v>43327</c:v>
                      </c:pt>
                      <c:pt idx="21">
                        <c:v>43358</c:v>
                      </c:pt>
                      <c:pt idx="22">
                        <c:v>43388</c:v>
                      </c:pt>
                      <c:pt idx="23">
                        <c:v>43419</c:v>
                      </c:pt>
                      <c:pt idx="24">
                        <c:v>43449</c:v>
                      </c:pt>
                      <c:pt idx="25">
                        <c:v>43480</c:v>
                      </c:pt>
                      <c:pt idx="26">
                        <c:v>43511</c:v>
                      </c:pt>
                      <c:pt idx="27">
                        <c:v>43539</c:v>
                      </c:pt>
                      <c:pt idx="28">
                        <c:v>43570</c:v>
                      </c:pt>
                      <c:pt idx="29">
                        <c:v>43600</c:v>
                      </c:pt>
                      <c:pt idx="30">
                        <c:v>43631</c:v>
                      </c:pt>
                      <c:pt idx="31">
                        <c:v>43661</c:v>
                      </c:pt>
                      <c:pt idx="32">
                        <c:v>43692</c:v>
                      </c:pt>
                      <c:pt idx="33">
                        <c:v>43723</c:v>
                      </c:pt>
                      <c:pt idx="34">
                        <c:v>43753</c:v>
                      </c:pt>
                      <c:pt idx="35">
                        <c:v>43784</c:v>
                      </c:pt>
                      <c:pt idx="36">
                        <c:v>43814</c:v>
                      </c:pt>
                      <c:pt idx="37">
                        <c:v>43845</c:v>
                      </c:pt>
                      <c:pt idx="38">
                        <c:v>43876</c:v>
                      </c:pt>
                      <c:pt idx="39">
                        <c:v>43905</c:v>
                      </c:pt>
                      <c:pt idx="40">
                        <c:v>43936</c:v>
                      </c:pt>
                      <c:pt idx="41">
                        <c:v>43966</c:v>
                      </c:pt>
                      <c:pt idx="42">
                        <c:v>43997</c:v>
                      </c:pt>
                      <c:pt idx="43">
                        <c:v>44027</c:v>
                      </c:pt>
                      <c:pt idx="44">
                        <c:v>44058</c:v>
                      </c:pt>
                      <c:pt idx="45">
                        <c:v>44089</c:v>
                      </c:pt>
                      <c:pt idx="46">
                        <c:v>44119</c:v>
                      </c:pt>
                      <c:pt idx="47">
                        <c:v>44150</c:v>
                      </c:pt>
                      <c:pt idx="48">
                        <c:v>44180</c:v>
                      </c:pt>
                      <c:pt idx="49">
                        <c:v>44211</c:v>
                      </c:pt>
                      <c:pt idx="50">
                        <c:v>44242</c:v>
                      </c:pt>
                      <c:pt idx="51">
                        <c:v>44270</c:v>
                      </c:pt>
                      <c:pt idx="52">
                        <c:v>44301</c:v>
                      </c:pt>
                      <c:pt idx="53">
                        <c:v>44331</c:v>
                      </c:pt>
                      <c:pt idx="54">
                        <c:v>44362</c:v>
                      </c:pt>
                      <c:pt idx="55">
                        <c:v>44392</c:v>
                      </c:pt>
                      <c:pt idx="56">
                        <c:v>44423</c:v>
                      </c:pt>
                      <c:pt idx="57">
                        <c:v>44454</c:v>
                      </c:pt>
                      <c:pt idx="58">
                        <c:v>44484</c:v>
                      </c:pt>
                      <c:pt idx="59">
                        <c:v>44515</c:v>
                      </c:pt>
                      <c:pt idx="60">
                        <c:v>44545</c:v>
                      </c:pt>
                      <c:pt idx="61">
                        <c:v>44576</c:v>
                      </c:pt>
                      <c:pt idx="62">
                        <c:v>44607</c:v>
                      </c:pt>
                      <c:pt idx="63">
                        <c:v>44635</c:v>
                      </c:pt>
                      <c:pt idx="64">
                        <c:v>44666</c:v>
                      </c:pt>
                      <c:pt idx="65">
                        <c:v>44696</c:v>
                      </c:pt>
                      <c:pt idx="66">
                        <c:v>44727</c:v>
                      </c:pt>
                      <c:pt idx="67">
                        <c:v>44757</c:v>
                      </c:pt>
                      <c:pt idx="68">
                        <c:v>44788</c:v>
                      </c:pt>
                      <c:pt idx="69">
                        <c:v>44819</c:v>
                      </c:pt>
                      <c:pt idx="70">
                        <c:v>44849</c:v>
                      </c:pt>
                      <c:pt idx="71">
                        <c:v>44880</c:v>
                      </c:pt>
                      <c:pt idx="72">
                        <c:v>44910</c:v>
                      </c:pt>
                      <c:pt idx="73">
                        <c:v>44941</c:v>
                      </c:pt>
                      <c:pt idx="74">
                        <c:v>44972</c:v>
                      </c:pt>
                      <c:pt idx="75">
                        <c:v>45000</c:v>
                      </c:pt>
                      <c:pt idx="76">
                        <c:v>45031</c:v>
                      </c:pt>
                      <c:pt idx="77">
                        <c:v>45061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'2_EvenTotalPay_M2'!$C$21:$C$98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8"/>
                      <c:pt idx="0">
                        <c:v>250000</c:v>
                      </c:pt>
                      <c:pt idx="1">
                        <c:v>200966.40256719833</c:v>
                      </c:pt>
                      <c:pt idx="2">
                        <c:v>151454.29634918456</c:v>
                      </c:pt>
                      <c:pt idx="3">
                        <c:v>101459.01167721089</c:v>
                      </c:pt>
                      <c:pt idx="4">
                        <c:v>50975.833312193303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56E-4572-8889-7440E25FA3A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'2_EvenTotalPay_M2'!$D$19</c15:sqref>
                        </c15:formulaRef>
                      </c:ext>
                    </c:extLst>
                    <c:strCache>
                      <c:ptCount val="1"/>
                      <c:pt idx="0">
                        <c:v>Payment Amount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'2_EvenTotalPay_M2'!$B$21:$B$98</c15:sqref>
                        </c15:formulaRef>
                      </c:ext>
                    </c:extLst>
                    <c:numCache>
                      <c:formatCode>[$-409]d\-mmm\-yy;@</c:formatCode>
                      <c:ptCount val="78"/>
                      <c:pt idx="0">
                        <c:v>42719</c:v>
                      </c:pt>
                      <c:pt idx="1">
                        <c:v>42750</c:v>
                      </c:pt>
                      <c:pt idx="2">
                        <c:v>42781</c:v>
                      </c:pt>
                      <c:pt idx="3">
                        <c:v>42809</c:v>
                      </c:pt>
                      <c:pt idx="4">
                        <c:v>42840</c:v>
                      </c:pt>
                      <c:pt idx="5">
                        <c:v>42870</c:v>
                      </c:pt>
                      <c:pt idx="6">
                        <c:v>42901</c:v>
                      </c:pt>
                      <c:pt idx="7">
                        <c:v>42931</c:v>
                      </c:pt>
                      <c:pt idx="8">
                        <c:v>42962</c:v>
                      </c:pt>
                      <c:pt idx="9">
                        <c:v>42993</c:v>
                      </c:pt>
                      <c:pt idx="10">
                        <c:v>43023</c:v>
                      </c:pt>
                      <c:pt idx="11">
                        <c:v>43054</c:v>
                      </c:pt>
                      <c:pt idx="12">
                        <c:v>43084</c:v>
                      </c:pt>
                      <c:pt idx="13">
                        <c:v>43115</c:v>
                      </c:pt>
                      <c:pt idx="14">
                        <c:v>43146</c:v>
                      </c:pt>
                      <c:pt idx="15">
                        <c:v>43174</c:v>
                      </c:pt>
                      <c:pt idx="16">
                        <c:v>43205</c:v>
                      </c:pt>
                      <c:pt idx="17">
                        <c:v>43235</c:v>
                      </c:pt>
                      <c:pt idx="18">
                        <c:v>43266</c:v>
                      </c:pt>
                      <c:pt idx="19">
                        <c:v>43296</c:v>
                      </c:pt>
                      <c:pt idx="20">
                        <c:v>43327</c:v>
                      </c:pt>
                      <c:pt idx="21">
                        <c:v>43358</c:v>
                      </c:pt>
                      <c:pt idx="22">
                        <c:v>43388</c:v>
                      </c:pt>
                      <c:pt idx="23">
                        <c:v>43419</c:v>
                      </c:pt>
                      <c:pt idx="24">
                        <c:v>43449</c:v>
                      </c:pt>
                      <c:pt idx="25">
                        <c:v>43480</c:v>
                      </c:pt>
                      <c:pt idx="26">
                        <c:v>43511</c:v>
                      </c:pt>
                      <c:pt idx="27">
                        <c:v>43539</c:v>
                      </c:pt>
                      <c:pt idx="28">
                        <c:v>43570</c:v>
                      </c:pt>
                      <c:pt idx="29">
                        <c:v>43600</c:v>
                      </c:pt>
                      <c:pt idx="30">
                        <c:v>43631</c:v>
                      </c:pt>
                      <c:pt idx="31">
                        <c:v>43661</c:v>
                      </c:pt>
                      <c:pt idx="32">
                        <c:v>43692</c:v>
                      </c:pt>
                      <c:pt idx="33">
                        <c:v>43723</c:v>
                      </c:pt>
                      <c:pt idx="34">
                        <c:v>43753</c:v>
                      </c:pt>
                      <c:pt idx="35">
                        <c:v>43784</c:v>
                      </c:pt>
                      <c:pt idx="36">
                        <c:v>43814</c:v>
                      </c:pt>
                      <c:pt idx="37">
                        <c:v>43845</c:v>
                      </c:pt>
                      <c:pt idx="38">
                        <c:v>43876</c:v>
                      </c:pt>
                      <c:pt idx="39">
                        <c:v>43905</c:v>
                      </c:pt>
                      <c:pt idx="40">
                        <c:v>43936</c:v>
                      </c:pt>
                      <c:pt idx="41">
                        <c:v>43966</c:v>
                      </c:pt>
                      <c:pt idx="42">
                        <c:v>43997</c:v>
                      </c:pt>
                      <c:pt idx="43">
                        <c:v>44027</c:v>
                      </c:pt>
                      <c:pt idx="44">
                        <c:v>44058</c:v>
                      </c:pt>
                      <c:pt idx="45">
                        <c:v>44089</c:v>
                      </c:pt>
                      <c:pt idx="46">
                        <c:v>44119</c:v>
                      </c:pt>
                      <c:pt idx="47">
                        <c:v>44150</c:v>
                      </c:pt>
                      <c:pt idx="48">
                        <c:v>44180</c:v>
                      </c:pt>
                      <c:pt idx="49">
                        <c:v>44211</c:v>
                      </c:pt>
                      <c:pt idx="50">
                        <c:v>44242</c:v>
                      </c:pt>
                      <c:pt idx="51">
                        <c:v>44270</c:v>
                      </c:pt>
                      <c:pt idx="52">
                        <c:v>44301</c:v>
                      </c:pt>
                      <c:pt idx="53">
                        <c:v>44331</c:v>
                      </c:pt>
                      <c:pt idx="54">
                        <c:v>44362</c:v>
                      </c:pt>
                      <c:pt idx="55">
                        <c:v>44392</c:v>
                      </c:pt>
                      <c:pt idx="56">
                        <c:v>44423</c:v>
                      </c:pt>
                      <c:pt idx="57">
                        <c:v>44454</c:v>
                      </c:pt>
                      <c:pt idx="58">
                        <c:v>44484</c:v>
                      </c:pt>
                      <c:pt idx="59">
                        <c:v>44515</c:v>
                      </c:pt>
                      <c:pt idx="60">
                        <c:v>44545</c:v>
                      </c:pt>
                      <c:pt idx="61">
                        <c:v>44576</c:v>
                      </c:pt>
                      <c:pt idx="62">
                        <c:v>44607</c:v>
                      </c:pt>
                      <c:pt idx="63">
                        <c:v>44635</c:v>
                      </c:pt>
                      <c:pt idx="64">
                        <c:v>44666</c:v>
                      </c:pt>
                      <c:pt idx="65">
                        <c:v>44696</c:v>
                      </c:pt>
                      <c:pt idx="66">
                        <c:v>44727</c:v>
                      </c:pt>
                      <c:pt idx="67">
                        <c:v>44757</c:v>
                      </c:pt>
                      <c:pt idx="68">
                        <c:v>44788</c:v>
                      </c:pt>
                      <c:pt idx="69">
                        <c:v>44819</c:v>
                      </c:pt>
                      <c:pt idx="70">
                        <c:v>44849</c:v>
                      </c:pt>
                      <c:pt idx="71">
                        <c:v>44880</c:v>
                      </c:pt>
                      <c:pt idx="72">
                        <c:v>44910</c:v>
                      </c:pt>
                      <c:pt idx="73">
                        <c:v>44941</c:v>
                      </c:pt>
                      <c:pt idx="74">
                        <c:v>44972</c:v>
                      </c:pt>
                      <c:pt idx="75">
                        <c:v>45000</c:v>
                      </c:pt>
                      <c:pt idx="76">
                        <c:v>45031</c:v>
                      </c:pt>
                      <c:pt idx="77">
                        <c:v>45061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'2_EvenTotalPay_M2'!$D$21:$D$98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8"/>
                      <c:pt idx="0">
                        <c:v>51066.679553466747</c:v>
                      </c:pt>
                      <c:pt idx="1">
                        <c:v>51473.295977599759</c:v>
                      </c:pt>
                      <c:pt idx="2">
                        <c:v>51473.295977599759</c:v>
                      </c:pt>
                      <c:pt idx="3">
                        <c:v>51473.295977599759</c:v>
                      </c:pt>
                      <c:pt idx="4">
                        <c:v>51473.295977599817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6E-4572-8889-7440E25FA3A3}"/>
                  </c:ext>
                </c:extLst>
              </c15:ser>
            </c15:filteredLineSeries>
          </c:ext>
        </c:extLst>
      </c:lineChart>
      <c:dateAx>
        <c:axId val="360701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512"/>
        <c:crosses val="autoZero"/>
        <c:auto val="1"/>
        <c:lblOffset val="100"/>
        <c:baseTimeUnit val="months"/>
      </c:dateAx>
      <c:valAx>
        <c:axId val="3607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Payoff Principal and Interest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'1_NoInterest_M1'!$E$20</c:f>
              <c:strCache>
                <c:ptCount val="1"/>
                <c:pt idx="0">
                  <c:v>Interest Payment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'1_NoInterest_M1'!$B$22:$B$99</c:f>
              <c:numCache>
                <c:formatCode>[$-409]d\-mmm\-yy;@</c:formatCode>
                <c:ptCount val="78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  <c:pt idx="41">
                  <c:v>43862</c:v>
                </c:pt>
                <c:pt idx="42">
                  <c:v>43891</c:v>
                </c:pt>
                <c:pt idx="43">
                  <c:v>43922</c:v>
                </c:pt>
                <c:pt idx="44">
                  <c:v>43952</c:v>
                </c:pt>
                <c:pt idx="45">
                  <c:v>43983</c:v>
                </c:pt>
                <c:pt idx="46">
                  <c:v>44013</c:v>
                </c:pt>
                <c:pt idx="47">
                  <c:v>44044</c:v>
                </c:pt>
                <c:pt idx="48">
                  <c:v>44075</c:v>
                </c:pt>
                <c:pt idx="49">
                  <c:v>44105</c:v>
                </c:pt>
                <c:pt idx="50">
                  <c:v>44136</c:v>
                </c:pt>
                <c:pt idx="51">
                  <c:v>44166</c:v>
                </c:pt>
                <c:pt idx="52">
                  <c:v>44197</c:v>
                </c:pt>
                <c:pt idx="53">
                  <c:v>44228</c:v>
                </c:pt>
                <c:pt idx="54">
                  <c:v>44256</c:v>
                </c:pt>
                <c:pt idx="55">
                  <c:v>44287</c:v>
                </c:pt>
                <c:pt idx="56">
                  <c:v>44317</c:v>
                </c:pt>
                <c:pt idx="57">
                  <c:v>44348</c:v>
                </c:pt>
                <c:pt idx="58">
                  <c:v>44378</c:v>
                </c:pt>
                <c:pt idx="59">
                  <c:v>44409</c:v>
                </c:pt>
                <c:pt idx="60">
                  <c:v>44440</c:v>
                </c:pt>
                <c:pt idx="61">
                  <c:v>44470</c:v>
                </c:pt>
                <c:pt idx="62">
                  <c:v>44501</c:v>
                </c:pt>
                <c:pt idx="63">
                  <c:v>44531</c:v>
                </c:pt>
                <c:pt idx="64">
                  <c:v>44562</c:v>
                </c:pt>
                <c:pt idx="65">
                  <c:v>44593</c:v>
                </c:pt>
                <c:pt idx="66">
                  <c:v>44621</c:v>
                </c:pt>
                <c:pt idx="67">
                  <c:v>44652</c:v>
                </c:pt>
                <c:pt idx="68">
                  <c:v>44682</c:v>
                </c:pt>
                <c:pt idx="69">
                  <c:v>44713</c:v>
                </c:pt>
                <c:pt idx="70">
                  <c:v>44743</c:v>
                </c:pt>
                <c:pt idx="71">
                  <c:v>44774</c:v>
                </c:pt>
                <c:pt idx="72">
                  <c:v>44805</c:v>
                </c:pt>
                <c:pt idx="73">
                  <c:v>44835</c:v>
                </c:pt>
                <c:pt idx="74">
                  <c:v>44866</c:v>
                </c:pt>
                <c:pt idx="75">
                  <c:v>44896</c:v>
                </c:pt>
                <c:pt idx="76">
                  <c:v>44927</c:v>
                </c:pt>
                <c:pt idx="77">
                  <c:v>44958</c:v>
                </c:pt>
              </c:numCache>
            </c:numRef>
          </c:cat>
          <c:val>
            <c:numRef>
              <c:f>'1_NoInterest_M1'!$E$22:$E$99</c:f>
              <c:numCache>
                <c:formatCode>_(* #,##0.00000_);_(* \(#,##0.00000\);_(* "-"??_);_(@_)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_(* #,##0.00_);_(* \(#,##0.00\);_(* &quot;-&quot;??_);_(@_)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  <c:pt idx="12" formatCode="_(* #,##0.00_);_(* \(#,##0.00\);_(* &quot;-&quot;??_);_(@_)">
                  <c:v>0</c:v>
                </c:pt>
                <c:pt idx="13" formatCode="_(* #,##0.00_);_(* \(#,##0.00\);_(* &quot;-&quot;??_);_(@_)">
                  <c:v>0</c:v>
                </c:pt>
                <c:pt idx="14" formatCode="_(* #,##0.00_);_(* \(#,##0.00\);_(* &quot;-&quot;??_);_(@_)">
                  <c:v>0</c:v>
                </c:pt>
                <c:pt idx="15" formatCode="_(* #,##0.00_);_(* \(#,##0.00\);_(* &quot;-&quot;??_);_(@_)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  <c:pt idx="24" formatCode="_(* #,##0.00_);_(* \(#,##0.00\);_(* &quot;-&quot;??_);_(@_)">
                  <c:v>0</c:v>
                </c:pt>
                <c:pt idx="25" formatCode="_(* #,##0.00_);_(* \(#,##0.00\);_(* &quot;-&quot;??_);_(@_)">
                  <c:v>0</c:v>
                </c:pt>
                <c:pt idx="26" formatCode="_(* #,##0.00_);_(* \(#,##0.00\);_(* &quot;-&quot;??_);_(@_)">
                  <c:v>0</c:v>
                </c:pt>
                <c:pt idx="27" formatCode="_(* #,##0.00_);_(* \(#,##0.00\);_(* &quot;-&quot;??_);_(@_)">
                  <c:v>0</c:v>
                </c:pt>
                <c:pt idx="28" formatCode="_(* #,##0.00_);_(* \(#,##0.00\);_(* &quot;-&quot;??_);_(@_)">
                  <c:v>0</c:v>
                </c:pt>
                <c:pt idx="29" formatCode="_(* #,##0.00_);_(* \(#,##0.00\);_(* &quot;-&quot;??_);_(@_)">
                  <c:v>0</c:v>
                </c:pt>
                <c:pt idx="30" formatCode="_(* #,##0.00_);_(* \(#,##0.00\);_(* &quot;-&quot;??_);_(@_)">
                  <c:v>0</c:v>
                </c:pt>
                <c:pt idx="31" formatCode="_(* #,##0.00_);_(* \(#,##0.00\);_(* &quot;-&quot;??_);_(@_)">
                  <c:v>0</c:v>
                </c:pt>
                <c:pt idx="32" formatCode="_(* #,##0.00_);_(* \(#,##0.00\);_(* &quot;-&quot;??_);_(@_)">
                  <c:v>0</c:v>
                </c:pt>
                <c:pt idx="33" formatCode="_(* #,##0.00_);_(* \(#,##0.00\);_(* &quot;-&quot;??_);_(@_)">
                  <c:v>0</c:v>
                </c:pt>
                <c:pt idx="34" formatCode="_(* #,##0.00_);_(* \(#,##0.00\);_(* &quot;-&quot;??_);_(@_)">
                  <c:v>0</c:v>
                </c:pt>
                <c:pt idx="35" formatCode="_(* #,##0.00_);_(* \(#,##0.00\);_(* &quot;-&quot;??_);_(@_)">
                  <c:v>0</c:v>
                </c:pt>
                <c:pt idx="36" formatCode="_(* #,##0.00_);_(* \(#,##0.00\);_(* &quot;-&quot;??_);_(@_)">
                  <c:v>0</c:v>
                </c:pt>
                <c:pt idx="37" formatCode="_(* #,##0.00_);_(* \(#,##0.00\);_(* &quot;-&quot;??_);_(@_)">
                  <c:v>0</c:v>
                </c:pt>
                <c:pt idx="38" formatCode="_(* #,##0.00_);_(* \(#,##0.00\);_(* &quot;-&quot;??_);_(@_)">
                  <c:v>0</c:v>
                </c:pt>
                <c:pt idx="39" formatCode="_(* #,##0.00_);_(* \(#,##0.00\);_(* &quot;-&quot;??_);_(@_)">
                  <c:v>0</c:v>
                </c:pt>
                <c:pt idx="40" formatCode="_(* #,##0.00_);_(* \(#,##0.00\);_(* &quot;-&quot;??_);_(@_)">
                  <c:v>0</c:v>
                </c:pt>
                <c:pt idx="41" formatCode="_(* #,##0.00_);_(* \(#,##0.00\);_(* &quot;-&quot;??_);_(@_)">
                  <c:v>0</c:v>
                </c:pt>
                <c:pt idx="42" formatCode="_(* #,##0.00_);_(* \(#,##0.00\);_(* &quot;-&quot;??_);_(@_)">
                  <c:v>0</c:v>
                </c:pt>
                <c:pt idx="43" formatCode="_(* #,##0.00_);_(* \(#,##0.00\);_(* &quot;-&quot;??_);_(@_)">
                  <c:v>0</c:v>
                </c:pt>
                <c:pt idx="44" formatCode="_(* #,##0.00_);_(* \(#,##0.00\);_(* &quot;-&quot;??_);_(@_)">
                  <c:v>0</c:v>
                </c:pt>
                <c:pt idx="45" formatCode="_(* #,##0.00_);_(* \(#,##0.00\);_(* &quot;-&quot;??_);_(@_)">
                  <c:v>0</c:v>
                </c:pt>
                <c:pt idx="46" formatCode="_(* #,##0.00_);_(* \(#,##0.00\);_(* &quot;-&quot;??_);_(@_)">
                  <c:v>0</c:v>
                </c:pt>
                <c:pt idx="47" formatCode="_(* #,##0.00_);_(* \(#,##0.00\);_(* &quot;-&quot;??_);_(@_)">
                  <c:v>0</c:v>
                </c:pt>
                <c:pt idx="48" formatCode="_(* #,##0.00_);_(* \(#,##0.00\);_(* &quot;-&quot;??_);_(@_)">
                  <c:v>0</c:v>
                </c:pt>
                <c:pt idx="49" formatCode="_(* #,##0.00_);_(* \(#,##0.00\);_(* &quot;-&quot;??_);_(@_)">
                  <c:v>0</c:v>
                </c:pt>
                <c:pt idx="50" formatCode="_(* #,##0.00_);_(* \(#,##0.00\);_(* &quot;-&quot;??_);_(@_)">
                  <c:v>0</c:v>
                </c:pt>
                <c:pt idx="51" formatCode="_(* #,##0.00_);_(* \(#,##0.00\);_(* &quot;-&quot;??_);_(@_)">
                  <c:v>0</c:v>
                </c:pt>
                <c:pt idx="52" formatCode="_(* #,##0.00_);_(* \(#,##0.00\);_(* &quot;-&quot;??_);_(@_)">
                  <c:v>0</c:v>
                </c:pt>
                <c:pt idx="53" formatCode="_(* #,##0.00_);_(* \(#,##0.00\);_(* &quot;-&quot;??_);_(@_)">
                  <c:v>0</c:v>
                </c:pt>
                <c:pt idx="54" formatCode="_(* #,##0.00_);_(* \(#,##0.00\);_(* &quot;-&quot;??_);_(@_)">
                  <c:v>0</c:v>
                </c:pt>
                <c:pt idx="55" formatCode="_(* #,##0.00_);_(* \(#,##0.00\);_(* &quot;-&quot;??_);_(@_)">
                  <c:v>0</c:v>
                </c:pt>
                <c:pt idx="56" formatCode="_(* #,##0.00_);_(* \(#,##0.00\);_(* &quot;-&quot;??_);_(@_)">
                  <c:v>0</c:v>
                </c:pt>
                <c:pt idx="57" formatCode="_(* #,##0.00_);_(* \(#,##0.00\);_(* &quot;-&quot;??_);_(@_)">
                  <c:v>0</c:v>
                </c:pt>
                <c:pt idx="58" formatCode="_(* #,##0.00_);_(* \(#,##0.00\);_(* &quot;-&quot;??_);_(@_)">
                  <c:v>0</c:v>
                </c:pt>
                <c:pt idx="59" formatCode="_(* #,##0.00_);_(* \(#,##0.00\);_(* &quot;-&quot;??_);_(@_)">
                  <c:v>0</c:v>
                </c:pt>
                <c:pt idx="60" formatCode="_(* #,##0.00_);_(* \(#,##0.00\);_(* &quot;-&quot;??_);_(@_)">
                  <c:v>0</c:v>
                </c:pt>
                <c:pt idx="61" formatCode="_(* #,##0.00_);_(* \(#,##0.00\);_(* &quot;-&quot;??_);_(@_)">
                  <c:v>0</c:v>
                </c:pt>
                <c:pt idx="62" formatCode="_(* #,##0.00_);_(* \(#,##0.00\);_(* &quot;-&quot;??_);_(@_)">
                  <c:v>0</c:v>
                </c:pt>
                <c:pt idx="63" formatCode="_(* #,##0.00_);_(* \(#,##0.00\);_(* &quot;-&quot;??_);_(@_)">
                  <c:v>0</c:v>
                </c:pt>
                <c:pt idx="64" formatCode="_(* #,##0.00_);_(* \(#,##0.00\);_(* &quot;-&quot;??_);_(@_)">
                  <c:v>0</c:v>
                </c:pt>
                <c:pt idx="65" formatCode="_(* #,##0.00_);_(* \(#,##0.00\);_(* &quot;-&quot;??_);_(@_)">
                  <c:v>0</c:v>
                </c:pt>
                <c:pt idx="66" formatCode="_(* #,##0.00_);_(* \(#,##0.00\);_(* &quot;-&quot;??_);_(@_)">
                  <c:v>0</c:v>
                </c:pt>
                <c:pt idx="67" formatCode="_(* #,##0.00_);_(* \(#,##0.00\);_(* &quot;-&quot;??_);_(@_)">
                  <c:v>0</c:v>
                </c:pt>
                <c:pt idx="68" formatCode="_(* #,##0.00_);_(* \(#,##0.00\);_(* &quot;-&quot;??_);_(@_)">
                  <c:v>0</c:v>
                </c:pt>
                <c:pt idx="69" formatCode="_(* #,##0.00_);_(* \(#,##0.00\);_(* &quot;-&quot;??_);_(@_)">
                  <c:v>0</c:v>
                </c:pt>
                <c:pt idx="70" formatCode="_(* #,##0.00_);_(* \(#,##0.00\);_(* &quot;-&quot;??_);_(@_)">
                  <c:v>0</c:v>
                </c:pt>
                <c:pt idx="71" formatCode="_(* #,##0.00_);_(* \(#,##0.00\);_(* &quot;-&quot;??_);_(@_)">
                  <c:v>0</c:v>
                </c:pt>
                <c:pt idx="72" formatCode="_(* #,##0.00_);_(* \(#,##0.00\);_(* &quot;-&quot;??_);_(@_)">
                  <c:v>0</c:v>
                </c:pt>
                <c:pt idx="73" formatCode="_(* #,##0.00_);_(* \(#,##0.00\);_(* &quot;-&quot;??_);_(@_)">
                  <c:v>0</c:v>
                </c:pt>
                <c:pt idx="74" formatCode="_(* #,##0.00_);_(* \(#,##0.00\);_(* &quot;-&quot;??_);_(@_)">
                  <c:v>0</c:v>
                </c:pt>
                <c:pt idx="75" formatCode="_(* #,##0.00_);_(* \(#,##0.00\);_(* &quot;-&quot;??_);_(@_)">
                  <c:v>0</c:v>
                </c:pt>
                <c:pt idx="76" formatCode="_(* #,##0.00_);_(* \(#,##0.00\);_(* &quot;-&quot;??_);_(@_)">
                  <c:v>0</c:v>
                </c:pt>
                <c:pt idx="77" formatCode="_(* #,##0.00_);_(* \(#,##0.0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5-4CC2-B82B-B548891D9FF9}"/>
            </c:ext>
          </c:extLst>
        </c:ser>
        <c:ser>
          <c:idx val="3"/>
          <c:order val="3"/>
          <c:tx>
            <c:strRef>
              <c:f>'1_NoInterest_M1'!$F$20</c:f>
              <c:strCache>
                <c:ptCount val="1"/>
                <c:pt idx="0">
                  <c:v>Reduction to Principal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'1_NoInterest_M1'!$B$22:$B$99</c:f>
              <c:numCache>
                <c:formatCode>[$-409]d\-mmm\-yy;@</c:formatCode>
                <c:ptCount val="78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  <c:pt idx="41">
                  <c:v>43862</c:v>
                </c:pt>
                <c:pt idx="42">
                  <c:v>43891</c:v>
                </c:pt>
                <c:pt idx="43">
                  <c:v>43922</c:v>
                </c:pt>
                <c:pt idx="44">
                  <c:v>43952</c:v>
                </c:pt>
                <c:pt idx="45">
                  <c:v>43983</c:v>
                </c:pt>
                <c:pt idx="46">
                  <c:v>44013</c:v>
                </c:pt>
                <c:pt idx="47">
                  <c:v>44044</c:v>
                </c:pt>
                <c:pt idx="48">
                  <c:v>44075</c:v>
                </c:pt>
                <c:pt idx="49">
                  <c:v>44105</c:v>
                </c:pt>
                <c:pt idx="50">
                  <c:v>44136</c:v>
                </c:pt>
                <c:pt idx="51">
                  <c:v>44166</c:v>
                </c:pt>
                <c:pt idx="52">
                  <c:v>44197</c:v>
                </c:pt>
                <c:pt idx="53">
                  <c:v>44228</c:v>
                </c:pt>
                <c:pt idx="54">
                  <c:v>44256</c:v>
                </c:pt>
                <c:pt idx="55">
                  <c:v>44287</c:v>
                </c:pt>
                <c:pt idx="56">
                  <c:v>44317</c:v>
                </c:pt>
                <c:pt idx="57">
                  <c:v>44348</c:v>
                </c:pt>
                <c:pt idx="58">
                  <c:v>44378</c:v>
                </c:pt>
                <c:pt idx="59">
                  <c:v>44409</c:v>
                </c:pt>
                <c:pt idx="60">
                  <c:v>44440</c:v>
                </c:pt>
                <c:pt idx="61">
                  <c:v>44470</c:v>
                </c:pt>
                <c:pt idx="62">
                  <c:v>44501</c:v>
                </c:pt>
                <c:pt idx="63">
                  <c:v>44531</c:v>
                </c:pt>
                <c:pt idx="64">
                  <c:v>44562</c:v>
                </c:pt>
                <c:pt idx="65">
                  <c:v>44593</c:v>
                </c:pt>
                <c:pt idx="66">
                  <c:v>44621</c:v>
                </c:pt>
                <c:pt idx="67">
                  <c:v>44652</c:v>
                </c:pt>
                <c:pt idx="68">
                  <c:v>44682</c:v>
                </c:pt>
                <c:pt idx="69">
                  <c:v>44713</c:v>
                </c:pt>
                <c:pt idx="70">
                  <c:v>44743</c:v>
                </c:pt>
                <c:pt idx="71">
                  <c:v>44774</c:v>
                </c:pt>
                <c:pt idx="72">
                  <c:v>44805</c:v>
                </c:pt>
                <c:pt idx="73">
                  <c:v>44835</c:v>
                </c:pt>
                <c:pt idx="74">
                  <c:v>44866</c:v>
                </c:pt>
                <c:pt idx="75">
                  <c:v>44896</c:v>
                </c:pt>
                <c:pt idx="76">
                  <c:v>44927</c:v>
                </c:pt>
                <c:pt idx="77">
                  <c:v>44958</c:v>
                </c:pt>
              </c:numCache>
            </c:numRef>
          </c:cat>
          <c:val>
            <c:numRef>
              <c:f>'1_NoInterest_M1'!$F$22:$F$99</c:f>
              <c:numCache>
                <c:formatCode>_(* #,##0.00_);_(* \(#,##0.00\);_(* "-"??_);_(@_)</c:formatCode>
                <c:ptCount val="78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5-4CC2-B82B-B548891D9FF9}"/>
            </c:ext>
          </c:extLst>
        </c:ser>
        <c:ser>
          <c:idx val="4"/>
          <c:order val="4"/>
          <c:tx>
            <c:strRef>
              <c:f>'1_NoInterest_M1'!$G$20</c:f>
              <c:strCache>
                <c:ptCount val="1"/>
                <c:pt idx="0">
                  <c:v>Ending Principal 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'1_NoInterest_M1'!$B$22:$B$99</c:f>
              <c:numCache>
                <c:formatCode>[$-409]d\-mmm\-yy;@</c:formatCode>
                <c:ptCount val="78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  <c:pt idx="41">
                  <c:v>43862</c:v>
                </c:pt>
                <c:pt idx="42">
                  <c:v>43891</c:v>
                </c:pt>
                <c:pt idx="43">
                  <c:v>43922</c:v>
                </c:pt>
                <c:pt idx="44">
                  <c:v>43952</c:v>
                </c:pt>
                <c:pt idx="45">
                  <c:v>43983</c:v>
                </c:pt>
                <c:pt idx="46">
                  <c:v>44013</c:v>
                </c:pt>
                <c:pt idx="47">
                  <c:v>44044</c:v>
                </c:pt>
                <c:pt idx="48">
                  <c:v>44075</c:v>
                </c:pt>
                <c:pt idx="49">
                  <c:v>44105</c:v>
                </c:pt>
                <c:pt idx="50">
                  <c:v>44136</c:v>
                </c:pt>
                <c:pt idx="51">
                  <c:v>44166</c:v>
                </c:pt>
                <c:pt idx="52">
                  <c:v>44197</c:v>
                </c:pt>
                <c:pt idx="53">
                  <c:v>44228</c:v>
                </c:pt>
                <c:pt idx="54">
                  <c:v>44256</c:v>
                </c:pt>
                <c:pt idx="55">
                  <c:v>44287</c:v>
                </c:pt>
                <c:pt idx="56">
                  <c:v>44317</c:v>
                </c:pt>
                <c:pt idx="57">
                  <c:v>44348</c:v>
                </c:pt>
                <c:pt idx="58">
                  <c:v>44378</c:v>
                </c:pt>
                <c:pt idx="59">
                  <c:v>44409</c:v>
                </c:pt>
                <c:pt idx="60">
                  <c:v>44440</c:v>
                </c:pt>
                <c:pt idx="61">
                  <c:v>44470</c:v>
                </c:pt>
                <c:pt idx="62">
                  <c:v>44501</c:v>
                </c:pt>
                <c:pt idx="63">
                  <c:v>44531</c:v>
                </c:pt>
                <c:pt idx="64">
                  <c:v>44562</c:v>
                </c:pt>
                <c:pt idx="65">
                  <c:v>44593</c:v>
                </c:pt>
                <c:pt idx="66">
                  <c:v>44621</c:v>
                </c:pt>
                <c:pt idx="67">
                  <c:v>44652</c:v>
                </c:pt>
                <c:pt idx="68">
                  <c:v>44682</c:v>
                </c:pt>
                <c:pt idx="69">
                  <c:v>44713</c:v>
                </c:pt>
                <c:pt idx="70">
                  <c:v>44743</c:v>
                </c:pt>
                <c:pt idx="71">
                  <c:v>44774</c:v>
                </c:pt>
                <c:pt idx="72">
                  <c:v>44805</c:v>
                </c:pt>
                <c:pt idx="73">
                  <c:v>44835</c:v>
                </c:pt>
                <c:pt idx="74">
                  <c:v>44866</c:v>
                </c:pt>
                <c:pt idx="75">
                  <c:v>44896</c:v>
                </c:pt>
                <c:pt idx="76">
                  <c:v>44927</c:v>
                </c:pt>
                <c:pt idx="77">
                  <c:v>44958</c:v>
                </c:pt>
              </c:numCache>
            </c:numRef>
          </c:cat>
          <c:val>
            <c:numRef>
              <c:f>'1_NoInterest_M1'!$G$22:$G$99</c:f>
              <c:numCache>
                <c:formatCode>_(* #,##0.00_);_(* \(#,##0.00\);_(* "-"??_);_(@_)</c:formatCode>
                <c:ptCount val="78"/>
                <c:pt idx="0">
                  <c:v>45000</c:v>
                </c:pt>
                <c:pt idx="1">
                  <c:v>40000</c:v>
                </c:pt>
                <c:pt idx="2">
                  <c:v>35000</c:v>
                </c:pt>
                <c:pt idx="3">
                  <c:v>30000</c:v>
                </c:pt>
                <c:pt idx="4">
                  <c:v>25000</c:v>
                </c:pt>
                <c:pt idx="5">
                  <c:v>20000</c:v>
                </c:pt>
                <c:pt idx="6">
                  <c:v>15000</c:v>
                </c:pt>
                <c:pt idx="7">
                  <c:v>10000</c:v>
                </c:pt>
                <c:pt idx="8">
                  <c:v>5000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5-4CC2-B82B-B548891D9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01840"/>
        <c:axId val="360701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'1_NoInterest_M1'!$C$20</c15:sqref>
                        </c15:formulaRef>
                      </c:ext>
                    </c:extLst>
                    <c:strCache>
                      <c:ptCount val="1"/>
                      <c:pt idx="0">
                        <c:v>Beginning principal balance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'1_NoInterest_M1'!$B$22:$B$99</c15:sqref>
                        </c15:formulaRef>
                      </c:ext>
                    </c:extLst>
                    <c:numCache>
                      <c:formatCode>[$-409]d\-mmm\-yy;@</c:formatCode>
                      <c:ptCount val="78"/>
                      <c:pt idx="0">
                        <c:v>42614</c:v>
                      </c:pt>
                      <c:pt idx="1">
                        <c:v>42644</c:v>
                      </c:pt>
                      <c:pt idx="2">
                        <c:v>42675</c:v>
                      </c:pt>
                      <c:pt idx="3">
                        <c:v>42705</c:v>
                      </c:pt>
                      <c:pt idx="4">
                        <c:v>42736</c:v>
                      </c:pt>
                      <c:pt idx="5">
                        <c:v>42767</c:v>
                      </c:pt>
                      <c:pt idx="6">
                        <c:v>42795</c:v>
                      </c:pt>
                      <c:pt idx="7">
                        <c:v>42826</c:v>
                      </c:pt>
                      <c:pt idx="8">
                        <c:v>42856</c:v>
                      </c:pt>
                      <c:pt idx="9">
                        <c:v>42887</c:v>
                      </c:pt>
                      <c:pt idx="10">
                        <c:v>42917</c:v>
                      </c:pt>
                      <c:pt idx="11">
                        <c:v>42948</c:v>
                      </c:pt>
                      <c:pt idx="12">
                        <c:v>42979</c:v>
                      </c:pt>
                      <c:pt idx="13">
                        <c:v>43009</c:v>
                      </c:pt>
                      <c:pt idx="14">
                        <c:v>43040</c:v>
                      </c:pt>
                      <c:pt idx="15">
                        <c:v>43070</c:v>
                      </c:pt>
                      <c:pt idx="16">
                        <c:v>43101</c:v>
                      </c:pt>
                      <c:pt idx="17">
                        <c:v>43132</c:v>
                      </c:pt>
                      <c:pt idx="18">
                        <c:v>43160</c:v>
                      </c:pt>
                      <c:pt idx="19">
                        <c:v>43191</c:v>
                      </c:pt>
                      <c:pt idx="20">
                        <c:v>43221</c:v>
                      </c:pt>
                      <c:pt idx="21">
                        <c:v>43252</c:v>
                      </c:pt>
                      <c:pt idx="22">
                        <c:v>43282</c:v>
                      </c:pt>
                      <c:pt idx="23">
                        <c:v>43313</c:v>
                      </c:pt>
                      <c:pt idx="24">
                        <c:v>43344</c:v>
                      </c:pt>
                      <c:pt idx="25">
                        <c:v>43374</c:v>
                      </c:pt>
                      <c:pt idx="26">
                        <c:v>43405</c:v>
                      </c:pt>
                      <c:pt idx="27">
                        <c:v>43435</c:v>
                      </c:pt>
                      <c:pt idx="28">
                        <c:v>43466</c:v>
                      </c:pt>
                      <c:pt idx="29">
                        <c:v>43497</c:v>
                      </c:pt>
                      <c:pt idx="30">
                        <c:v>43525</c:v>
                      </c:pt>
                      <c:pt idx="31">
                        <c:v>43556</c:v>
                      </c:pt>
                      <c:pt idx="32">
                        <c:v>43586</c:v>
                      </c:pt>
                      <c:pt idx="33">
                        <c:v>43617</c:v>
                      </c:pt>
                      <c:pt idx="34">
                        <c:v>43647</c:v>
                      </c:pt>
                      <c:pt idx="35">
                        <c:v>43678</c:v>
                      </c:pt>
                      <c:pt idx="36">
                        <c:v>43709</c:v>
                      </c:pt>
                      <c:pt idx="37">
                        <c:v>43739</c:v>
                      </c:pt>
                      <c:pt idx="38">
                        <c:v>43770</c:v>
                      </c:pt>
                      <c:pt idx="39">
                        <c:v>43800</c:v>
                      </c:pt>
                      <c:pt idx="40">
                        <c:v>43831</c:v>
                      </c:pt>
                      <c:pt idx="41">
                        <c:v>43862</c:v>
                      </c:pt>
                      <c:pt idx="42">
                        <c:v>43891</c:v>
                      </c:pt>
                      <c:pt idx="43">
                        <c:v>43922</c:v>
                      </c:pt>
                      <c:pt idx="44">
                        <c:v>43952</c:v>
                      </c:pt>
                      <c:pt idx="45">
                        <c:v>43983</c:v>
                      </c:pt>
                      <c:pt idx="46">
                        <c:v>44013</c:v>
                      </c:pt>
                      <c:pt idx="47">
                        <c:v>44044</c:v>
                      </c:pt>
                      <c:pt idx="48">
                        <c:v>44075</c:v>
                      </c:pt>
                      <c:pt idx="49">
                        <c:v>44105</c:v>
                      </c:pt>
                      <c:pt idx="50">
                        <c:v>44136</c:v>
                      </c:pt>
                      <c:pt idx="51">
                        <c:v>44166</c:v>
                      </c:pt>
                      <c:pt idx="52">
                        <c:v>44197</c:v>
                      </c:pt>
                      <c:pt idx="53">
                        <c:v>44228</c:v>
                      </c:pt>
                      <c:pt idx="54">
                        <c:v>44256</c:v>
                      </c:pt>
                      <c:pt idx="55">
                        <c:v>44287</c:v>
                      </c:pt>
                      <c:pt idx="56">
                        <c:v>44317</c:v>
                      </c:pt>
                      <c:pt idx="57">
                        <c:v>44348</c:v>
                      </c:pt>
                      <c:pt idx="58">
                        <c:v>44378</c:v>
                      </c:pt>
                      <c:pt idx="59">
                        <c:v>44409</c:v>
                      </c:pt>
                      <c:pt idx="60">
                        <c:v>44440</c:v>
                      </c:pt>
                      <c:pt idx="61">
                        <c:v>44470</c:v>
                      </c:pt>
                      <c:pt idx="62">
                        <c:v>44501</c:v>
                      </c:pt>
                      <c:pt idx="63">
                        <c:v>44531</c:v>
                      </c:pt>
                      <c:pt idx="64">
                        <c:v>44562</c:v>
                      </c:pt>
                      <c:pt idx="65">
                        <c:v>44593</c:v>
                      </c:pt>
                      <c:pt idx="66">
                        <c:v>44621</c:v>
                      </c:pt>
                      <c:pt idx="67">
                        <c:v>44652</c:v>
                      </c:pt>
                      <c:pt idx="68">
                        <c:v>44682</c:v>
                      </c:pt>
                      <c:pt idx="69">
                        <c:v>44713</c:v>
                      </c:pt>
                      <c:pt idx="70">
                        <c:v>44743</c:v>
                      </c:pt>
                      <c:pt idx="71">
                        <c:v>44774</c:v>
                      </c:pt>
                      <c:pt idx="72">
                        <c:v>44805</c:v>
                      </c:pt>
                      <c:pt idx="73">
                        <c:v>44835</c:v>
                      </c:pt>
                      <c:pt idx="74">
                        <c:v>44866</c:v>
                      </c:pt>
                      <c:pt idx="75">
                        <c:v>44896</c:v>
                      </c:pt>
                      <c:pt idx="76">
                        <c:v>44927</c:v>
                      </c:pt>
                      <c:pt idx="77">
                        <c:v>44958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'1_NoInterest_M1'!$C$22:$C$99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8"/>
                      <c:pt idx="0">
                        <c:v>50000</c:v>
                      </c:pt>
                      <c:pt idx="1">
                        <c:v>45000</c:v>
                      </c:pt>
                      <c:pt idx="2">
                        <c:v>40000</c:v>
                      </c:pt>
                      <c:pt idx="3">
                        <c:v>35000</c:v>
                      </c:pt>
                      <c:pt idx="4">
                        <c:v>30000</c:v>
                      </c:pt>
                      <c:pt idx="5">
                        <c:v>25000</c:v>
                      </c:pt>
                      <c:pt idx="6">
                        <c:v>20000</c:v>
                      </c:pt>
                      <c:pt idx="7">
                        <c:v>15000</c:v>
                      </c:pt>
                      <c:pt idx="8">
                        <c:v>10000</c:v>
                      </c:pt>
                      <c:pt idx="9">
                        <c:v>5000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E95-4CC2-B82B-B548891D9FF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'1_NoInterest_M1'!$D$20</c15:sqref>
                        </c15:formulaRef>
                      </c:ext>
                    </c:extLst>
                    <c:strCache>
                      <c:ptCount val="1"/>
                      <c:pt idx="0">
                        <c:v>Payment Amount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'1_NoInterest_M1'!$B$22:$B$99</c15:sqref>
                        </c15:formulaRef>
                      </c:ext>
                    </c:extLst>
                    <c:numCache>
                      <c:formatCode>[$-409]d\-mmm\-yy;@</c:formatCode>
                      <c:ptCount val="78"/>
                      <c:pt idx="0">
                        <c:v>42614</c:v>
                      </c:pt>
                      <c:pt idx="1">
                        <c:v>42644</c:v>
                      </c:pt>
                      <c:pt idx="2">
                        <c:v>42675</c:v>
                      </c:pt>
                      <c:pt idx="3">
                        <c:v>42705</c:v>
                      </c:pt>
                      <c:pt idx="4">
                        <c:v>42736</c:v>
                      </c:pt>
                      <c:pt idx="5">
                        <c:v>42767</c:v>
                      </c:pt>
                      <c:pt idx="6">
                        <c:v>42795</c:v>
                      </c:pt>
                      <c:pt idx="7">
                        <c:v>42826</c:v>
                      </c:pt>
                      <c:pt idx="8">
                        <c:v>42856</c:v>
                      </c:pt>
                      <c:pt idx="9">
                        <c:v>42887</c:v>
                      </c:pt>
                      <c:pt idx="10">
                        <c:v>42917</c:v>
                      </c:pt>
                      <c:pt idx="11">
                        <c:v>42948</c:v>
                      </c:pt>
                      <c:pt idx="12">
                        <c:v>42979</c:v>
                      </c:pt>
                      <c:pt idx="13">
                        <c:v>43009</c:v>
                      </c:pt>
                      <c:pt idx="14">
                        <c:v>43040</c:v>
                      </c:pt>
                      <c:pt idx="15">
                        <c:v>43070</c:v>
                      </c:pt>
                      <c:pt idx="16">
                        <c:v>43101</c:v>
                      </c:pt>
                      <c:pt idx="17">
                        <c:v>43132</c:v>
                      </c:pt>
                      <c:pt idx="18">
                        <c:v>43160</c:v>
                      </c:pt>
                      <c:pt idx="19">
                        <c:v>43191</c:v>
                      </c:pt>
                      <c:pt idx="20">
                        <c:v>43221</c:v>
                      </c:pt>
                      <c:pt idx="21">
                        <c:v>43252</c:v>
                      </c:pt>
                      <c:pt idx="22">
                        <c:v>43282</c:v>
                      </c:pt>
                      <c:pt idx="23">
                        <c:v>43313</c:v>
                      </c:pt>
                      <c:pt idx="24">
                        <c:v>43344</c:v>
                      </c:pt>
                      <c:pt idx="25">
                        <c:v>43374</c:v>
                      </c:pt>
                      <c:pt idx="26">
                        <c:v>43405</c:v>
                      </c:pt>
                      <c:pt idx="27">
                        <c:v>43435</c:v>
                      </c:pt>
                      <c:pt idx="28">
                        <c:v>43466</c:v>
                      </c:pt>
                      <c:pt idx="29">
                        <c:v>43497</c:v>
                      </c:pt>
                      <c:pt idx="30">
                        <c:v>43525</c:v>
                      </c:pt>
                      <c:pt idx="31">
                        <c:v>43556</c:v>
                      </c:pt>
                      <c:pt idx="32">
                        <c:v>43586</c:v>
                      </c:pt>
                      <c:pt idx="33">
                        <c:v>43617</c:v>
                      </c:pt>
                      <c:pt idx="34">
                        <c:v>43647</c:v>
                      </c:pt>
                      <c:pt idx="35">
                        <c:v>43678</c:v>
                      </c:pt>
                      <c:pt idx="36">
                        <c:v>43709</c:v>
                      </c:pt>
                      <c:pt idx="37">
                        <c:v>43739</c:v>
                      </c:pt>
                      <c:pt idx="38">
                        <c:v>43770</c:v>
                      </c:pt>
                      <c:pt idx="39">
                        <c:v>43800</c:v>
                      </c:pt>
                      <c:pt idx="40">
                        <c:v>43831</c:v>
                      </c:pt>
                      <c:pt idx="41">
                        <c:v>43862</c:v>
                      </c:pt>
                      <c:pt idx="42">
                        <c:v>43891</c:v>
                      </c:pt>
                      <c:pt idx="43">
                        <c:v>43922</c:v>
                      </c:pt>
                      <c:pt idx="44">
                        <c:v>43952</c:v>
                      </c:pt>
                      <c:pt idx="45">
                        <c:v>43983</c:v>
                      </c:pt>
                      <c:pt idx="46">
                        <c:v>44013</c:v>
                      </c:pt>
                      <c:pt idx="47">
                        <c:v>44044</c:v>
                      </c:pt>
                      <c:pt idx="48">
                        <c:v>44075</c:v>
                      </c:pt>
                      <c:pt idx="49">
                        <c:v>44105</c:v>
                      </c:pt>
                      <c:pt idx="50">
                        <c:v>44136</c:v>
                      </c:pt>
                      <c:pt idx="51">
                        <c:v>44166</c:v>
                      </c:pt>
                      <c:pt idx="52">
                        <c:v>44197</c:v>
                      </c:pt>
                      <c:pt idx="53">
                        <c:v>44228</c:v>
                      </c:pt>
                      <c:pt idx="54">
                        <c:v>44256</c:v>
                      </c:pt>
                      <c:pt idx="55">
                        <c:v>44287</c:v>
                      </c:pt>
                      <c:pt idx="56">
                        <c:v>44317</c:v>
                      </c:pt>
                      <c:pt idx="57">
                        <c:v>44348</c:v>
                      </c:pt>
                      <c:pt idx="58">
                        <c:v>44378</c:v>
                      </c:pt>
                      <c:pt idx="59">
                        <c:v>44409</c:v>
                      </c:pt>
                      <c:pt idx="60">
                        <c:v>44440</c:v>
                      </c:pt>
                      <c:pt idx="61">
                        <c:v>44470</c:v>
                      </c:pt>
                      <c:pt idx="62">
                        <c:v>44501</c:v>
                      </c:pt>
                      <c:pt idx="63">
                        <c:v>44531</c:v>
                      </c:pt>
                      <c:pt idx="64">
                        <c:v>44562</c:v>
                      </c:pt>
                      <c:pt idx="65">
                        <c:v>44593</c:v>
                      </c:pt>
                      <c:pt idx="66">
                        <c:v>44621</c:v>
                      </c:pt>
                      <c:pt idx="67">
                        <c:v>44652</c:v>
                      </c:pt>
                      <c:pt idx="68">
                        <c:v>44682</c:v>
                      </c:pt>
                      <c:pt idx="69">
                        <c:v>44713</c:v>
                      </c:pt>
                      <c:pt idx="70">
                        <c:v>44743</c:v>
                      </c:pt>
                      <c:pt idx="71">
                        <c:v>44774</c:v>
                      </c:pt>
                      <c:pt idx="72">
                        <c:v>44805</c:v>
                      </c:pt>
                      <c:pt idx="73">
                        <c:v>44835</c:v>
                      </c:pt>
                      <c:pt idx="74">
                        <c:v>44866</c:v>
                      </c:pt>
                      <c:pt idx="75">
                        <c:v>44896</c:v>
                      </c:pt>
                      <c:pt idx="76">
                        <c:v>44927</c:v>
                      </c:pt>
                      <c:pt idx="77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'1_NoInterest_M1'!$D$22:$D$99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8"/>
                      <c:pt idx="0">
                        <c:v>5000</c:v>
                      </c:pt>
                      <c:pt idx="1">
                        <c:v>5000</c:v>
                      </c:pt>
                      <c:pt idx="2">
                        <c:v>5000</c:v>
                      </c:pt>
                      <c:pt idx="3">
                        <c:v>5000</c:v>
                      </c:pt>
                      <c:pt idx="4">
                        <c:v>5000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E95-4CC2-B82B-B548891D9FF9}"/>
                  </c:ext>
                </c:extLst>
              </c15:ser>
            </c15:filteredLineSeries>
          </c:ext>
        </c:extLst>
      </c:lineChart>
      <c:dateAx>
        <c:axId val="360701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512"/>
        <c:crosses val="autoZero"/>
        <c:auto val="1"/>
        <c:lblOffset val="100"/>
        <c:baseTimeUnit val="months"/>
      </c:dateAx>
      <c:valAx>
        <c:axId val="3607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0_);_(* \(#,##0.0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Payoff Principal and Interest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'1_InterestOnly_M1'!$E$22</c:f>
              <c:strCache>
                <c:ptCount val="1"/>
                <c:pt idx="0">
                  <c:v>Interest Payment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'1_InterestOnly_M1'!$B$24:$B$101</c:f>
              <c:numCache>
                <c:formatCode>[$-409]d\-mmm\-yy;@</c:formatCode>
                <c:ptCount val="78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  <c:pt idx="41">
                  <c:v>43862</c:v>
                </c:pt>
                <c:pt idx="42">
                  <c:v>43891</c:v>
                </c:pt>
                <c:pt idx="43">
                  <c:v>43922</c:v>
                </c:pt>
                <c:pt idx="44">
                  <c:v>43952</c:v>
                </c:pt>
                <c:pt idx="45">
                  <c:v>43983</c:v>
                </c:pt>
                <c:pt idx="46">
                  <c:v>44013</c:v>
                </c:pt>
                <c:pt idx="47">
                  <c:v>44044</c:v>
                </c:pt>
                <c:pt idx="48">
                  <c:v>44075</c:v>
                </c:pt>
                <c:pt idx="49">
                  <c:v>44105</c:v>
                </c:pt>
                <c:pt idx="50">
                  <c:v>44136</c:v>
                </c:pt>
                <c:pt idx="51">
                  <c:v>44166</c:v>
                </c:pt>
                <c:pt idx="52">
                  <c:v>44197</c:v>
                </c:pt>
                <c:pt idx="53">
                  <c:v>44228</c:v>
                </c:pt>
                <c:pt idx="54">
                  <c:v>44256</c:v>
                </c:pt>
                <c:pt idx="55">
                  <c:v>44287</c:v>
                </c:pt>
                <c:pt idx="56">
                  <c:v>44317</c:v>
                </c:pt>
                <c:pt idx="57">
                  <c:v>44348</c:v>
                </c:pt>
                <c:pt idx="58">
                  <c:v>44378</c:v>
                </c:pt>
                <c:pt idx="59">
                  <c:v>44409</c:v>
                </c:pt>
                <c:pt idx="60">
                  <c:v>44440</c:v>
                </c:pt>
                <c:pt idx="61">
                  <c:v>44470</c:v>
                </c:pt>
                <c:pt idx="62">
                  <c:v>44501</c:v>
                </c:pt>
                <c:pt idx="63">
                  <c:v>44531</c:v>
                </c:pt>
                <c:pt idx="64">
                  <c:v>44562</c:v>
                </c:pt>
                <c:pt idx="65">
                  <c:v>44593</c:v>
                </c:pt>
                <c:pt idx="66">
                  <c:v>44621</c:v>
                </c:pt>
                <c:pt idx="67">
                  <c:v>44652</c:v>
                </c:pt>
                <c:pt idx="68">
                  <c:v>44682</c:v>
                </c:pt>
                <c:pt idx="69">
                  <c:v>44713</c:v>
                </c:pt>
                <c:pt idx="70">
                  <c:v>44743</c:v>
                </c:pt>
                <c:pt idx="71">
                  <c:v>44774</c:v>
                </c:pt>
                <c:pt idx="72">
                  <c:v>44805</c:v>
                </c:pt>
                <c:pt idx="73">
                  <c:v>44835</c:v>
                </c:pt>
                <c:pt idx="74">
                  <c:v>44866</c:v>
                </c:pt>
                <c:pt idx="75">
                  <c:v>44896</c:v>
                </c:pt>
                <c:pt idx="76">
                  <c:v>44927</c:v>
                </c:pt>
                <c:pt idx="77">
                  <c:v>44958</c:v>
                </c:pt>
              </c:numCache>
            </c:numRef>
          </c:cat>
          <c:val>
            <c:numRef>
              <c:f>'1_InterestOnly_M1'!$E$24:$E$101</c:f>
              <c:numCache>
                <c:formatCode>_(* #,##0.00_);_(* \(#,##0.00\);_(* "-"??_);_(@_)</c:formatCode>
                <c:ptCount val="78"/>
                <c:pt idx="0">
                  <c:v>356.55858046281037</c:v>
                </c:pt>
                <c:pt idx="1">
                  <c:v>227.15145320864661</c:v>
                </c:pt>
                <c:pt idx="2">
                  <c:v>227.15145320864661</c:v>
                </c:pt>
                <c:pt idx="3">
                  <c:v>227.15145320864661</c:v>
                </c:pt>
                <c:pt idx="4">
                  <c:v>227.15145320864661</c:v>
                </c:pt>
                <c:pt idx="5">
                  <c:v>227.15145320864661</c:v>
                </c:pt>
                <c:pt idx="6">
                  <c:v>227.15145320864661</c:v>
                </c:pt>
                <c:pt idx="7">
                  <c:v>227.15145320864661</c:v>
                </c:pt>
                <c:pt idx="8">
                  <c:v>227.15145320864661</c:v>
                </c:pt>
                <c:pt idx="9">
                  <c:v>227.15145320864661</c:v>
                </c:pt>
                <c:pt idx="10">
                  <c:v>227.15145320864661</c:v>
                </c:pt>
                <c:pt idx="11">
                  <c:v>227.15145320864661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E-4499-9B91-075A4BB7D5A1}"/>
            </c:ext>
          </c:extLst>
        </c:ser>
        <c:ser>
          <c:idx val="3"/>
          <c:order val="3"/>
          <c:tx>
            <c:strRef>
              <c:f>'1_InterestOnly_M1'!$F$22</c:f>
              <c:strCache>
                <c:ptCount val="1"/>
                <c:pt idx="0">
                  <c:v>Reduction to Principal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'1_InterestOnly_M1'!$B$24:$B$101</c:f>
              <c:numCache>
                <c:formatCode>[$-409]d\-mmm\-yy;@</c:formatCode>
                <c:ptCount val="78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  <c:pt idx="41">
                  <c:v>43862</c:v>
                </c:pt>
                <c:pt idx="42">
                  <c:v>43891</c:v>
                </c:pt>
                <c:pt idx="43">
                  <c:v>43922</c:v>
                </c:pt>
                <c:pt idx="44">
                  <c:v>43952</c:v>
                </c:pt>
                <c:pt idx="45">
                  <c:v>43983</c:v>
                </c:pt>
                <c:pt idx="46">
                  <c:v>44013</c:v>
                </c:pt>
                <c:pt idx="47">
                  <c:v>44044</c:v>
                </c:pt>
                <c:pt idx="48">
                  <c:v>44075</c:v>
                </c:pt>
                <c:pt idx="49">
                  <c:v>44105</c:v>
                </c:pt>
                <c:pt idx="50">
                  <c:v>44136</c:v>
                </c:pt>
                <c:pt idx="51">
                  <c:v>44166</c:v>
                </c:pt>
                <c:pt idx="52">
                  <c:v>44197</c:v>
                </c:pt>
                <c:pt idx="53">
                  <c:v>44228</c:v>
                </c:pt>
                <c:pt idx="54">
                  <c:v>44256</c:v>
                </c:pt>
                <c:pt idx="55">
                  <c:v>44287</c:v>
                </c:pt>
                <c:pt idx="56">
                  <c:v>44317</c:v>
                </c:pt>
                <c:pt idx="57">
                  <c:v>44348</c:v>
                </c:pt>
                <c:pt idx="58">
                  <c:v>44378</c:v>
                </c:pt>
                <c:pt idx="59">
                  <c:v>44409</c:v>
                </c:pt>
                <c:pt idx="60">
                  <c:v>44440</c:v>
                </c:pt>
                <c:pt idx="61">
                  <c:v>44470</c:v>
                </c:pt>
                <c:pt idx="62">
                  <c:v>44501</c:v>
                </c:pt>
                <c:pt idx="63">
                  <c:v>44531</c:v>
                </c:pt>
                <c:pt idx="64">
                  <c:v>44562</c:v>
                </c:pt>
                <c:pt idx="65">
                  <c:v>44593</c:v>
                </c:pt>
                <c:pt idx="66">
                  <c:v>44621</c:v>
                </c:pt>
                <c:pt idx="67">
                  <c:v>44652</c:v>
                </c:pt>
                <c:pt idx="68">
                  <c:v>44682</c:v>
                </c:pt>
                <c:pt idx="69">
                  <c:v>44713</c:v>
                </c:pt>
                <c:pt idx="70">
                  <c:v>44743</c:v>
                </c:pt>
                <c:pt idx="71">
                  <c:v>44774</c:v>
                </c:pt>
                <c:pt idx="72">
                  <c:v>44805</c:v>
                </c:pt>
                <c:pt idx="73">
                  <c:v>44835</c:v>
                </c:pt>
                <c:pt idx="74">
                  <c:v>44866</c:v>
                </c:pt>
                <c:pt idx="75">
                  <c:v>44896</c:v>
                </c:pt>
                <c:pt idx="76">
                  <c:v>44927</c:v>
                </c:pt>
                <c:pt idx="77">
                  <c:v>44958</c:v>
                </c:pt>
              </c:numCache>
            </c:numRef>
          </c:cat>
          <c:val>
            <c:numRef>
              <c:f>'1_InterestOnly_M1'!$F$24:$F$101</c:f>
              <c:numCache>
                <c:formatCode>_(* #,##0.00_);_(* \(#,##0.00\);_(* "-"??_);_(@_)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42500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E-4499-9B91-075A4BB7D5A1}"/>
            </c:ext>
          </c:extLst>
        </c:ser>
        <c:ser>
          <c:idx val="4"/>
          <c:order val="4"/>
          <c:tx>
            <c:strRef>
              <c:f>'1_InterestOnly_M1'!$G$22</c:f>
              <c:strCache>
                <c:ptCount val="1"/>
                <c:pt idx="0">
                  <c:v>Ending Principal 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'1_InterestOnly_M1'!$B$24:$B$101</c:f>
              <c:numCache>
                <c:formatCode>[$-409]d\-mmm\-yy;@</c:formatCode>
                <c:ptCount val="78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  <c:pt idx="41">
                  <c:v>43862</c:v>
                </c:pt>
                <c:pt idx="42">
                  <c:v>43891</c:v>
                </c:pt>
                <c:pt idx="43">
                  <c:v>43922</c:v>
                </c:pt>
                <c:pt idx="44">
                  <c:v>43952</c:v>
                </c:pt>
                <c:pt idx="45">
                  <c:v>43983</c:v>
                </c:pt>
                <c:pt idx="46">
                  <c:v>44013</c:v>
                </c:pt>
                <c:pt idx="47">
                  <c:v>44044</c:v>
                </c:pt>
                <c:pt idx="48">
                  <c:v>44075</c:v>
                </c:pt>
                <c:pt idx="49">
                  <c:v>44105</c:v>
                </c:pt>
                <c:pt idx="50">
                  <c:v>44136</c:v>
                </c:pt>
                <c:pt idx="51">
                  <c:v>44166</c:v>
                </c:pt>
                <c:pt idx="52">
                  <c:v>44197</c:v>
                </c:pt>
                <c:pt idx="53">
                  <c:v>44228</c:v>
                </c:pt>
                <c:pt idx="54">
                  <c:v>44256</c:v>
                </c:pt>
                <c:pt idx="55">
                  <c:v>44287</c:v>
                </c:pt>
                <c:pt idx="56">
                  <c:v>44317</c:v>
                </c:pt>
                <c:pt idx="57">
                  <c:v>44348</c:v>
                </c:pt>
                <c:pt idx="58">
                  <c:v>44378</c:v>
                </c:pt>
                <c:pt idx="59">
                  <c:v>44409</c:v>
                </c:pt>
                <c:pt idx="60">
                  <c:v>44440</c:v>
                </c:pt>
                <c:pt idx="61">
                  <c:v>44470</c:v>
                </c:pt>
                <c:pt idx="62">
                  <c:v>44501</c:v>
                </c:pt>
                <c:pt idx="63">
                  <c:v>44531</c:v>
                </c:pt>
                <c:pt idx="64">
                  <c:v>44562</c:v>
                </c:pt>
                <c:pt idx="65">
                  <c:v>44593</c:v>
                </c:pt>
                <c:pt idx="66">
                  <c:v>44621</c:v>
                </c:pt>
                <c:pt idx="67">
                  <c:v>44652</c:v>
                </c:pt>
                <c:pt idx="68">
                  <c:v>44682</c:v>
                </c:pt>
                <c:pt idx="69">
                  <c:v>44713</c:v>
                </c:pt>
                <c:pt idx="70">
                  <c:v>44743</c:v>
                </c:pt>
                <c:pt idx="71">
                  <c:v>44774</c:v>
                </c:pt>
                <c:pt idx="72">
                  <c:v>44805</c:v>
                </c:pt>
                <c:pt idx="73">
                  <c:v>44835</c:v>
                </c:pt>
                <c:pt idx="74">
                  <c:v>44866</c:v>
                </c:pt>
                <c:pt idx="75">
                  <c:v>44896</c:v>
                </c:pt>
                <c:pt idx="76">
                  <c:v>44927</c:v>
                </c:pt>
                <c:pt idx="77">
                  <c:v>44958</c:v>
                </c:pt>
              </c:numCache>
            </c:numRef>
          </c:cat>
          <c:val>
            <c:numRef>
              <c:f>'1_InterestOnly_M1'!$G$24:$G$101</c:f>
              <c:numCache>
                <c:formatCode>_(* #,##0.00_);_(* \(#,##0.00\);_(* "-"??_);_(@_)</c:formatCode>
                <c:ptCount val="78"/>
                <c:pt idx="0">
                  <c:v>42500</c:v>
                </c:pt>
                <c:pt idx="1">
                  <c:v>42500</c:v>
                </c:pt>
                <c:pt idx="2">
                  <c:v>42500</c:v>
                </c:pt>
                <c:pt idx="3">
                  <c:v>42500</c:v>
                </c:pt>
                <c:pt idx="4">
                  <c:v>42500</c:v>
                </c:pt>
                <c:pt idx="5">
                  <c:v>42500</c:v>
                </c:pt>
                <c:pt idx="6">
                  <c:v>42500</c:v>
                </c:pt>
                <c:pt idx="7">
                  <c:v>42500</c:v>
                </c:pt>
                <c:pt idx="8">
                  <c:v>42500</c:v>
                </c:pt>
                <c:pt idx="9">
                  <c:v>42500</c:v>
                </c:pt>
                <c:pt idx="10">
                  <c:v>42500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E-4499-9B91-075A4BB7D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01840"/>
        <c:axId val="360701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'1_InterestOnly_M1'!$C$22</c15:sqref>
                        </c15:formulaRef>
                      </c:ext>
                    </c:extLst>
                    <c:strCache>
                      <c:ptCount val="1"/>
                      <c:pt idx="0">
                        <c:v>Beginning principal balance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'1_InterestOnly_M1'!$B$24:$B$101</c15:sqref>
                        </c15:formulaRef>
                      </c:ext>
                    </c:extLst>
                    <c:numCache>
                      <c:formatCode>[$-409]d\-mmm\-yy;@</c:formatCode>
                      <c:ptCount val="78"/>
                      <c:pt idx="0">
                        <c:v>42614</c:v>
                      </c:pt>
                      <c:pt idx="1">
                        <c:v>42644</c:v>
                      </c:pt>
                      <c:pt idx="2">
                        <c:v>42675</c:v>
                      </c:pt>
                      <c:pt idx="3">
                        <c:v>42705</c:v>
                      </c:pt>
                      <c:pt idx="4">
                        <c:v>42736</c:v>
                      </c:pt>
                      <c:pt idx="5">
                        <c:v>42767</c:v>
                      </c:pt>
                      <c:pt idx="6">
                        <c:v>42795</c:v>
                      </c:pt>
                      <c:pt idx="7">
                        <c:v>42826</c:v>
                      </c:pt>
                      <c:pt idx="8">
                        <c:v>42856</c:v>
                      </c:pt>
                      <c:pt idx="9">
                        <c:v>42887</c:v>
                      </c:pt>
                      <c:pt idx="10">
                        <c:v>42917</c:v>
                      </c:pt>
                      <c:pt idx="11">
                        <c:v>42948</c:v>
                      </c:pt>
                      <c:pt idx="12">
                        <c:v>42979</c:v>
                      </c:pt>
                      <c:pt idx="13">
                        <c:v>43009</c:v>
                      </c:pt>
                      <c:pt idx="14">
                        <c:v>43040</c:v>
                      </c:pt>
                      <c:pt idx="15">
                        <c:v>43070</c:v>
                      </c:pt>
                      <c:pt idx="16">
                        <c:v>43101</c:v>
                      </c:pt>
                      <c:pt idx="17">
                        <c:v>43132</c:v>
                      </c:pt>
                      <c:pt idx="18">
                        <c:v>43160</c:v>
                      </c:pt>
                      <c:pt idx="19">
                        <c:v>43191</c:v>
                      </c:pt>
                      <c:pt idx="20">
                        <c:v>43221</c:v>
                      </c:pt>
                      <c:pt idx="21">
                        <c:v>43252</c:v>
                      </c:pt>
                      <c:pt idx="22">
                        <c:v>43282</c:v>
                      </c:pt>
                      <c:pt idx="23">
                        <c:v>43313</c:v>
                      </c:pt>
                      <c:pt idx="24">
                        <c:v>43344</c:v>
                      </c:pt>
                      <c:pt idx="25">
                        <c:v>43374</c:v>
                      </c:pt>
                      <c:pt idx="26">
                        <c:v>43405</c:v>
                      </c:pt>
                      <c:pt idx="27">
                        <c:v>43435</c:v>
                      </c:pt>
                      <c:pt idx="28">
                        <c:v>43466</c:v>
                      </c:pt>
                      <c:pt idx="29">
                        <c:v>43497</c:v>
                      </c:pt>
                      <c:pt idx="30">
                        <c:v>43525</c:v>
                      </c:pt>
                      <c:pt idx="31">
                        <c:v>43556</c:v>
                      </c:pt>
                      <c:pt idx="32">
                        <c:v>43586</c:v>
                      </c:pt>
                      <c:pt idx="33">
                        <c:v>43617</c:v>
                      </c:pt>
                      <c:pt idx="34">
                        <c:v>43647</c:v>
                      </c:pt>
                      <c:pt idx="35">
                        <c:v>43678</c:v>
                      </c:pt>
                      <c:pt idx="36">
                        <c:v>43709</c:v>
                      </c:pt>
                      <c:pt idx="37">
                        <c:v>43739</c:v>
                      </c:pt>
                      <c:pt idx="38">
                        <c:v>43770</c:v>
                      </c:pt>
                      <c:pt idx="39">
                        <c:v>43800</c:v>
                      </c:pt>
                      <c:pt idx="40">
                        <c:v>43831</c:v>
                      </c:pt>
                      <c:pt idx="41">
                        <c:v>43862</c:v>
                      </c:pt>
                      <c:pt idx="42">
                        <c:v>43891</c:v>
                      </c:pt>
                      <c:pt idx="43">
                        <c:v>43922</c:v>
                      </c:pt>
                      <c:pt idx="44">
                        <c:v>43952</c:v>
                      </c:pt>
                      <c:pt idx="45">
                        <c:v>43983</c:v>
                      </c:pt>
                      <c:pt idx="46">
                        <c:v>44013</c:v>
                      </c:pt>
                      <c:pt idx="47">
                        <c:v>44044</c:v>
                      </c:pt>
                      <c:pt idx="48">
                        <c:v>44075</c:v>
                      </c:pt>
                      <c:pt idx="49">
                        <c:v>44105</c:v>
                      </c:pt>
                      <c:pt idx="50">
                        <c:v>44136</c:v>
                      </c:pt>
                      <c:pt idx="51">
                        <c:v>44166</c:v>
                      </c:pt>
                      <c:pt idx="52">
                        <c:v>44197</c:v>
                      </c:pt>
                      <c:pt idx="53">
                        <c:v>44228</c:v>
                      </c:pt>
                      <c:pt idx="54">
                        <c:v>44256</c:v>
                      </c:pt>
                      <c:pt idx="55">
                        <c:v>44287</c:v>
                      </c:pt>
                      <c:pt idx="56">
                        <c:v>44317</c:v>
                      </c:pt>
                      <c:pt idx="57">
                        <c:v>44348</c:v>
                      </c:pt>
                      <c:pt idx="58">
                        <c:v>44378</c:v>
                      </c:pt>
                      <c:pt idx="59">
                        <c:v>44409</c:v>
                      </c:pt>
                      <c:pt idx="60">
                        <c:v>44440</c:v>
                      </c:pt>
                      <c:pt idx="61">
                        <c:v>44470</c:v>
                      </c:pt>
                      <c:pt idx="62">
                        <c:v>44501</c:v>
                      </c:pt>
                      <c:pt idx="63">
                        <c:v>44531</c:v>
                      </c:pt>
                      <c:pt idx="64">
                        <c:v>44562</c:v>
                      </c:pt>
                      <c:pt idx="65">
                        <c:v>44593</c:v>
                      </c:pt>
                      <c:pt idx="66">
                        <c:v>44621</c:v>
                      </c:pt>
                      <c:pt idx="67">
                        <c:v>44652</c:v>
                      </c:pt>
                      <c:pt idx="68">
                        <c:v>44682</c:v>
                      </c:pt>
                      <c:pt idx="69">
                        <c:v>44713</c:v>
                      </c:pt>
                      <c:pt idx="70">
                        <c:v>44743</c:v>
                      </c:pt>
                      <c:pt idx="71">
                        <c:v>44774</c:v>
                      </c:pt>
                      <c:pt idx="72">
                        <c:v>44805</c:v>
                      </c:pt>
                      <c:pt idx="73">
                        <c:v>44835</c:v>
                      </c:pt>
                      <c:pt idx="74">
                        <c:v>44866</c:v>
                      </c:pt>
                      <c:pt idx="75">
                        <c:v>44896</c:v>
                      </c:pt>
                      <c:pt idx="76">
                        <c:v>44927</c:v>
                      </c:pt>
                      <c:pt idx="77">
                        <c:v>44958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'1_InterestOnly_M1'!$C$24:$C$101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8"/>
                      <c:pt idx="0">
                        <c:v>42500</c:v>
                      </c:pt>
                      <c:pt idx="1">
                        <c:v>42500</c:v>
                      </c:pt>
                      <c:pt idx="2">
                        <c:v>42500</c:v>
                      </c:pt>
                      <c:pt idx="3">
                        <c:v>42500</c:v>
                      </c:pt>
                      <c:pt idx="4">
                        <c:v>42500</c:v>
                      </c:pt>
                      <c:pt idx="5">
                        <c:v>42500</c:v>
                      </c:pt>
                      <c:pt idx="6">
                        <c:v>42500</c:v>
                      </c:pt>
                      <c:pt idx="7">
                        <c:v>42500</c:v>
                      </c:pt>
                      <c:pt idx="8">
                        <c:v>42500</c:v>
                      </c:pt>
                      <c:pt idx="9">
                        <c:v>42500</c:v>
                      </c:pt>
                      <c:pt idx="10">
                        <c:v>42500</c:v>
                      </c:pt>
                      <c:pt idx="11">
                        <c:v>42500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31E-4499-9B91-075A4BB7D5A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'1_InterestOnly_M1'!$D$22</c15:sqref>
                        </c15:formulaRef>
                      </c:ext>
                    </c:extLst>
                    <c:strCache>
                      <c:ptCount val="1"/>
                      <c:pt idx="0">
                        <c:v>Payment Amount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'1_InterestOnly_M1'!$B$24:$B$101</c15:sqref>
                        </c15:formulaRef>
                      </c:ext>
                    </c:extLst>
                    <c:numCache>
                      <c:formatCode>[$-409]d\-mmm\-yy;@</c:formatCode>
                      <c:ptCount val="78"/>
                      <c:pt idx="0">
                        <c:v>42614</c:v>
                      </c:pt>
                      <c:pt idx="1">
                        <c:v>42644</c:v>
                      </c:pt>
                      <c:pt idx="2">
                        <c:v>42675</c:v>
                      </c:pt>
                      <c:pt idx="3">
                        <c:v>42705</c:v>
                      </c:pt>
                      <c:pt idx="4">
                        <c:v>42736</c:v>
                      </c:pt>
                      <c:pt idx="5">
                        <c:v>42767</c:v>
                      </c:pt>
                      <c:pt idx="6">
                        <c:v>42795</c:v>
                      </c:pt>
                      <c:pt idx="7">
                        <c:v>42826</c:v>
                      </c:pt>
                      <c:pt idx="8">
                        <c:v>42856</c:v>
                      </c:pt>
                      <c:pt idx="9">
                        <c:v>42887</c:v>
                      </c:pt>
                      <c:pt idx="10">
                        <c:v>42917</c:v>
                      </c:pt>
                      <c:pt idx="11">
                        <c:v>42948</c:v>
                      </c:pt>
                      <c:pt idx="12">
                        <c:v>42979</c:v>
                      </c:pt>
                      <c:pt idx="13">
                        <c:v>43009</c:v>
                      </c:pt>
                      <c:pt idx="14">
                        <c:v>43040</c:v>
                      </c:pt>
                      <c:pt idx="15">
                        <c:v>43070</c:v>
                      </c:pt>
                      <c:pt idx="16">
                        <c:v>43101</c:v>
                      </c:pt>
                      <c:pt idx="17">
                        <c:v>43132</c:v>
                      </c:pt>
                      <c:pt idx="18">
                        <c:v>43160</c:v>
                      </c:pt>
                      <c:pt idx="19">
                        <c:v>43191</c:v>
                      </c:pt>
                      <c:pt idx="20">
                        <c:v>43221</c:v>
                      </c:pt>
                      <c:pt idx="21">
                        <c:v>43252</c:v>
                      </c:pt>
                      <c:pt idx="22">
                        <c:v>43282</c:v>
                      </c:pt>
                      <c:pt idx="23">
                        <c:v>43313</c:v>
                      </c:pt>
                      <c:pt idx="24">
                        <c:v>43344</c:v>
                      </c:pt>
                      <c:pt idx="25">
                        <c:v>43374</c:v>
                      </c:pt>
                      <c:pt idx="26">
                        <c:v>43405</c:v>
                      </c:pt>
                      <c:pt idx="27">
                        <c:v>43435</c:v>
                      </c:pt>
                      <c:pt idx="28">
                        <c:v>43466</c:v>
                      </c:pt>
                      <c:pt idx="29">
                        <c:v>43497</c:v>
                      </c:pt>
                      <c:pt idx="30">
                        <c:v>43525</c:v>
                      </c:pt>
                      <c:pt idx="31">
                        <c:v>43556</c:v>
                      </c:pt>
                      <c:pt idx="32">
                        <c:v>43586</c:v>
                      </c:pt>
                      <c:pt idx="33">
                        <c:v>43617</c:v>
                      </c:pt>
                      <c:pt idx="34">
                        <c:v>43647</c:v>
                      </c:pt>
                      <c:pt idx="35">
                        <c:v>43678</c:v>
                      </c:pt>
                      <c:pt idx="36">
                        <c:v>43709</c:v>
                      </c:pt>
                      <c:pt idx="37">
                        <c:v>43739</c:v>
                      </c:pt>
                      <c:pt idx="38">
                        <c:v>43770</c:v>
                      </c:pt>
                      <c:pt idx="39">
                        <c:v>43800</c:v>
                      </c:pt>
                      <c:pt idx="40">
                        <c:v>43831</c:v>
                      </c:pt>
                      <c:pt idx="41">
                        <c:v>43862</c:v>
                      </c:pt>
                      <c:pt idx="42">
                        <c:v>43891</c:v>
                      </c:pt>
                      <c:pt idx="43">
                        <c:v>43922</c:v>
                      </c:pt>
                      <c:pt idx="44">
                        <c:v>43952</c:v>
                      </c:pt>
                      <c:pt idx="45">
                        <c:v>43983</c:v>
                      </c:pt>
                      <c:pt idx="46">
                        <c:v>44013</c:v>
                      </c:pt>
                      <c:pt idx="47">
                        <c:v>44044</c:v>
                      </c:pt>
                      <c:pt idx="48">
                        <c:v>44075</c:v>
                      </c:pt>
                      <c:pt idx="49">
                        <c:v>44105</c:v>
                      </c:pt>
                      <c:pt idx="50">
                        <c:v>44136</c:v>
                      </c:pt>
                      <c:pt idx="51">
                        <c:v>44166</c:v>
                      </c:pt>
                      <c:pt idx="52">
                        <c:v>44197</c:v>
                      </c:pt>
                      <c:pt idx="53">
                        <c:v>44228</c:v>
                      </c:pt>
                      <c:pt idx="54">
                        <c:v>44256</c:v>
                      </c:pt>
                      <c:pt idx="55">
                        <c:v>44287</c:v>
                      </c:pt>
                      <c:pt idx="56">
                        <c:v>44317</c:v>
                      </c:pt>
                      <c:pt idx="57">
                        <c:v>44348</c:v>
                      </c:pt>
                      <c:pt idx="58">
                        <c:v>44378</c:v>
                      </c:pt>
                      <c:pt idx="59">
                        <c:v>44409</c:v>
                      </c:pt>
                      <c:pt idx="60">
                        <c:v>44440</c:v>
                      </c:pt>
                      <c:pt idx="61">
                        <c:v>44470</c:v>
                      </c:pt>
                      <c:pt idx="62">
                        <c:v>44501</c:v>
                      </c:pt>
                      <c:pt idx="63">
                        <c:v>44531</c:v>
                      </c:pt>
                      <c:pt idx="64">
                        <c:v>44562</c:v>
                      </c:pt>
                      <c:pt idx="65">
                        <c:v>44593</c:v>
                      </c:pt>
                      <c:pt idx="66">
                        <c:v>44621</c:v>
                      </c:pt>
                      <c:pt idx="67">
                        <c:v>44652</c:v>
                      </c:pt>
                      <c:pt idx="68">
                        <c:v>44682</c:v>
                      </c:pt>
                      <c:pt idx="69">
                        <c:v>44713</c:v>
                      </c:pt>
                      <c:pt idx="70">
                        <c:v>44743</c:v>
                      </c:pt>
                      <c:pt idx="71">
                        <c:v>44774</c:v>
                      </c:pt>
                      <c:pt idx="72">
                        <c:v>44805</c:v>
                      </c:pt>
                      <c:pt idx="73">
                        <c:v>44835</c:v>
                      </c:pt>
                      <c:pt idx="74">
                        <c:v>44866</c:v>
                      </c:pt>
                      <c:pt idx="75">
                        <c:v>44896</c:v>
                      </c:pt>
                      <c:pt idx="76">
                        <c:v>44927</c:v>
                      </c:pt>
                      <c:pt idx="77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'1_InterestOnly_M1'!$D$24:$D$101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8"/>
                      <c:pt idx="0">
                        <c:v>356.55858046281037</c:v>
                      </c:pt>
                      <c:pt idx="1">
                        <c:v>227.15145320864661</c:v>
                      </c:pt>
                      <c:pt idx="2">
                        <c:v>227.15145320864661</c:v>
                      </c:pt>
                      <c:pt idx="3">
                        <c:v>227.15145320864661</c:v>
                      </c:pt>
                      <c:pt idx="4">
                        <c:v>227.15145320864661</c:v>
                      </c:pt>
                      <c:pt idx="5">
                        <c:v>227.15145320864661</c:v>
                      </c:pt>
                      <c:pt idx="6">
                        <c:v>227.15145320864661</c:v>
                      </c:pt>
                      <c:pt idx="7">
                        <c:v>227.15145320864661</c:v>
                      </c:pt>
                      <c:pt idx="8">
                        <c:v>227.15145320864661</c:v>
                      </c:pt>
                      <c:pt idx="9">
                        <c:v>227.15145320864661</c:v>
                      </c:pt>
                      <c:pt idx="10">
                        <c:v>227.15145320864661</c:v>
                      </c:pt>
                      <c:pt idx="11">
                        <c:v>42727.151453208644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1E-4499-9B91-075A4BB7D5A1}"/>
                  </c:ext>
                </c:extLst>
              </c15:ser>
            </c15:filteredLineSeries>
          </c:ext>
        </c:extLst>
      </c:lineChart>
      <c:dateAx>
        <c:axId val="360701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512"/>
        <c:crosses val="autoZero"/>
        <c:auto val="1"/>
        <c:lblOffset val="100"/>
        <c:baseTimeUnit val="months"/>
      </c:dateAx>
      <c:valAx>
        <c:axId val="3607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Payoff Principal and Interest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'1_FixedPrincipal_M1'!$E$23</c:f>
              <c:strCache>
                <c:ptCount val="1"/>
                <c:pt idx="0">
                  <c:v>Interest Payment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'1_FixedPrincipal_M1'!$B$25:$B$102</c:f>
              <c:numCache>
                <c:formatCode>[$-409]d\-mmm\-yy;@</c:formatCode>
                <c:ptCount val="78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  <c:pt idx="41">
                  <c:v>43862</c:v>
                </c:pt>
                <c:pt idx="42">
                  <c:v>43891</c:v>
                </c:pt>
                <c:pt idx="43">
                  <c:v>43922</c:v>
                </c:pt>
                <c:pt idx="44">
                  <c:v>43952</c:v>
                </c:pt>
                <c:pt idx="45">
                  <c:v>43983</c:v>
                </c:pt>
                <c:pt idx="46">
                  <c:v>44013</c:v>
                </c:pt>
                <c:pt idx="47">
                  <c:v>44044</c:v>
                </c:pt>
                <c:pt idx="48">
                  <c:v>44075</c:v>
                </c:pt>
                <c:pt idx="49">
                  <c:v>44105</c:v>
                </c:pt>
                <c:pt idx="50">
                  <c:v>44136</c:v>
                </c:pt>
                <c:pt idx="51">
                  <c:v>44166</c:v>
                </c:pt>
                <c:pt idx="52">
                  <c:v>44197</c:v>
                </c:pt>
                <c:pt idx="53">
                  <c:v>44228</c:v>
                </c:pt>
                <c:pt idx="54">
                  <c:v>44256</c:v>
                </c:pt>
                <c:pt idx="55">
                  <c:v>44287</c:v>
                </c:pt>
                <c:pt idx="56">
                  <c:v>44317</c:v>
                </c:pt>
                <c:pt idx="57">
                  <c:v>44348</c:v>
                </c:pt>
                <c:pt idx="58">
                  <c:v>44378</c:v>
                </c:pt>
                <c:pt idx="59">
                  <c:v>44409</c:v>
                </c:pt>
                <c:pt idx="60">
                  <c:v>44440</c:v>
                </c:pt>
                <c:pt idx="61">
                  <c:v>44470</c:v>
                </c:pt>
                <c:pt idx="62">
                  <c:v>44501</c:v>
                </c:pt>
                <c:pt idx="63">
                  <c:v>44531</c:v>
                </c:pt>
                <c:pt idx="64">
                  <c:v>44562</c:v>
                </c:pt>
                <c:pt idx="65">
                  <c:v>44593</c:v>
                </c:pt>
                <c:pt idx="66">
                  <c:v>44621</c:v>
                </c:pt>
                <c:pt idx="67">
                  <c:v>44652</c:v>
                </c:pt>
                <c:pt idx="68">
                  <c:v>44682</c:v>
                </c:pt>
                <c:pt idx="69">
                  <c:v>44713</c:v>
                </c:pt>
                <c:pt idx="70">
                  <c:v>44743</c:v>
                </c:pt>
                <c:pt idx="71">
                  <c:v>44774</c:v>
                </c:pt>
                <c:pt idx="72">
                  <c:v>44805</c:v>
                </c:pt>
                <c:pt idx="73">
                  <c:v>44835</c:v>
                </c:pt>
                <c:pt idx="74">
                  <c:v>44866</c:v>
                </c:pt>
                <c:pt idx="75">
                  <c:v>44896</c:v>
                </c:pt>
                <c:pt idx="76">
                  <c:v>44927</c:v>
                </c:pt>
                <c:pt idx="77">
                  <c:v>44958</c:v>
                </c:pt>
              </c:numCache>
            </c:numRef>
          </c:cat>
          <c:val>
            <c:numRef>
              <c:f>'1_FixedPrincipal_M1'!$E$25:$E$102</c:f>
              <c:numCache>
                <c:formatCode>_(* #,##0.00_);_(* \(#,##0.00\);_(* "-"??_);_(@_)</c:formatCode>
                <c:ptCount val="78"/>
                <c:pt idx="0">
                  <c:v>3565.5858046281037</c:v>
                </c:pt>
                <c:pt idx="1">
                  <c:v>2082.2216544125936</c:v>
                </c:pt>
                <c:pt idx="2">
                  <c:v>1892.9287767387216</c:v>
                </c:pt>
                <c:pt idx="3">
                  <c:v>1703.6358990648491</c:v>
                </c:pt>
                <c:pt idx="4">
                  <c:v>1514.3430213909769</c:v>
                </c:pt>
                <c:pt idx="5">
                  <c:v>1325.0501437171049</c:v>
                </c:pt>
                <c:pt idx="6">
                  <c:v>1135.7572660432327</c:v>
                </c:pt>
                <c:pt idx="7">
                  <c:v>946.46438836936056</c:v>
                </c:pt>
                <c:pt idx="8">
                  <c:v>757.17151069548845</c:v>
                </c:pt>
                <c:pt idx="9">
                  <c:v>567.87863302161634</c:v>
                </c:pt>
                <c:pt idx="10">
                  <c:v>378.58575534774423</c:v>
                </c:pt>
                <c:pt idx="11">
                  <c:v>189.29287767387208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2-4C4E-8CAB-F3CF1B73E384}"/>
            </c:ext>
          </c:extLst>
        </c:ser>
        <c:ser>
          <c:idx val="3"/>
          <c:order val="3"/>
          <c:tx>
            <c:strRef>
              <c:f>'1_FixedPrincipal_M1'!$F$23</c:f>
              <c:strCache>
                <c:ptCount val="1"/>
                <c:pt idx="0">
                  <c:v>Reduction to Principal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'1_FixedPrincipal_M1'!$B$25:$B$102</c:f>
              <c:numCache>
                <c:formatCode>[$-409]d\-mmm\-yy;@</c:formatCode>
                <c:ptCount val="78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  <c:pt idx="41">
                  <c:v>43862</c:v>
                </c:pt>
                <c:pt idx="42">
                  <c:v>43891</c:v>
                </c:pt>
                <c:pt idx="43">
                  <c:v>43922</c:v>
                </c:pt>
                <c:pt idx="44">
                  <c:v>43952</c:v>
                </c:pt>
                <c:pt idx="45">
                  <c:v>43983</c:v>
                </c:pt>
                <c:pt idx="46">
                  <c:v>44013</c:v>
                </c:pt>
                <c:pt idx="47">
                  <c:v>44044</c:v>
                </c:pt>
                <c:pt idx="48">
                  <c:v>44075</c:v>
                </c:pt>
                <c:pt idx="49">
                  <c:v>44105</c:v>
                </c:pt>
                <c:pt idx="50">
                  <c:v>44136</c:v>
                </c:pt>
                <c:pt idx="51">
                  <c:v>44166</c:v>
                </c:pt>
                <c:pt idx="52">
                  <c:v>44197</c:v>
                </c:pt>
                <c:pt idx="53">
                  <c:v>44228</c:v>
                </c:pt>
                <c:pt idx="54">
                  <c:v>44256</c:v>
                </c:pt>
                <c:pt idx="55">
                  <c:v>44287</c:v>
                </c:pt>
                <c:pt idx="56">
                  <c:v>44317</c:v>
                </c:pt>
                <c:pt idx="57">
                  <c:v>44348</c:v>
                </c:pt>
                <c:pt idx="58">
                  <c:v>44378</c:v>
                </c:pt>
                <c:pt idx="59">
                  <c:v>44409</c:v>
                </c:pt>
                <c:pt idx="60">
                  <c:v>44440</c:v>
                </c:pt>
                <c:pt idx="61">
                  <c:v>44470</c:v>
                </c:pt>
                <c:pt idx="62">
                  <c:v>44501</c:v>
                </c:pt>
                <c:pt idx="63">
                  <c:v>44531</c:v>
                </c:pt>
                <c:pt idx="64">
                  <c:v>44562</c:v>
                </c:pt>
                <c:pt idx="65">
                  <c:v>44593</c:v>
                </c:pt>
                <c:pt idx="66">
                  <c:v>44621</c:v>
                </c:pt>
                <c:pt idx="67">
                  <c:v>44652</c:v>
                </c:pt>
                <c:pt idx="68">
                  <c:v>44682</c:v>
                </c:pt>
                <c:pt idx="69">
                  <c:v>44713</c:v>
                </c:pt>
                <c:pt idx="70">
                  <c:v>44743</c:v>
                </c:pt>
                <c:pt idx="71">
                  <c:v>44774</c:v>
                </c:pt>
                <c:pt idx="72">
                  <c:v>44805</c:v>
                </c:pt>
                <c:pt idx="73">
                  <c:v>44835</c:v>
                </c:pt>
                <c:pt idx="74">
                  <c:v>44866</c:v>
                </c:pt>
                <c:pt idx="75">
                  <c:v>44896</c:v>
                </c:pt>
                <c:pt idx="76">
                  <c:v>44927</c:v>
                </c:pt>
                <c:pt idx="77">
                  <c:v>44958</c:v>
                </c:pt>
              </c:numCache>
            </c:numRef>
          </c:cat>
          <c:val>
            <c:numRef>
              <c:f>'1_FixedPrincipal_M1'!$F$25:$F$102</c:f>
              <c:numCache>
                <c:formatCode>_(* #,##0.00_);_(* \(#,##0.00\);_(* "-"??_);_(@_)</c:formatCode>
                <c:ptCount val="78"/>
                <c:pt idx="0">
                  <c:v>35416.666666666664</c:v>
                </c:pt>
                <c:pt idx="1">
                  <c:v>35416.666666666664</c:v>
                </c:pt>
                <c:pt idx="2">
                  <c:v>35416.666666666664</c:v>
                </c:pt>
                <c:pt idx="3">
                  <c:v>35416.666666666664</c:v>
                </c:pt>
                <c:pt idx="4">
                  <c:v>35416.666666666664</c:v>
                </c:pt>
                <c:pt idx="5">
                  <c:v>35416.666666666664</c:v>
                </c:pt>
                <c:pt idx="6">
                  <c:v>35416.666666666664</c:v>
                </c:pt>
                <c:pt idx="7">
                  <c:v>35416.666666666664</c:v>
                </c:pt>
                <c:pt idx="8">
                  <c:v>35416.666666666664</c:v>
                </c:pt>
                <c:pt idx="9">
                  <c:v>35416.666666666664</c:v>
                </c:pt>
                <c:pt idx="10">
                  <c:v>35416.666666666664</c:v>
                </c:pt>
                <c:pt idx="11">
                  <c:v>35416.66666666665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2-4C4E-8CAB-F3CF1B73E384}"/>
            </c:ext>
          </c:extLst>
        </c:ser>
        <c:ser>
          <c:idx val="4"/>
          <c:order val="4"/>
          <c:tx>
            <c:strRef>
              <c:f>'1_FixedPrincipal_M1'!$G$23</c:f>
              <c:strCache>
                <c:ptCount val="1"/>
                <c:pt idx="0">
                  <c:v>Ending Principal 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'1_FixedPrincipal_M1'!$B$25:$B$102</c:f>
              <c:numCache>
                <c:formatCode>[$-409]d\-mmm\-yy;@</c:formatCode>
                <c:ptCount val="78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  <c:pt idx="41">
                  <c:v>43862</c:v>
                </c:pt>
                <c:pt idx="42">
                  <c:v>43891</c:v>
                </c:pt>
                <c:pt idx="43">
                  <c:v>43922</c:v>
                </c:pt>
                <c:pt idx="44">
                  <c:v>43952</c:v>
                </c:pt>
                <c:pt idx="45">
                  <c:v>43983</c:v>
                </c:pt>
                <c:pt idx="46">
                  <c:v>44013</c:v>
                </c:pt>
                <c:pt idx="47">
                  <c:v>44044</c:v>
                </c:pt>
                <c:pt idx="48">
                  <c:v>44075</c:v>
                </c:pt>
                <c:pt idx="49">
                  <c:v>44105</c:v>
                </c:pt>
                <c:pt idx="50">
                  <c:v>44136</c:v>
                </c:pt>
                <c:pt idx="51">
                  <c:v>44166</c:v>
                </c:pt>
                <c:pt idx="52">
                  <c:v>44197</c:v>
                </c:pt>
                <c:pt idx="53">
                  <c:v>44228</c:v>
                </c:pt>
                <c:pt idx="54">
                  <c:v>44256</c:v>
                </c:pt>
                <c:pt idx="55">
                  <c:v>44287</c:v>
                </c:pt>
                <c:pt idx="56">
                  <c:v>44317</c:v>
                </c:pt>
                <c:pt idx="57">
                  <c:v>44348</c:v>
                </c:pt>
                <c:pt idx="58">
                  <c:v>44378</c:v>
                </c:pt>
                <c:pt idx="59">
                  <c:v>44409</c:v>
                </c:pt>
                <c:pt idx="60">
                  <c:v>44440</c:v>
                </c:pt>
                <c:pt idx="61">
                  <c:v>44470</c:v>
                </c:pt>
                <c:pt idx="62">
                  <c:v>44501</c:v>
                </c:pt>
                <c:pt idx="63">
                  <c:v>44531</c:v>
                </c:pt>
                <c:pt idx="64">
                  <c:v>44562</c:v>
                </c:pt>
                <c:pt idx="65">
                  <c:v>44593</c:v>
                </c:pt>
                <c:pt idx="66">
                  <c:v>44621</c:v>
                </c:pt>
                <c:pt idx="67">
                  <c:v>44652</c:v>
                </c:pt>
                <c:pt idx="68">
                  <c:v>44682</c:v>
                </c:pt>
                <c:pt idx="69">
                  <c:v>44713</c:v>
                </c:pt>
                <c:pt idx="70">
                  <c:v>44743</c:v>
                </c:pt>
                <c:pt idx="71">
                  <c:v>44774</c:v>
                </c:pt>
                <c:pt idx="72">
                  <c:v>44805</c:v>
                </c:pt>
                <c:pt idx="73">
                  <c:v>44835</c:v>
                </c:pt>
                <c:pt idx="74">
                  <c:v>44866</c:v>
                </c:pt>
                <c:pt idx="75">
                  <c:v>44896</c:v>
                </c:pt>
                <c:pt idx="76">
                  <c:v>44927</c:v>
                </c:pt>
                <c:pt idx="77">
                  <c:v>44958</c:v>
                </c:pt>
              </c:numCache>
            </c:numRef>
          </c:cat>
          <c:val>
            <c:numRef>
              <c:f>'1_FixedPrincipal_M1'!$G$25:$G$102</c:f>
              <c:numCache>
                <c:formatCode>_(* #,##0.00_);_(* \(#,##0.00\);_(* "-"??_);_(@_)</c:formatCode>
                <c:ptCount val="78"/>
                <c:pt idx="0">
                  <c:v>389583.33333333331</c:v>
                </c:pt>
                <c:pt idx="1">
                  <c:v>354166.66666666663</c:v>
                </c:pt>
                <c:pt idx="2">
                  <c:v>318749.99999999994</c:v>
                </c:pt>
                <c:pt idx="3">
                  <c:v>283333.33333333326</c:v>
                </c:pt>
                <c:pt idx="4">
                  <c:v>247916.6666666666</c:v>
                </c:pt>
                <c:pt idx="5">
                  <c:v>212499.99999999994</c:v>
                </c:pt>
                <c:pt idx="6">
                  <c:v>177083.33333333328</c:v>
                </c:pt>
                <c:pt idx="7">
                  <c:v>141666.66666666663</c:v>
                </c:pt>
                <c:pt idx="8">
                  <c:v>106249.99999999997</c:v>
                </c:pt>
                <c:pt idx="9">
                  <c:v>70833.333333333314</c:v>
                </c:pt>
                <c:pt idx="10">
                  <c:v>35416.66666666665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92-4C4E-8CAB-F3CF1B73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01840"/>
        <c:axId val="360701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'1_FixedPrincipal_M1'!$C$23</c15:sqref>
                        </c15:formulaRef>
                      </c:ext>
                    </c:extLst>
                    <c:strCache>
                      <c:ptCount val="1"/>
                      <c:pt idx="0">
                        <c:v>Beginning principal balance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'1_FixedPrincipal_M1'!$B$25:$B$102</c15:sqref>
                        </c15:formulaRef>
                      </c:ext>
                    </c:extLst>
                    <c:numCache>
                      <c:formatCode>[$-409]d\-mmm\-yy;@</c:formatCode>
                      <c:ptCount val="78"/>
                      <c:pt idx="0">
                        <c:v>42614</c:v>
                      </c:pt>
                      <c:pt idx="1">
                        <c:v>42644</c:v>
                      </c:pt>
                      <c:pt idx="2">
                        <c:v>42675</c:v>
                      </c:pt>
                      <c:pt idx="3">
                        <c:v>42705</c:v>
                      </c:pt>
                      <c:pt idx="4">
                        <c:v>42736</c:v>
                      </c:pt>
                      <c:pt idx="5">
                        <c:v>42767</c:v>
                      </c:pt>
                      <c:pt idx="6">
                        <c:v>42795</c:v>
                      </c:pt>
                      <c:pt idx="7">
                        <c:v>42826</c:v>
                      </c:pt>
                      <c:pt idx="8">
                        <c:v>42856</c:v>
                      </c:pt>
                      <c:pt idx="9">
                        <c:v>42887</c:v>
                      </c:pt>
                      <c:pt idx="10">
                        <c:v>42917</c:v>
                      </c:pt>
                      <c:pt idx="11">
                        <c:v>42948</c:v>
                      </c:pt>
                      <c:pt idx="12">
                        <c:v>42979</c:v>
                      </c:pt>
                      <c:pt idx="13">
                        <c:v>43009</c:v>
                      </c:pt>
                      <c:pt idx="14">
                        <c:v>43040</c:v>
                      </c:pt>
                      <c:pt idx="15">
                        <c:v>43070</c:v>
                      </c:pt>
                      <c:pt idx="16">
                        <c:v>43101</c:v>
                      </c:pt>
                      <c:pt idx="17">
                        <c:v>43132</c:v>
                      </c:pt>
                      <c:pt idx="18">
                        <c:v>43160</c:v>
                      </c:pt>
                      <c:pt idx="19">
                        <c:v>43191</c:v>
                      </c:pt>
                      <c:pt idx="20">
                        <c:v>43221</c:v>
                      </c:pt>
                      <c:pt idx="21">
                        <c:v>43252</c:v>
                      </c:pt>
                      <c:pt idx="22">
                        <c:v>43282</c:v>
                      </c:pt>
                      <c:pt idx="23">
                        <c:v>43313</c:v>
                      </c:pt>
                      <c:pt idx="24">
                        <c:v>43344</c:v>
                      </c:pt>
                      <c:pt idx="25">
                        <c:v>43374</c:v>
                      </c:pt>
                      <c:pt idx="26">
                        <c:v>43405</c:v>
                      </c:pt>
                      <c:pt idx="27">
                        <c:v>43435</c:v>
                      </c:pt>
                      <c:pt idx="28">
                        <c:v>43466</c:v>
                      </c:pt>
                      <c:pt idx="29">
                        <c:v>43497</c:v>
                      </c:pt>
                      <c:pt idx="30">
                        <c:v>43525</c:v>
                      </c:pt>
                      <c:pt idx="31">
                        <c:v>43556</c:v>
                      </c:pt>
                      <c:pt idx="32">
                        <c:v>43586</c:v>
                      </c:pt>
                      <c:pt idx="33">
                        <c:v>43617</c:v>
                      </c:pt>
                      <c:pt idx="34">
                        <c:v>43647</c:v>
                      </c:pt>
                      <c:pt idx="35">
                        <c:v>43678</c:v>
                      </c:pt>
                      <c:pt idx="36">
                        <c:v>43709</c:v>
                      </c:pt>
                      <c:pt idx="37">
                        <c:v>43739</c:v>
                      </c:pt>
                      <c:pt idx="38">
                        <c:v>43770</c:v>
                      </c:pt>
                      <c:pt idx="39">
                        <c:v>43800</c:v>
                      </c:pt>
                      <c:pt idx="40">
                        <c:v>43831</c:v>
                      </c:pt>
                      <c:pt idx="41">
                        <c:v>43862</c:v>
                      </c:pt>
                      <c:pt idx="42">
                        <c:v>43891</c:v>
                      </c:pt>
                      <c:pt idx="43">
                        <c:v>43922</c:v>
                      </c:pt>
                      <c:pt idx="44">
                        <c:v>43952</c:v>
                      </c:pt>
                      <c:pt idx="45">
                        <c:v>43983</c:v>
                      </c:pt>
                      <c:pt idx="46">
                        <c:v>44013</c:v>
                      </c:pt>
                      <c:pt idx="47">
                        <c:v>44044</c:v>
                      </c:pt>
                      <c:pt idx="48">
                        <c:v>44075</c:v>
                      </c:pt>
                      <c:pt idx="49">
                        <c:v>44105</c:v>
                      </c:pt>
                      <c:pt idx="50">
                        <c:v>44136</c:v>
                      </c:pt>
                      <c:pt idx="51">
                        <c:v>44166</c:v>
                      </c:pt>
                      <c:pt idx="52">
                        <c:v>44197</c:v>
                      </c:pt>
                      <c:pt idx="53">
                        <c:v>44228</c:v>
                      </c:pt>
                      <c:pt idx="54">
                        <c:v>44256</c:v>
                      </c:pt>
                      <c:pt idx="55">
                        <c:v>44287</c:v>
                      </c:pt>
                      <c:pt idx="56">
                        <c:v>44317</c:v>
                      </c:pt>
                      <c:pt idx="57">
                        <c:v>44348</c:v>
                      </c:pt>
                      <c:pt idx="58">
                        <c:v>44378</c:v>
                      </c:pt>
                      <c:pt idx="59">
                        <c:v>44409</c:v>
                      </c:pt>
                      <c:pt idx="60">
                        <c:v>44440</c:v>
                      </c:pt>
                      <c:pt idx="61">
                        <c:v>44470</c:v>
                      </c:pt>
                      <c:pt idx="62">
                        <c:v>44501</c:v>
                      </c:pt>
                      <c:pt idx="63">
                        <c:v>44531</c:v>
                      </c:pt>
                      <c:pt idx="64">
                        <c:v>44562</c:v>
                      </c:pt>
                      <c:pt idx="65">
                        <c:v>44593</c:v>
                      </c:pt>
                      <c:pt idx="66">
                        <c:v>44621</c:v>
                      </c:pt>
                      <c:pt idx="67">
                        <c:v>44652</c:v>
                      </c:pt>
                      <c:pt idx="68">
                        <c:v>44682</c:v>
                      </c:pt>
                      <c:pt idx="69">
                        <c:v>44713</c:v>
                      </c:pt>
                      <c:pt idx="70">
                        <c:v>44743</c:v>
                      </c:pt>
                      <c:pt idx="71">
                        <c:v>44774</c:v>
                      </c:pt>
                      <c:pt idx="72">
                        <c:v>44805</c:v>
                      </c:pt>
                      <c:pt idx="73">
                        <c:v>44835</c:v>
                      </c:pt>
                      <c:pt idx="74">
                        <c:v>44866</c:v>
                      </c:pt>
                      <c:pt idx="75">
                        <c:v>44896</c:v>
                      </c:pt>
                      <c:pt idx="76">
                        <c:v>44927</c:v>
                      </c:pt>
                      <c:pt idx="77">
                        <c:v>44958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'1_FixedPrincipal_M1'!$C$25:$C$102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8"/>
                      <c:pt idx="0">
                        <c:v>425000</c:v>
                      </c:pt>
                      <c:pt idx="1">
                        <c:v>389583.33333333331</c:v>
                      </c:pt>
                      <c:pt idx="2">
                        <c:v>354166.66666666663</c:v>
                      </c:pt>
                      <c:pt idx="3">
                        <c:v>318749.99999999994</c:v>
                      </c:pt>
                      <c:pt idx="4">
                        <c:v>283333.33333333326</c:v>
                      </c:pt>
                      <c:pt idx="5">
                        <c:v>247916.6666666666</c:v>
                      </c:pt>
                      <c:pt idx="6">
                        <c:v>212499.99999999994</c:v>
                      </c:pt>
                      <c:pt idx="7">
                        <c:v>177083.33333333328</c:v>
                      </c:pt>
                      <c:pt idx="8">
                        <c:v>141666.66666666663</c:v>
                      </c:pt>
                      <c:pt idx="9">
                        <c:v>106249.99999999997</c:v>
                      </c:pt>
                      <c:pt idx="10">
                        <c:v>70833.333333333314</c:v>
                      </c:pt>
                      <c:pt idx="11">
                        <c:v>35416.66666666665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192-4C4E-8CAB-F3CF1B73E38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'1_FixedPrincipal_M1'!$D$23</c15:sqref>
                        </c15:formulaRef>
                      </c:ext>
                    </c:extLst>
                    <c:strCache>
                      <c:ptCount val="1"/>
                      <c:pt idx="0">
                        <c:v>Payment Amount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'1_FixedPrincipal_M1'!$B$25:$B$102</c15:sqref>
                        </c15:formulaRef>
                      </c:ext>
                    </c:extLst>
                    <c:numCache>
                      <c:formatCode>[$-409]d\-mmm\-yy;@</c:formatCode>
                      <c:ptCount val="78"/>
                      <c:pt idx="0">
                        <c:v>42614</c:v>
                      </c:pt>
                      <c:pt idx="1">
                        <c:v>42644</c:v>
                      </c:pt>
                      <c:pt idx="2">
                        <c:v>42675</c:v>
                      </c:pt>
                      <c:pt idx="3">
                        <c:v>42705</c:v>
                      </c:pt>
                      <c:pt idx="4">
                        <c:v>42736</c:v>
                      </c:pt>
                      <c:pt idx="5">
                        <c:v>42767</c:v>
                      </c:pt>
                      <c:pt idx="6">
                        <c:v>42795</c:v>
                      </c:pt>
                      <c:pt idx="7">
                        <c:v>42826</c:v>
                      </c:pt>
                      <c:pt idx="8">
                        <c:v>42856</c:v>
                      </c:pt>
                      <c:pt idx="9">
                        <c:v>42887</c:v>
                      </c:pt>
                      <c:pt idx="10">
                        <c:v>42917</c:v>
                      </c:pt>
                      <c:pt idx="11">
                        <c:v>42948</c:v>
                      </c:pt>
                      <c:pt idx="12">
                        <c:v>42979</c:v>
                      </c:pt>
                      <c:pt idx="13">
                        <c:v>43009</c:v>
                      </c:pt>
                      <c:pt idx="14">
                        <c:v>43040</c:v>
                      </c:pt>
                      <c:pt idx="15">
                        <c:v>43070</c:v>
                      </c:pt>
                      <c:pt idx="16">
                        <c:v>43101</c:v>
                      </c:pt>
                      <c:pt idx="17">
                        <c:v>43132</c:v>
                      </c:pt>
                      <c:pt idx="18">
                        <c:v>43160</c:v>
                      </c:pt>
                      <c:pt idx="19">
                        <c:v>43191</c:v>
                      </c:pt>
                      <c:pt idx="20">
                        <c:v>43221</c:v>
                      </c:pt>
                      <c:pt idx="21">
                        <c:v>43252</c:v>
                      </c:pt>
                      <c:pt idx="22">
                        <c:v>43282</c:v>
                      </c:pt>
                      <c:pt idx="23">
                        <c:v>43313</c:v>
                      </c:pt>
                      <c:pt idx="24">
                        <c:v>43344</c:v>
                      </c:pt>
                      <c:pt idx="25">
                        <c:v>43374</c:v>
                      </c:pt>
                      <c:pt idx="26">
                        <c:v>43405</c:v>
                      </c:pt>
                      <c:pt idx="27">
                        <c:v>43435</c:v>
                      </c:pt>
                      <c:pt idx="28">
                        <c:v>43466</c:v>
                      </c:pt>
                      <c:pt idx="29">
                        <c:v>43497</c:v>
                      </c:pt>
                      <c:pt idx="30">
                        <c:v>43525</c:v>
                      </c:pt>
                      <c:pt idx="31">
                        <c:v>43556</c:v>
                      </c:pt>
                      <c:pt idx="32">
                        <c:v>43586</c:v>
                      </c:pt>
                      <c:pt idx="33">
                        <c:v>43617</c:v>
                      </c:pt>
                      <c:pt idx="34">
                        <c:v>43647</c:v>
                      </c:pt>
                      <c:pt idx="35">
                        <c:v>43678</c:v>
                      </c:pt>
                      <c:pt idx="36">
                        <c:v>43709</c:v>
                      </c:pt>
                      <c:pt idx="37">
                        <c:v>43739</c:v>
                      </c:pt>
                      <c:pt idx="38">
                        <c:v>43770</c:v>
                      </c:pt>
                      <c:pt idx="39">
                        <c:v>43800</c:v>
                      </c:pt>
                      <c:pt idx="40">
                        <c:v>43831</c:v>
                      </c:pt>
                      <c:pt idx="41">
                        <c:v>43862</c:v>
                      </c:pt>
                      <c:pt idx="42">
                        <c:v>43891</c:v>
                      </c:pt>
                      <c:pt idx="43">
                        <c:v>43922</c:v>
                      </c:pt>
                      <c:pt idx="44">
                        <c:v>43952</c:v>
                      </c:pt>
                      <c:pt idx="45">
                        <c:v>43983</c:v>
                      </c:pt>
                      <c:pt idx="46">
                        <c:v>44013</c:v>
                      </c:pt>
                      <c:pt idx="47">
                        <c:v>44044</c:v>
                      </c:pt>
                      <c:pt idx="48">
                        <c:v>44075</c:v>
                      </c:pt>
                      <c:pt idx="49">
                        <c:v>44105</c:v>
                      </c:pt>
                      <c:pt idx="50">
                        <c:v>44136</c:v>
                      </c:pt>
                      <c:pt idx="51">
                        <c:v>44166</c:v>
                      </c:pt>
                      <c:pt idx="52">
                        <c:v>44197</c:v>
                      </c:pt>
                      <c:pt idx="53">
                        <c:v>44228</c:v>
                      </c:pt>
                      <c:pt idx="54">
                        <c:v>44256</c:v>
                      </c:pt>
                      <c:pt idx="55">
                        <c:v>44287</c:v>
                      </c:pt>
                      <c:pt idx="56">
                        <c:v>44317</c:v>
                      </c:pt>
                      <c:pt idx="57">
                        <c:v>44348</c:v>
                      </c:pt>
                      <c:pt idx="58">
                        <c:v>44378</c:v>
                      </c:pt>
                      <c:pt idx="59">
                        <c:v>44409</c:v>
                      </c:pt>
                      <c:pt idx="60">
                        <c:v>44440</c:v>
                      </c:pt>
                      <c:pt idx="61">
                        <c:v>44470</c:v>
                      </c:pt>
                      <c:pt idx="62">
                        <c:v>44501</c:v>
                      </c:pt>
                      <c:pt idx="63">
                        <c:v>44531</c:v>
                      </c:pt>
                      <c:pt idx="64">
                        <c:v>44562</c:v>
                      </c:pt>
                      <c:pt idx="65">
                        <c:v>44593</c:v>
                      </c:pt>
                      <c:pt idx="66">
                        <c:v>44621</c:v>
                      </c:pt>
                      <c:pt idx="67">
                        <c:v>44652</c:v>
                      </c:pt>
                      <c:pt idx="68">
                        <c:v>44682</c:v>
                      </c:pt>
                      <c:pt idx="69">
                        <c:v>44713</c:v>
                      </c:pt>
                      <c:pt idx="70">
                        <c:v>44743</c:v>
                      </c:pt>
                      <c:pt idx="71">
                        <c:v>44774</c:v>
                      </c:pt>
                      <c:pt idx="72">
                        <c:v>44805</c:v>
                      </c:pt>
                      <c:pt idx="73">
                        <c:v>44835</c:v>
                      </c:pt>
                      <c:pt idx="74">
                        <c:v>44866</c:v>
                      </c:pt>
                      <c:pt idx="75">
                        <c:v>44896</c:v>
                      </c:pt>
                      <c:pt idx="76">
                        <c:v>44927</c:v>
                      </c:pt>
                      <c:pt idx="77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'1_FixedPrincipal_M1'!$D$25:$D$102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8"/>
                      <c:pt idx="0">
                        <c:v>38982.252471294771</c:v>
                      </c:pt>
                      <c:pt idx="1">
                        <c:v>37498.888321079256</c:v>
                      </c:pt>
                      <c:pt idx="2">
                        <c:v>37309.595443405386</c:v>
                      </c:pt>
                      <c:pt idx="3">
                        <c:v>37120.302565731516</c:v>
                      </c:pt>
                      <c:pt idx="4">
                        <c:v>36931.009688057638</c:v>
                      </c:pt>
                      <c:pt idx="5">
                        <c:v>36741.716810383768</c:v>
                      </c:pt>
                      <c:pt idx="6">
                        <c:v>36552.423932709899</c:v>
                      </c:pt>
                      <c:pt idx="7">
                        <c:v>36363.131055036021</c:v>
                      </c:pt>
                      <c:pt idx="8">
                        <c:v>36173.838177362151</c:v>
                      </c:pt>
                      <c:pt idx="9">
                        <c:v>35984.545299688281</c:v>
                      </c:pt>
                      <c:pt idx="10">
                        <c:v>35795.252422014411</c:v>
                      </c:pt>
                      <c:pt idx="11">
                        <c:v>35605.95954434052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92-4C4E-8CAB-F3CF1B73E384}"/>
                  </c:ext>
                </c:extLst>
              </c15:ser>
            </c15:filteredLineSeries>
          </c:ext>
        </c:extLst>
      </c:lineChart>
      <c:dateAx>
        <c:axId val="360701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512"/>
        <c:crosses val="autoZero"/>
        <c:auto val="1"/>
        <c:lblOffset val="100"/>
        <c:baseTimeUnit val="months"/>
      </c:dateAx>
      <c:valAx>
        <c:axId val="3607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Payoff Principal and Interest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'1_Rule78_M1_float'!$E$21</c:f>
              <c:strCache>
                <c:ptCount val="1"/>
                <c:pt idx="0">
                  <c:v>Interest Payment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'1_Rule78_M1_float'!$B$23:$B$100</c:f>
              <c:numCache>
                <c:formatCode>[$-409]d\-mmm\-yy;@</c:formatCode>
                <c:ptCount val="78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  <c:pt idx="41">
                  <c:v>43862</c:v>
                </c:pt>
                <c:pt idx="42">
                  <c:v>43891</c:v>
                </c:pt>
                <c:pt idx="43">
                  <c:v>43922</c:v>
                </c:pt>
                <c:pt idx="44">
                  <c:v>43952</c:v>
                </c:pt>
                <c:pt idx="45">
                  <c:v>43983</c:v>
                </c:pt>
                <c:pt idx="46">
                  <c:v>44013</c:v>
                </c:pt>
                <c:pt idx="47">
                  <c:v>44044</c:v>
                </c:pt>
                <c:pt idx="48">
                  <c:v>44075</c:v>
                </c:pt>
                <c:pt idx="49">
                  <c:v>44105</c:v>
                </c:pt>
                <c:pt idx="50">
                  <c:v>44136</c:v>
                </c:pt>
                <c:pt idx="51">
                  <c:v>44166</c:v>
                </c:pt>
                <c:pt idx="52">
                  <c:v>44197</c:v>
                </c:pt>
                <c:pt idx="53">
                  <c:v>44228</c:v>
                </c:pt>
                <c:pt idx="54">
                  <c:v>44256</c:v>
                </c:pt>
                <c:pt idx="55">
                  <c:v>44287</c:v>
                </c:pt>
                <c:pt idx="56">
                  <c:v>44317</c:v>
                </c:pt>
                <c:pt idx="57">
                  <c:v>44348</c:v>
                </c:pt>
                <c:pt idx="58">
                  <c:v>44378</c:v>
                </c:pt>
                <c:pt idx="59">
                  <c:v>44409</c:v>
                </c:pt>
                <c:pt idx="60">
                  <c:v>44440</c:v>
                </c:pt>
                <c:pt idx="61">
                  <c:v>44470</c:v>
                </c:pt>
                <c:pt idx="62">
                  <c:v>44501</c:v>
                </c:pt>
                <c:pt idx="63">
                  <c:v>44531</c:v>
                </c:pt>
                <c:pt idx="64">
                  <c:v>44562</c:v>
                </c:pt>
                <c:pt idx="65">
                  <c:v>44593</c:v>
                </c:pt>
                <c:pt idx="66">
                  <c:v>44621</c:v>
                </c:pt>
                <c:pt idx="67">
                  <c:v>44652</c:v>
                </c:pt>
                <c:pt idx="68">
                  <c:v>44682</c:v>
                </c:pt>
                <c:pt idx="69">
                  <c:v>44713</c:v>
                </c:pt>
                <c:pt idx="70">
                  <c:v>44743</c:v>
                </c:pt>
                <c:pt idx="71">
                  <c:v>44774</c:v>
                </c:pt>
                <c:pt idx="72">
                  <c:v>44805</c:v>
                </c:pt>
                <c:pt idx="73">
                  <c:v>44835</c:v>
                </c:pt>
                <c:pt idx="74">
                  <c:v>44866</c:v>
                </c:pt>
                <c:pt idx="75">
                  <c:v>44896</c:v>
                </c:pt>
                <c:pt idx="76">
                  <c:v>44927</c:v>
                </c:pt>
                <c:pt idx="77">
                  <c:v>44958</c:v>
                </c:pt>
              </c:numCache>
            </c:numRef>
          </c:cat>
          <c:val>
            <c:numRef>
              <c:f>'1_Rule78_M1_float'!$E$23:$E$100</c:f>
              <c:numCache>
                <c:formatCode>_(* #,##0.00_);_(* \(#,##0.00\);_(* "-"??_);_(@_)</c:formatCode>
                <c:ptCount val="78"/>
                <c:pt idx="0">
                  <c:v>3681.5888362662563</c:v>
                </c:pt>
                <c:pt idx="1">
                  <c:v>2314.8614383182598</c:v>
                </c:pt>
                <c:pt idx="2">
                  <c:v>2248.7225400805955</c:v>
                </c:pt>
                <c:pt idx="3">
                  <c:v>2182.5836418429308</c:v>
                </c:pt>
                <c:pt idx="4">
                  <c:v>2116.4447436052665</c:v>
                </c:pt>
                <c:pt idx="5">
                  <c:v>2050.3058453676017</c:v>
                </c:pt>
                <c:pt idx="6">
                  <c:v>1984.1669471299369</c:v>
                </c:pt>
                <c:pt idx="7">
                  <c:v>1918.0280488922724</c:v>
                </c:pt>
                <c:pt idx="8">
                  <c:v>1851.8891506546081</c:v>
                </c:pt>
                <c:pt idx="9">
                  <c:v>1785.7502524169436</c:v>
                </c:pt>
                <c:pt idx="10">
                  <c:v>1719.6113541792788</c:v>
                </c:pt>
                <c:pt idx="11">
                  <c:v>1653.4724559416143</c:v>
                </c:pt>
                <c:pt idx="12">
                  <c:v>1587.3335577039497</c:v>
                </c:pt>
                <c:pt idx="13">
                  <c:v>1521.194659466285</c:v>
                </c:pt>
                <c:pt idx="14">
                  <c:v>1455.0557612286204</c:v>
                </c:pt>
                <c:pt idx="15">
                  <c:v>1388.9168629909559</c:v>
                </c:pt>
                <c:pt idx="16">
                  <c:v>1322.7779647532914</c:v>
                </c:pt>
                <c:pt idx="17">
                  <c:v>1256.6390665156268</c:v>
                </c:pt>
                <c:pt idx="18">
                  <c:v>1190.5001682779623</c:v>
                </c:pt>
                <c:pt idx="19">
                  <c:v>1124.3612700402978</c:v>
                </c:pt>
                <c:pt idx="20">
                  <c:v>1058.2223718026332</c:v>
                </c:pt>
                <c:pt idx="21">
                  <c:v>992.08347356496847</c:v>
                </c:pt>
                <c:pt idx="22">
                  <c:v>925.94457532730405</c:v>
                </c:pt>
                <c:pt idx="23">
                  <c:v>859.8056770896394</c:v>
                </c:pt>
                <c:pt idx="24">
                  <c:v>793.66677885197487</c:v>
                </c:pt>
                <c:pt idx="25">
                  <c:v>727.52788061431022</c:v>
                </c:pt>
                <c:pt idx="26">
                  <c:v>661.38898237664569</c:v>
                </c:pt>
                <c:pt idx="27">
                  <c:v>595.25008413898115</c:v>
                </c:pt>
                <c:pt idx="28">
                  <c:v>529.11118590131662</c:v>
                </c:pt>
                <c:pt idx="29">
                  <c:v>462.97228766365203</c:v>
                </c:pt>
                <c:pt idx="30">
                  <c:v>396.83338942598743</c:v>
                </c:pt>
                <c:pt idx="31">
                  <c:v>330.69449118832284</c:v>
                </c:pt>
                <c:pt idx="32">
                  <c:v>264.55559295065831</c:v>
                </c:pt>
                <c:pt idx="33">
                  <c:v>198.41669471299372</c:v>
                </c:pt>
                <c:pt idx="34">
                  <c:v>132.27779647532915</c:v>
                </c:pt>
                <c:pt idx="35">
                  <c:v>66.138898237664577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D-4722-B12A-76EA220F586D}"/>
            </c:ext>
          </c:extLst>
        </c:ser>
        <c:ser>
          <c:idx val="3"/>
          <c:order val="3"/>
          <c:tx>
            <c:strRef>
              <c:f>'1_Rule78_M1_float'!$F$21</c:f>
              <c:strCache>
                <c:ptCount val="1"/>
                <c:pt idx="0">
                  <c:v>Reduction to Principal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'1_Rule78_M1_float'!$B$23:$B$100</c:f>
              <c:numCache>
                <c:formatCode>[$-409]d\-mmm\-yy;@</c:formatCode>
                <c:ptCount val="78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  <c:pt idx="41">
                  <c:v>43862</c:v>
                </c:pt>
                <c:pt idx="42">
                  <c:v>43891</c:v>
                </c:pt>
                <c:pt idx="43">
                  <c:v>43922</c:v>
                </c:pt>
                <c:pt idx="44">
                  <c:v>43952</c:v>
                </c:pt>
                <c:pt idx="45">
                  <c:v>43983</c:v>
                </c:pt>
                <c:pt idx="46">
                  <c:v>44013</c:v>
                </c:pt>
                <c:pt idx="47">
                  <c:v>44044</c:v>
                </c:pt>
                <c:pt idx="48">
                  <c:v>44075</c:v>
                </c:pt>
                <c:pt idx="49">
                  <c:v>44105</c:v>
                </c:pt>
                <c:pt idx="50">
                  <c:v>44136</c:v>
                </c:pt>
                <c:pt idx="51">
                  <c:v>44166</c:v>
                </c:pt>
                <c:pt idx="52">
                  <c:v>44197</c:v>
                </c:pt>
                <c:pt idx="53">
                  <c:v>44228</c:v>
                </c:pt>
                <c:pt idx="54">
                  <c:v>44256</c:v>
                </c:pt>
                <c:pt idx="55">
                  <c:v>44287</c:v>
                </c:pt>
                <c:pt idx="56">
                  <c:v>44317</c:v>
                </c:pt>
                <c:pt idx="57">
                  <c:v>44348</c:v>
                </c:pt>
                <c:pt idx="58">
                  <c:v>44378</c:v>
                </c:pt>
                <c:pt idx="59">
                  <c:v>44409</c:v>
                </c:pt>
                <c:pt idx="60">
                  <c:v>44440</c:v>
                </c:pt>
                <c:pt idx="61">
                  <c:v>44470</c:v>
                </c:pt>
                <c:pt idx="62">
                  <c:v>44501</c:v>
                </c:pt>
                <c:pt idx="63">
                  <c:v>44531</c:v>
                </c:pt>
                <c:pt idx="64">
                  <c:v>44562</c:v>
                </c:pt>
                <c:pt idx="65">
                  <c:v>44593</c:v>
                </c:pt>
                <c:pt idx="66">
                  <c:v>44621</c:v>
                </c:pt>
                <c:pt idx="67">
                  <c:v>44652</c:v>
                </c:pt>
                <c:pt idx="68">
                  <c:v>44682</c:v>
                </c:pt>
                <c:pt idx="69">
                  <c:v>44713</c:v>
                </c:pt>
                <c:pt idx="70">
                  <c:v>44743</c:v>
                </c:pt>
                <c:pt idx="71">
                  <c:v>44774</c:v>
                </c:pt>
                <c:pt idx="72">
                  <c:v>44805</c:v>
                </c:pt>
                <c:pt idx="73">
                  <c:v>44835</c:v>
                </c:pt>
                <c:pt idx="74">
                  <c:v>44866</c:v>
                </c:pt>
                <c:pt idx="75">
                  <c:v>44896</c:v>
                </c:pt>
                <c:pt idx="76">
                  <c:v>44927</c:v>
                </c:pt>
                <c:pt idx="77">
                  <c:v>44958</c:v>
                </c:pt>
              </c:numCache>
            </c:numRef>
          </c:cat>
          <c:val>
            <c:numRef>
              <c:f>'1_Rule78_M1_float'!$F$23:$F$100</c:f>
              <c:numCache>
                <c:formatCode>_(* #,##0.00_);_(* \(#,##0.00\);_(* "-"??_);_(@_)</c:formatCode>
                <c:ptCount val="78"/>
                <c:pt idx="0">
                  <c:v>10648.124836396426</c:v>
                </c:pt>
                <c:pt idx="1">
                  <c:v>10714.263734634091</c:v>
                </c:pt>
                <c:pt idx="2">
                  <c:v>10780.402632871755</c:v>
                </c:pt>
                <c:pt idx="3">
                  <c:v>10846.541531109418</c:v>
                </c:pt>
                <c:pt idx="4">
                  <c:v>10912.680429347083</c:v>
                </c:pt>
                <c:pt idx="5">
                  <c:v>10978.819327584748</c:v>
                </c:pt>
                <c:pt idx="6">
                  <c:v>11044.958225822413</c:v>
                </c:pt>
                <c:pt idx="7">
                  <c:v>11111.097124060077</c:v>
                </c:pt>
                <c:pt idx="8">
                  <c:v>11177.236022297742</c:v>
                </c:pt>
                <c:pt idx="9">
                  <c:v>11243.374920535407</c:v>
                </c:pt>
                <c:pt idx="10">
                  <c:v>11309.513818773072</c:v>
                </c:pt>
                <c:pt idx="11">
                  <c:v>11375.652717010737</c:v>
                </c:pt>
                <c:pt idx="12">
                  <c:v>11441.791615248399</c:v>
                </c:pt>
                <c:pt idx="13">
                  <c:v>11507.930513486066</c:v>
                </c:pt>
                <c:pt idx="14">
                  <c:v>11574.069411723729</c:v>
                </c:pt>
                <c:pt idx="15">
                  <c:v>11640.208309961394</c:v>
                </c:pt>
                <c:pt idx="16">
                  <c:v>11706.347208199059</c:v>
                </c:pt>
                <c:pt idx="17">
                  <c:v>11772.486106436723</c:v>
                </c:pt>
                <c:pt idx="18">
                  <c:v>11838.625004674388</c:v>
                </c:pt>
                <c:pt idx="19">
                  <c:v>11904.763902912053</c:v>
                </c:pt>
                <c:pt idx="20">
                  <c:v>11970.902801149718</c:v>
                </c:pt>
                <c:pt idx="21">
                  <c:v>12037.041699387382</c:v>
                </c:pt>
                <c:pt idx="22">
                  <c:v>12103.180597625045</c:v>
                </c:pt>
                <c:pt idx="23">
                  <c:v>12169.31949586271</c:v>
                </c:pt>
                <c:pt idx="24">
                  <c:v>12235.458394100375</c:v>
                </c:pt>
                <c:pt idx="25">
                  <c:v>12301.59729233804</c:v>
                </c:pt>
                <c:pt idx="26">
                  <c:v>12367.736190575704</c:v>
                </c:pt>
                <c:pt idx="27">
                  <c:v>12433.875088813369</c:v>
                </c:pt>
                <c:pt idx="28">
                  <c:v>12500.013987051034</c:v>
                </c:pt>
                <c:pt idx="29">
                  <c:v>12566.152885288699</c:v>
                </c:pt>
                <c:pt idx="30">
                  <c:v>12632.291783526363</c:v>
                </c:pt>
                <c:pt idx="31">
                  <c:v>12698.430681764028</c:v>
                </c:pt>
                <c:pt idx="32">
                  <c:v>12764.569580001691</c:v>
                </c:pt>
                <c:pt idx="33">
                  <c:v>12830.708478239356</c:v>
                </c:pt>
                <c:pt idx="34">
                  <c:v>12896.847376477021</c:v>
                </c:pt>
                <c:pt idx="35">
                  <c:v>12962.986274714685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D-4722-B12A-76EA220F586D}"/>
            </c:ext>
          </c:extLst>
        </c:ser>
        <c:ser>
          <c:idx val="4"/>
          <c:order val="4"/>
          <c:tx>
            <c:strRef>
              <c:f>'1_Rule78_M1_float'!$G$21</c:f>
              <c:strCache>
                <c:ptCount val="1"/>
                <c:pt idx="0">
                  <c:v>Ending Principal 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'1_Rule78_M1_float'!$B$23:$B$100</c:f>
              <c:numCache>
                <c:formatCode>[$-409]d\-mmm\-yy;@</c:formatCode>
                <c:ptCount val="78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  <c:pt idx="41">
                  <c:v>43862</c:v>
                </c:pt>
                <c:pt idx="42">
                  <c:v>43891</c:v>
                </c:pt>
                <c:pt idx="43">
                  <c:v>43922</c:v>
                </c:pt>
                <c:pt idx="44">
                  <c:v>43952</c:v>
                </c:pt>
                <c:pt idx="45">
                  <c:v>43983</c:v>
                </c:pt>
                <c:pt idx="46">
                  <c:v>44013</c:v>
                </c:pt>
                <c:pt idx="47">
                  <c:v>44044</c:v>
                </c:pt>
                <c:pt idx="48">
                  <c:v>44075</c:v>
                </c:pt>
                <c:pt idx="49">
                  <c:v>44105</c:v>
                </c:pt>
                <c:pt idx="50">
                  <c:v>44136</c:v>
                </c:pt>
                <c:pt idx="51">
                  <c:v>44166</c:v>
                </c:pt>
                <c:pt idx="52">
                  <c:v>44197</c:v>
                </c:pt>
                <c:pt idx="53">
                  <c:v>44228</c:v>
                </c:pt>
                <c:pt idx="54">
                  <c:v>44256</c:v>
                </c:pt>
                <c:pt idx="55">
                  <c:v>44287</c:v>
                </c:pt>
                <c:pt idx="56">
                  <c:v>44317</c:v>
                </c:pt>
                <c:pt idx="57">
                  <c:v>44348</c:v>
                </c:pt>
                <c:pt idx="58">
                  <c:v>44378</c:v>
                </c:pt>
                <c:pt idx="59">
                  <c:v>44409</c:v>
                </c:pt>
                <c:pt idx="60">
                  <c:v>44440</c:v>
                </c:pt>
                <c:pt idx="61">
                  <c:v>44470</c:v>
                </c:pt>
                <c:pt idx="62">
                  <c:v>44501</c:v>
                </c:pt>
                <c:pt idx="63">
                  <c:v>44531</c:v>
                </c:pt>
                <c:pt idx="64">
                  <c:v>44562</c:v>
                </c:pt>
                <c:pt idx="65">
                  <c:v>44593</c:v>
                </c:pt>
                <c:pt idx="66">
                  <c:v>44621</c:v>
                </c:pt>
                <c:pt idx="67">
                  <c:v>44652</c:v>
                </c:pt>
                <c:pt idx="68">
                  <c:v>44682</c:v>
                </c:pt>
                <c:pt idx="69">
                  <c:v>44713</c:v>
                </c:pt>
                <c:pt idx="70">
                  <c:v>44743</c:v>
                </c:pt>
                <c:pt idx="71">
                  <c:v>44774</c:v>
                </c:pt>
                <c:pt idx="72">
                  <c:v>44805</c:v>
                </c:pt>
                <c:pt idx="73">
                  <c:v>44835</c:v>
                </c:pt>
                <c:pt idx="74">
                  <c:v>44866</c:v>
                </c:pt>
                <c:pt idx="75">
                  <c:v>44896</c:v>
                </c:pt>
                <c:pt idx="76">
                  <c:v>44927</c:v>
                </c:pt>
                <c:pt idx="77">
                  <c:v>44958</c:v>
                </c:pt>
              </c:numCache>
            </c:numRef>
          </c:cat>
          <c:val>
            <c:numRef>
              <c:f>'1_Rule78_M1_float'!$G$23:$G$100</c:f>
              <c:numCache>
                <c:formatCode>_(* #,##0.00_);_(* \(#,##0.00\);_(* "-"??_);_(@_)</c:formatCode>
                <c:ptCount val="78"/>
                <c:pt idx="0">
                  <c:v>414351.87516360357</c:v>
                </c:pt>
                <c:pt idx="1">
                  <c:v>403637.61142896948</c:v>
                </c:pt>
                <c:pt idx="2">
                  <c:v>392857.20879609772</c:v>
                </c:pt>
                <c:pt idx="3">
                  <c:v>382010.6672649883</c:v>
                </c:pt>
                <c:pt idx="4">
                  <c:v>371097.9868356412</c:v>
                </c:pt>
                <c:pt idx="5">
                  <c:v>360119.16750805645</c:v>
                </c:pt>
                <c:pt idx="6">
                  <c:v>349074.20928223402</c:v>
                </c:pt>
                <c:pt idx="7">
                  <c:v>337963.11215817393</c:v>
                </c:pt>
                <c:pt idx="8">
                  <c:v>326785.87613587617</c:v>
                </c:pt>
                <c:pt idx="9">
                  <c:v>315542.50121534074</c:v>
                </c:pt>
                <c:pt idx="10">
                  <c:v>304232.98739656765</c:v>
                </c:pt>
                <c:pt idx="11">
                  <c:v>292857.33467955689</c:v>
                </c:pt>
                <c:pt idx="12">
                  <c:v>281415.54306430847</c:v>
                </c:pt>
                <c:pt idx="13">
                  <c:v>269907.61255082238</c:v>
                </c:pt>
                <c:pt idx="14">
                  <c:v>258333.54313909865</c:v>
                </c:pt>
                <c:pt idx="15">
                  <c:v>246693.33482913725</c:v>
                </c:pt>
                <c:pt idx="16">
                  <c:v>234986.98762093819</c:v>
                </c:pt>
                <c:pt idx="17">
                  <c:v>223214.50151450146</c:v>
                </c:pt>
                <c:pt idx="18">
                  <c:v>211375.87650982707</c:v>
                </c:pt>
                <c:pt idx="19">
                  <c:v>199471.11260691501</c:v>
                </c:pt>
                <c:pt idx="20">
                  <c:v>187500.20980576528</c:v>
                </c:pt>
                <c:pt idx="21">
                  <c:v>175463.16810637788</c:v>
                </c:pt>
                <c:pt idx="22">
                  <c:v>163359.98750875285</c:v>
                </c:pt>
                <c:pt idx="23">
                  <c:v>151190.66801289015</c:v>
                </c:pt>
                <c:pt idx="24">
                  <c:v>138955.20961878978</c:v>
                </c:pt>
                <c:pt idx="25">
                  <c:v>126653.61232645175</c:v>
                </c:pt>
                <c:pt idx="26">
                  <c:v>114285.87613587605</c:v>
                </c:pt>
                <c:pt idx="27">
                  <c:v>101852.00104706269</c:v>
                </c:pt>
                <c:pt idx="28">
                  <c:v>89351.987060011656</c:v>
                </c:pt>
                <c:pt idx="29">
                  <c:v>76785.834174722957</c:v>
                </c:pt>
                <c:pt idx="30">
                  <c:v>64153.542391196592</c:v>
                </c:pt>
                <c:pt idx="31">
                  <c:v>51455.11170943256</c:v>
                </c:pt>
                <c:pt idx="32">
                  <c:v>38690.542129430869</c:v>
                </c:pt>
                <c:pt idx="33">
                  <c:v>25859.833651191511</c:v>
                </c:pt>
                <c:pt idx="34">
                  <c:v>12962.986274714491</c:v>
                </c:pt>
                <c:pt idx="35">
                  <c:v>-1.9463186617940664E-10</c:v>
                </c:pt>
                <c:pt idx="36">
                  <c:v>-1.9463186617940664E-10</c:v>
                </c:pt>
                <c:pt idx="37">
                  <c:v>-1.9463186617940664E-10</c:v>
                </c:pt>
                <c:pt idx="38">
                  <c:v>-1.9463186617940664E-10</c:v>
                </c:pt>
                <c:pt idx="39">
                  <c:v>-1.9463186617940664E-10</c:v>
                </c:pt>
                <c:pt idx="40">
                  <c:v>-1.9463186617940664E-10</c:v>
                </c:pt>
                <c:pt idx="41">
                  <c:v>-1.9463186617940664E-10</c:v>
                </c:pt>
                <c:pt idx="42">
                  <c:v>-1.9463186617940664E-10</c:v>
                </c:pt>
                <c:pt idx="43">
                  <c:v>-1.9463186617940664E-10</c:v>
                </c:pt>
                <c:pt idx="44">
                  <c:v>-1.9463186617940664E-10</c:v>
                </c:pt>
                <c:pt idx="45">
                  <c:v>-1.9463186617940664E-10</c:v>
                </c:pt>
                <c:pt idx="46">
                  <c:v>-1.9463186617940664E-10</c:v>
                </c:pt>
                <c:pt idx="47">
                  <c:v>-1.9463186617940664E-10</c:v>
                </c:pt>
                <c:pt idx="48">
                  <c:v>-1.9463186617940664E-10</c:v>
                </c:pt>
                <c:pt idx="49">
                  <c:v>-1.9463186617940664E-10</c:v>
                </c:pt>
                <c:pt idx="50">
                  <c:v>-1.9463186617940664E-10</c:v>
                </c:pt>
                <c:pt idx="51">
                  <c:v>-1.9463186617940664E-10</c:v>
                </c:pt>
                <c:pt idx="52">
                  <c:v>-1.9463186617940664E-10</c:v>
                </c:pt>
                <c:pt idx="53">
                  <c:v>-1.9463186617940664E-10</c:v>
                </c:pt>
                <c:pt idx="54">
                  <c:v>-1.9463186617940664E-10</c:v>
                </c:pt>
                <c:pt idx="55">
                  <c:v>-1.9463186617940664E-10</c:v>
                </c:pt>
                <c:pt idx="56">
                  <c:v>-1.9463186617940664E-10</c:v>
                </c:pt>
                <c:pt idx="57">
                  <c:v>-1.9463186617940664E-10</c:v>
                </c:pt>
                <c:pt idx="58">
                  <c:v>-1.9463186617940664E-10</c:v>
                </c:pt>
                <c:pt idx="59">
                  <c:v>-1.9463186617940664E-10</c:v>
                </c:pt>
                <c:pt idx="60">
                  <c:v>-1.9463186617940664E-10</c:v>
                </c:pt>
                <c:pt idx="61">
                  <c:v>-1.9463186617940664E-10</c:v>
                </c:pt>
                <c:pt idx="62">
                  <c:v>-1.9463186617940664E-10</c:v>
                </c:pt>
                <c:pt idx="63">
                  <c:v>-1.9463186617940664E-10</c:v>
                </c:pt>
                <c:pt idx="64">
                  <c:v>-1.9463186617940664E-10</c:v>
                </c:pt>
                <c:pt idx="65">
                  <c:v>-1.9463186617940664E-10</c:v>
                </c:pt>
                <c:pt idx="66">
                  <c:v>-1.9463186617940664E-10</c:v>
                </c:pt>
                <c:pt idx="67">
                  <c:v>-1.9463186617940664E-10</c:v>
                </c:pt>
                <c:pt idx="68">
                  <c:v>-1.9463186617940664E-10</c:v>
                </c:pt>
                <c:pt idx="69">
                  <c:v>-1.9463186617940664E-10</c:v>
                </c:pt>
                <c:pt idx="70">
                  <c:v>-1.9463186617940664E-10</c:v>
                </c:pt>
                <c:pt idx="71">
                  <c:v>-1.9463186617940664E-10</c:v>
                </c:pt>
                <c:pt idx="72">
                  <c:v>-1.9463186617940664E-10</c:v>
                </c:pt>
                <c:pt idx="73">
                  <c:v>-1.9463186617940664E-10</c:v>
                </c:pt>
                <c:pt idx="74">
                  <c:v>-1.9463186617940664E-10</c:v>
                </c:pt>
                <c:pt idx="75">
                  <c:v>-1.9463186617940664E-10</c:v>
                </c:pt>
                <c:pt idx="76">
                  <c:v>-1.9463186617940664E-10</c:v>
                </c:pt>
                <c:pt idx="77">
                  <c:v>-1.9463186617940664E-10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D-4722-B12A-76EA220F5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01840"/>
        <c:axId val="360701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'1_Rule78_M1_float'!$C$21</c15:sqref>
                        </c15:formulaRef>
                      </c:ext>
                    </c:extLst>
                    <c:strCache>
                      <c:ptCount val="1"/>
                      <c:pt idx="0">
                        <c:v>Beginning principal balance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'1_Rule78_M1_float'!$B$23:$B$100</c15:sqref>
                        </c15:formulaRef>
                      </c:ext>
                    </c:extLst>
                    <c:numCache>
                      <c:formatCode>[$-409]d\-mmm\-yy;@</c:formatCode>
                      <c:ptCount val="78"/>
                      <c:pt idx="0">
                        <c:v>42614</c:v>
                      </c:pt>
                      <c:pt idx="1">
                        <c:v>42644</c:v>
                      </c:pt>
                      <c:pt idx="2">
                        <c:v>42675</c:v>
                      </c:pt>
                      <c:pt idx="3">
                        <c:v>42705</c:v>
                      </c:pt>
                      <c:pt idx="4">
                        <c:v>42736</c:v>
                      </c:pt>
                      <c:pt idx="5">
                        <c:v>42767</c:v>
                      </c:pt>
                      <c:pt idx="6">
                        <c:v>42795</c:v>
                      </c:pt>
                      <c:pt idx="7">
                        <c:v>42826</c:v>
                      </c:pt>
                      <c:pt idx="8">
                        <c:v>42856</c:v>
                      </c:pt>
                      <c:pt idx="9">
                        <c:v>42887</c:v>
                      </c:pt>
                      <c:pt idx="10">
                        <c:v>42917</c:v>
                      </c:pt>
                      <c:pt idx="11">
                        <c:v>42948</c:v>
                      </c:pt>
                      <c:pt idx="12">
                        <c:v>42979</c:v>
                      </c:pt>
                      <c:pt idx="13">
                        <c:v>43009</c:v>
                      </c:pt>
                      <c:pt idx="14">
                        <c:v>43040</c:v>
                      </c:pt>
                      <c:pt idx="15">
                        <c:v>43070</c:v>
                      </c:pt>
                      <c:pt idx="16">
                        <c:v>43101</c:v>
                      </c:pt>
                      <c:pt idx="17">
                        <c:v>43132</c:v>
                      </c:pt>
                      <c:pt idx="18">
                        <c:v>43160</c:v>
                      </c:pt>
                      <c:pt idx="19">
                        <c:v>43191</c:v>
                      </c:pt>
                      <c:pt idx="20">
                        <c:v>43221</c:v>
                      </c:pt>
                      <c:pt idx="21">
                        <c:v>43252</c:v>
                      </c:pt>
                      <c:pt idx="22">
                        <c:v>43282</c:v>
                      </c:pt>
                      <c:pt idx="23">
                        <c:v>43313</c:v>
                      </c:pt>
                      <c:pt idx="24">
                        <c:v>43344</c:v>
                      </c:pt>
                      <c:pt idx="25">
                        <c:v>43374</c:v>
                      </c:pt>
                      <c:pt idx="26">
                        <c:v>43405</c:v>
                      </c:pt>
                      <c:pt idx="27">
                        <c:v>43435</c:v>
                      </c:pt>
                      <c:pt idx="28">
                        <c:v>43466</c:v>
                      </c:pt>
                      <c:pt idx="29">
                        <c:v>43497</c:v>
                      </c:pt>
                      <c:pt idx="30">
                        <c:v>43525</c:v>
                      </c:pt>
                      <c:pt idx="31">
                        <c:v>43556</c:v>
                      </c:pt>
                      <c:pt idx="32">
                        <c:v>43586</c:v>
                      </c:pt>
                      <c:pt idx="33">
                        <c:v>43617</c:v>
                      </c:pt>
                      <c:pt idx="34">
                        <c:v>43647</c:v>
                      </c:pt>
                      <c:pt idx="35">
                        <c:v>43678</c:v>
                      </c:pt>
                      <c:pt idx="36">
                        <c:v>43709</c:v>
                      </c:pt>
                      <c:pt idx="37">
                        <c:v>43739</c:v>
                      </c:pt>
                      <c:pt idx="38">
                        <c:v>43770</c:v>
                      </c:pt>
                      <c:pt idx="39">
                        <c:v>43800</c:v>
                      </c:pt>
                      <c:pt idx="40">
                        <c:v>43831</c:v>
                      </c:pt>
                      <c:pt idx="41">
                        <c:v>43862</c:v>
                      </c:pt>
                      <c:pt idx="42">
                        <c:v>43891</c:v>
                      </c:pt>
                      <c:pt idx="43">
                        <c:v>43922</c:v>
                      </c:pt>
                      <c:pt idx="44">
                        <c:v>43952</c:v>
                      </c:pt>
                      <c:pt idx="45">
                        <c:v>43983</c:v>
                      </c:pt>
                      <c:pt idx="46">
                        <c:v>44013</c:v>
                      </c:pt>
                      <c:pt idx="47">
                        <c:v>44044</c:v>
                      </c:pt>
                      <c:pt idx="48">
                        <c:v>44075</c:v>
                      </c:pt>
                      <c:pt idx="49">
                        <c:v>44105</c:v>
                      </c:pt>
                      <c:pt idx="50">
                        <c:v>44136</c:v>
                      </c:pt>
                      <c:pt idx="51">
                        <c:v>44166</c:v>
                      </c:pt>
                      <c:pt idx="52">
                        <c:v>44197</c:v>
                      </c:pt>
                      <c:pt idx="53">
                        <c:v>44228</c:v>
                      </c:pt>
                      <c:pt idx="54">
                        <c:v>44256</c:v>
                      </c:pt>
                      <c:pt idx="55">
                        <c:v>44287</c:v>
                      </c:pt>
                      <c:pt idx="56">
                        <c:v>44317</c:v>
                      </c:pt>
                      <c:pt idx="57">
                        <c:v>44348</c:v>
                      </c:pt>
                      <c:pt idx="58">
                        <c:v>44378</c:v>
                      </c:pt>
                      <c:pt idx="59">
                        <c:v>44409</c:v>
                      </c:pt>
                      <c:pt idx="60">
                        <c:v>44440</c:v>
                      </c:pt>
                      <c:pt idx="61">
                        <c:v>44470</c:v>
                      </c:pt>
                      <c:pt idx="62">
                        <c:v>44501</c:v>
                      </c:pt>
                      <c:pt idx="63">
                        <c:v>44531</c:v>
                      </c:pt>
                      <c:pt idx="64">
                        <c:v>44562</c:v>
                      </c:pt>
                      <c:pt idx="65">
                        <c:v>44593</c:v>
                      </c:pt>
                      <c:pt idx="66">
                        <c:v>44621</c:v>
                      </c:pt>
                      <c:pt idx="67">
                        <c:v>44652</c:v>
                      </c:pt>
                      <c:pt idx="68">
                        <c:v>44682</c:v>
                      </c:pt>
                      <c:pt idx="69">
                        <c:v>44713</c:v>
                      </c:pt>
                      <c:pt idx="70">
                        <c:v>44743</c:v>
                      </c:pt>
                      <c:pt idx="71">
                        <c:v>44774</c:v>
                      </c:pt>
                      <c:pt idx="72">
                        <c:v>44805</c:v>
                      </c:pt>
                      <c:pt idx="73">
                        <c:v>44835</c:v>
                      </c:pt>
                      <c:pt idx="74">
                        <c:v>44866</c:v>
                      </c:pt>
                      <c:pt idx="75">
                        <c:v>44896</c:v>
                      </c:pt>
                      <c:pt idx="76">
                        <c:v>44927</c:v>
                      </c:pt>
                      <c:pt idx="77">
                        <c:v>44958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'1_Rule78_M1_float'!$C$23:$C$100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8"/>
                      <c:pt idx="0">
                        <c:v>425000</c:v>
                      </c:pt>
                      <c:pt idx="1">
                        <c:v>414351.87516360357</c:v>
                      </c:pt>
                      <c:pt idx="2">
                        <c:v>403637.61142896948</c:v>
                      </c:pt>
                      <c:pt idx="3">
                        <c:v>392857.20879609772</c:v>
                      </c:pt>
                      <c:pt idx="4">
                        <c:v>382010.6672649883</c:v>
                      </c:pt>
                      <c:pt idx="5">
                        <c:v>371097.9868356412</c:v>
                      </c:pt>
                      <c:pt idx="6">
                        <c:v>360119.16750805645</c:v>
                      </c:pt>
                      <c:pt idx="7">
                        <c:v>349074.20928223402</c:v>
                      </c:pt>
                      <c:pt idx="8">
                        <c:v>337963.11215817393</c:v>
                      </c:pt>
                      <c:pt idx="9">
                        <c:v>326785.87613587617</c:v>
                      </c:pt>
                      <c:pt idx="10">
                        <c:v>315542.50121534074</c:v>
                      </c:pt>
                      <c:pt idx="11">
                        <c:v>304232.98739656765</c:v>
                      </c:pt>
                      <c:pt idx="12">
                        <c:v>292857.33467955689</c:v>
                      </c:pt>
                      <c:pt idx="13">
                        <c:v>281415.54306430847</c:v>
                      </c:pt>
                      <c:pt idx="14">
                        <c:v>269907.61255082238</c:v>
                      </c:pt>
                      <c:pt idx="15">
                        <c:v>258333.54313909865</c:v>
                      </c:pt>
                      <c:pt idx="16">
                        <c:v>246693.33482913725</c:v>
                      </c:pt>
                      <c:pt idx="17">
                        <c:v>234986.98762093819</c:v>
                      </c:pt>
                      <c:pt idx="18">
                        <c:v>223214.50151450146</c:v>
                      </c:pt>
                      <c:pt idx="19">
                        <c:v>211375.87650982707</c:v>
                      </c:pt>
                      <c:pt idx="20">
                        <c:v>199471.11260691501</c:v>
                      </c:pt>
                      <c:pt idx="21">
                        <c:v>187500.20980576528</c:v>
                      </c:pt>
                      <c:pt idx="22">
                        <c:v>175463.16810637788</c:v>
                      </c:pt>
                      <c:pt idx="23">
                        <c:v>163359.98750875285</c:v>
                      </c:pt>
                      <c:pt idx="24">
                        <c:v>151190.66801289015</c:v>
                      </c:pt>
                      <c:pt idx="25">
                        <c:v>138955.20961878978</c:v>
                      </c:pt>
                      <c:pt idx="26">
                        <c:v>126653.61232645175</c:v>
                      </c:pt>
                      <c:pt idx="27">
                        <c:v>114285.87613587605</c:v>
                      </c:pt>
                      <c:pt idx="28">
                        <c:v>101852.00104706269</c:v>
                      </c:pt>
                      <c:pt idx="29">
                        <c:v>89351.987060011656</c:v>
                      </c:pt>
                      <c:pt idx="30">
                        <c:v>76785.834174722957</c:v>
                      </c:pt>
                      <c:pt idx="31">
                        <c:v>64153.542391196592</c:v>
                      </c:pt>
                      <c:pt idx="32">
                        <c:v>51455.11170943256</c:v>
                      </c:pt>
                      <c:pt idx="33">
                        <c:v>38690.542129430869</c:v>
                      </c:pt>
                      <c:pt idx="34">
                        <c:v>25859.833651191511</c:v>
                      </c:pt>
                      <c:pt idx="35">
                        <c:v>12962.986274714491</c:v>
                      </c:pt>
                      <c:pt idx="36">
                        <c:v>-1.9463186617940664E-10</c:v>
                      </c:pt>
                      <c:pt idx="37">
                        <c:v>-1.9463186617940664E-10</c:v>
                      </c:pt>
                      <c:pt idx="38">
                        <c:v>-1.9463186617940664E-10</c:v>
                      </c:pt>
                      <c:pt idx="39">
                        <c:v>-1.9463186617940664E-10</c:v>
                      </c:pt>
                      <c:pt idx="40">
                        <c:v>-1.9463186617940664E-10</c:v>
                      </c:pt>
                      <c:pt idx="41">
                        <c:v>-1.9463186617940664E-10</c:v>
                      </c:pt>
                      <c:pt idx="42">
                        <c:v>-1.9463186617940664E-10</c:v>
                      </c:pt>
                      <c:pt idx="43">
                        <c:v>-1.9463186617940664E-10</c:v>
                      </c:pt>
                      <c:pt idx="44">
                        <c:v>-1.9463186617940664E-10</c:v>
                      </c:pt>
                      <c:pt idx="45">
                        <c:v>-1.9463186617940664E-10</c:v>
                      </c:pt>
                      <c:pt idx="46">
                        <c:v>-1.9463186617940664E-10</c:v>
                      </c:pt>
                      <c:pt idx="47">
                        <c:v>-1.9463186617940664E-10</c:v>
                      </c:pt>
                      <c:pt idx="48">
                        <c:v>-1.9463186617940664E-10</c:v>
                      </c:pt>
                      <c:pt idx="49">
                        <c:v>-1.9463186617940664E-10</c:v>
                      </c:pt>
                      <c:pt idx="50">
                        <c:v>-1.9463186617940664E-10</c:v>
                      </c:pt>
                      <c:pt idx="51">
                        <c:v>-1.9463186617940664E-10</c:v>
                      </c:pt>
                      <c:pt idx="52">
                        <c:v>-1.9463186617940664E-10</c:v>
                      </c:pt>
                      <c:pt idx="53">
                        <c:v>-1.9463186617940664E-10</c:v>
                      </c:pt>
                      <c:pt idx="54">
                        <c:v>-1.9463186617940664E-10</c:v>
                      </c:pt>
                      <c:pt idx="55">
                        <c:v>-1.9463186617940664E-10</c:v>
                      </c:pt>
                      <c:pt idx="56">
                        <c:v>-1.9463186617940664E-10</c:v>
                      </c:pt>
                      <c:pt idx="57">
                        <c:v>-1.9463186617940664E-10</c:v>
                      </c:pt>
                      <c:pt idx="58">
                        <c:v>-1.9463186617940664E-10</c:v>
                      </c:pt>
                      <c:pt idx="59">
                        <c:v>-1.9463186617940664E-10</c:v>
                      </c:pt>
                      <c:pt idx="60">
                        <c:v>-1.9463186617940664E-10</c:v>
                      </c:pt>
                      <c:pt idx="61">
                        <c:v>-1.9463186617940664E-10</c:v>
                      </c:pt>
                      <c:pt idx="62">
                        <c:v>-1.9463186617940664E-10</c:v>
                      </c:pt>
                      <c:pt idx="63">
                        <c:v>-1.9463186617940664E-10</c:v>
                      </c:pt>
                      <c:pt idx="64">
                        <c:v>-1.9463186617940664E-10</c:v>
                      </c:pt>
                      <c:pt idx="65">
                        <c:v>-1.9463186617940664E-10</c:v>
                      </c:pt>
                      <c:pt idx="66">
                        <c:v>-1.9463186617940664E-10</c:v>
                      </c:pt>
                      <c:pt idx="67">
                        <c:v>-1.9463186617940664E-10</c:v>
                      </c:pt>
                      <c:pt idx="68">
                        <c:v>-1.9463186617940664E-10</c:v>
                      </c:pt>
                      <c:pt idx="69">
                        <c:v>-1.9463186617940664E-10</c:v>
                      </c:pt>
                      <c:pt idx="70">
                        <c:v>-1.9463186617940664E-10</c:v>
                      </c:pt>
                      <c:pt idx="71">
                        <c:v>-1.9463186617940664E-10</c:v>
                      </c:pt>
                      <c:pt idx="72">
                        <c:v>-1.9463186617940664E-10</c:v>
                      </c:pt>
                      <c:pt idx="73">
                        <c:v>-1.9463186617940664E-10</c:v>
                      </c:pt>
                      <c:pt idx="74">
                        <c:v>-1.9463186617940664E-10</c:v>
                      </c:pt>
                      <c:pt idx="75">
                        <c:v>-1.9463186617940664E-10</c:v>
                      </c:pt>
                      <c:pt idx="76">
                        <c:v>-1.9463186617940664E-10</c:v>
                      </c:pt>
                      <c:pt idx="77">
                        <c:v>-1.9463186617940664E-10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7ED-4722-B12A-76EA220F586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'1_Rule78_M1_float'!$D$21</c15:sqref>
                        </c15:formulaRef>
                      </c:ext>
                    </c:extLst>
                    <c:strCache>
                      <c:ptCount val="1"/>
                      <c:pt idx="0">
                        <c:v>Payment Amount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'1_Rule78_M1_float'!$B$23:$B$100</c15:sqref>
                        </c15:formulaRef>
                      </c:ext>
                    </c:extLst>
                    <c:numCache>
                      <c:formatCode>[$-409]d\-mmm\-yy;@</c:formatCode>
                      <c:ptCount val="78"/>
                      <c:pt idx="0">
                        <c:v>42614</c:v>
                      </c:pt>
                      <c:pt idx="1">
                        <c:v>42644</c:v>
                      </c:pt>
                      <c:pt idx="2">
                        <c:v>42675</c:v>
                      </c:pt>
                      <c:pt idx="3">
                        <c:v>42705</c:v>
                      </c:pt>
                      <c:pt idx="4">
                        <c:v>42736</c:v>
                      </c:pt>
                      <c:pt idx="5">
                        <c:v>42767</c:v>
                      </c:pt>
                      <c:pt idx="6">
                        <c:v>42795</c:v>
                      </c:pt>
                      <c:pt idx="7">
                        <c:v>42826</c:v>
                      </c:pt>
                      <c:pt idx="8">
                        <c:v>42856</c:v>
                      </c:pt>
                      <c:pt idx="9">
                        <c:v>42887</c:v>
                      </c:pt>
                      <c:pt idx="10">
                        <c:v>42917</c:v>
                      </c:pt>
                      <c:pt idx="11">
                        <c:v>42948</c:v>
                      </c:pt>
                      <c:pt idx="12">
                        <c:v>42979</c:v>
                      </c:pt>
                      <c:pt idx="13">
                        <c:v>43009</c:v>
                      </c:pt>
                      <c:pt idx="14">
                        <c:v>43040</c:v>
                      </c:pt>
                      <c:pt idx="15">
                        <c:v>43070</c:v>
                      </c:pt>
                      <c:pt idx="16">
                        <c:v>43101</c:v>
                      </c:pt>
                      <c:pt idx="17">
                        <c:v>43132</c:v>
                      </c:pt>
                      <c:pt idx="18">
                        <c:v>43160</c:v>
                      </c:pt>
                      <c:pt idx="19">
                        <c:v>43191</c:v>
                      </c:pt>
                      <c:pt idx="20">
                        <c:v>43221</c:v>
                      </c:pt>
                      <c:pt idx="21">
                        <c:v>43252</c:v>
                      </c:pt>
                      <c:pt idx="22">
                        <c:v>43282</c:v>
                      </c:pt>
                      <c:pt idx="23">
                        <c:v>43313</c:v>
                      </c:pt>
                      <c:pt idx="24">
                        <c:v>43344</c:v>
                      </c:pt>
                      <c:pt idx="25">
                        <c:v>43374</c:v>
                      </c:pt>
                      <c:pt idx="26">
                        <c:v>43405</c:v>
                      </c:pt>
                      <c:pt idx="27">
                        <c:v>43435</c:v>
                      </c:pt>
                      <c:pt idx="28">
                        <c:v>43466</c:v>
                      </c:pt>
                      <c:pt idx="29">
                        <c:v>43497</c:v>
                      </c:pt>
                      <c:pt idx="30">
                        <c:v>43525</c:v>
                      </c:pt>
                      <c:pt idx="31">
                        <c:v>43556</c:v>
                      </c:pt>
                      <c:pt idx="32">
                        <c:v>43586</c:v>
                      </c:pt>
                      <c:pt idx="33">
                        <c:v>43617</c:v>
                      </c:pt>
                      <c:pt idx="34">
                        <c:v>43647</c:v>
                      </c:pt>
                      <c:pt idx="35">
                        <c:v>43678</c:v>
                      </c:pt>
                      <c:pt idx="36">
                        <c:v>43709</c:v>
                      </c:pt>
                      <c:pt idx="37">
                        <c:v>43739</c:v>
                      </c:pt>
                      <c:pt idx="38">
                        <c:v>43770</c:v>
                      </c:pt>
                      <c:pt idx="39">
                        <c:v>43800</c:v>
                      </c:pt>
                      <c:pt idx="40">
                        <c:v>43831</c:v>
                      </c:pt>
                      <c:pt idx="41">
                        <c:v>43862</c:v>
                      </c:pt>
                      <c:pt idx="42">
                        <c:v>43891</c:v>
                      </c:pt>
                      <c:pt idx="43">
                        <c:v>43922</c:v>
                      </c:pt>
                      <c:pt idx="44">
                        <c:v>43952</c:v>
                      </c:pt>
                      <c:pt idx="45">
                        <c:v>43983</c:v>
                      </c:pt>
                      <c:pt idx="46">
                        <c:v>44013</c:v>
                      </c:pt>
                      <c:pt idx="47">
                        <c:v>44044</c:v>
                      </c:pt>
                      <c:pt idx="48">
                        <c:v>44075</c:v>
                      </c:pt>
                      <c:pt idx="49">
                        <c:v>44105</c:v>
                      </c:pt>
                      <c:pt idx="50">
                        <c:v>44136</c:v>
                      </c:pt>
                      <c:pt idx="51">
                        <c:v>44166</c:v>
                      </c:pt>
                      <c:pt idx="52">
                        <c:v>44197</c:v>
                      </c:pt>
                      <c:pt idx="53">
                        <c:v>44228</c:v>
                      </c:pt>
                      <c:pt idx="54">
                        <c:v>44256</c:v>
                      </c:pt>
                      <c:pt idx="55">
                        <c:v>44287</c:v>
                      </c:pt>
                      <c:pt idx="56">
                        <c:v>44317</c:v>
                      </c:pt>
                      <c:pt idx="57">
                        <c:v>44348</c:v>
                      </c:pt>
                      <c:pt idx="58">
                        <c:v>44378</c:v>
                      </c:pt>
                      <c:pt idx="59">
                        <c:v>44409</c:v>
                      </c:pt>
                      <c:pt idx="60">
                        <c:v>44440</c:v>
                      </c:pt>
                      <c:pt idx="61">
                        <c:v>44470</c:v>
                      </c:pt>
                      <c:pt idx="62">
                        <c:v>44501</c:v>
                      </c:pt>
                      <c:pt idx="63">
                        <c:v>44531</c:v>
                      </c:pt>
                      <c:pt idx="64">
                        <c:v>44562</c:v>
                      </c:pt>
                      <c:pt idx="65">
                        <c:v>44593</c:v>
                      </c:pt>
                      <c:pt idx="66">
                        <c:v>44621</c:v>
                      </c:pt>
                      <c:pt idx="67">
                        <c:v>44652</c:v>
                      </c:pt>
                      <c:pt idx="68">
                        <c:v>44682</c:v>
                      </c:pt>
                      <c:pt idx="69">
                        <c:v>44713</c:v>
                      </c:pt>
                      <c:pt idx="70">
                        <c:v>44743</c:v>
                      </c:pt>
                      <c:pt idx="71">
                        <c:v>44774</c:v>
                      </c:pt>
                      <c:pt idx="72">
                        <c:v>44805</c:v>
                      </c:pt>
                      <c:pt idx="73">
                        <c:v>44835</c:v>
                      </c:pt>
                      <c:pt idx="74">
                        <c:v>44866</c:v>
                      </c:pt>
                      <c:pt idx="75">
                        <c:v>44896</c:v>
                      </c:pt>
                      <c:pt idx="76">
                        <c:v>44927</c:v>
                      </c:pt>
                      <c:pt idx="77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'1_Rule78_M1_float'!$D$23:$D$100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8"/>
                      <c:pt idx="0">
                        <c:v>14329.713672662681</c:v>
                      </c:pt>
                      <c:pt idx="1">
                        <c:v>13029.12517295235</c:v>
                      </c:pt>
                      <c:pt idx="2">
                        <c:v>13029.12517295235</c:v>
                      </c:pt>
                      <c:pt idx="3">
                        <c:v>13029.12517295235</c:v>
                      </c:pt>
                      <c:pt idx="4">
                        <c:v>13029.12517295235</c:v>
                      </c:pt>
                      <c:pt idx="5">
                        <c:v>13029.12517295235</c:v>
                      </c:pt>
                      <c:pt idx="6">
                        <c:v>13029.12517295235</c:v>
                      </c:pt>
                      <c:pt idx="7">
                        <c:v>13029.12517295235</c:v>
                      </c:pt>
                      <c:pt idx="8">
                        <c:v>13029.12517295235</c:v>
                      </c:pt>
                      <c:pt idx="9">
                        <c:v>13029.12517295235</c:v>
                      </c:pt>
                      <c:pt idx="10">
                        <c:v>13029.12517295235</c:v>
                      </c:pt>
                      <c:pt idx="11">
                        <c:v>13029.12517295235</c:v>
                      </c:pt>
                      <c:pt idx="12">
                        <c:v>13029.12517295235</c:v>
                      </c:pt>
                      <c:pt idx="13">
                        <c:v>13029.12517295235</c:v>
                      </c:pt>
                      <c:pt idx="14">
                        <c:v>13029.12517295235</c:v>
                      </c:pt>
                      <c:pt idx="15">
                        <c:v>13029.12517295235</c:v>
                      </c:pt>
                      <c:pt idx="16">
                        <c:v>13029.12517295235</c:v>
                      </c:pt>
                      <c:pt idx="17">
                        <c:v>13029.12517295235</c:v>
                      </c:pt>
                      <c:pt idx="18">
                        <c:v>13029.12517295235</c:v>
                      </c:pt>
                      <c:pt idx="19">
                        <c:v>13029.12517295235</c:v>
                      </c:pt>
                      <c:pt idx="20">
                        <c:v>13029.12517295235</c:v>
                      </c:pt>
                      <c:pt idx="21">
                        <c:v>13029.12517295235</c:v>
                      </c:pt>
                      <c:pt idx="22">
                        <c:v>13029.12517295235</c:v>
                      </c:pt>
                      <c:pt idx="23">
                        <c:v>13029.12517295235</c:v>
                      </c:pt>
                      <c:pt idx="24">
                        <c:v>13029.12517295235</c:v>
                      </c:pt>
                      <c:pt idx="25">
                        <c:v>13029.12517295235</c:v>
                      </c:pt>
                      <c:pt idx="26">
                        <c:v>13029.12517295235</c:v>
                      </c:pt>
                      <c:pt idx="27">
                        <c:v>13029.12517295235</c:v>
                      </c:pt>
                      <c:pt idx="28">
                        <c:v>13029.12517295235</c:v>
                      </c:pt>
                      <c:pt idx="29">
                        <c:v>13029.12517295235</c:v>
                      </c:pt>
                      <c:pt idx="30">
                        <c:v>13029.12517295235</c:v>
                      </c:pt>
                      <c:pt idx="31">
                        <c:v>13029.12517295235</c:v>
                      </c:pt>
                      <c:pt idx="32">
                        <c:v>13029.12517295235</c:v>
                      </c:pt>
                      <c:pt idx="33">
                        <c:v>13029.12517295235</c:v>
                      </c:pt>
                      <c:pt idx="34">
                        <c:v>13029.12517295235</c:v>
                      </c:pt>
                      <c:pt idx="35">
                        <c:v>13029.12517295235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ED-4722-B12A-76EA220F586D}"/>
                  </c:ext>
                </c:extLst>
              </c15:ser>
            </c15:filteredLineSeries>
          </c:ext>
        </c:extLst>
      </c:lineChart>
      <c:dateAx>
        <c:axId val="360701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512"/>
        <c:crosses val="autoZero"/>
        <c:auto val="1"/>
        <c:lblOffset val="100"/>
        <c:baseTimeUnit val="months"/>
      </c:dateAx>
      <c:valAx>
        <c:axId val="3607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Payoff Principal and Interest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'1_EvenTotalPay_M1'!$E$21</c:f>
              <c:strCache>
                <c:ptCount val="1"/>
                <c:pt idx="0">
                  <c:v>Interest Payment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'1_EvenTotalPay_M1'!$B$23:$B$100</c:f>
              <c:numCache>
                <c:formatCode>[$-409]d\-mmm\-yy;@</c:formatCode>
                <c:ptCount val="78"/>
                <c:pt idx="0">
                  <c:v>42597</c:v>
                </c:pt>
                <c:pt idx="1">
                  <c:v>42628</c:v>
                </c:pt>
                <c:pt idx="2">
                  <c:v>42658</c:v>
                </c:pt>
                <c:pt idx="3">
                  <c:v>42689</c:v>
                </c:pt>
                <c:pt idx="4">
                  <c:v>42719</c:v>
                </c:pt>
                <c:pt idx="5">
                  <c:v>42750</c:v>
                </c:pt>
                <c:pt idx="6">
                  <c:v>42781</c:v>
                </c:pt>
                <c:pt idx="7">
                  <c:v>42809</c:v>
                </c:pt>
                <c:pt idx="8">
                  <c:v>42840</c:v>
                </c:pt>
                <c:pt idx="9">
                  <c:v>42870</c:v>
                </c:pt>
                <c:pt idx="10">
                  <c:v>42901</c:v>
                </c:pt>
                <c:pt idx="11">
                  <c:v>42931</c:v>
                </c:pt>
                <c:pt idx="12">
                  <c:v>42962</c:v>
                </c:pt>
                <c:pt idx="13">
                  <c:v>42993</c:v>
                </c:pt>
                <c:pt idx="14">
                  <c:v>43023</c:v>
                </c:pt>
                <c:pt idx="15">
                  <c:v>43054</c:v>
                </c:pt>
                <c:pt idx="16">
                  <c:v>43084</c:v>
                </c:pt>
                <c:pt idx="17">
                  <c:v>43115</c:v>
                </c:pt>
                <c:pt idx="18">
                  <c:v>43146</c:v>
                </c:pt>
                <c:pt idx="19">
                  <c:v>43174</c:v>
                </c:pt>
                <c:pt idx="20">
                  <c:v>43205</c:v>
                </c:pt>
                <c:pt idx="21">
                  <c:v>43235</c:v>
                </c:pt>
                <c:pt idx="22">
                  <c:v>43266</c:v>
                </c:pt>
                <c:pt idx="23">
                  <c:v>43296</c:v>
                </c:pt>
                <c:pt idx="24">
                  <c:v>43327</c:v>
                </c:pt>
                <c:pt idx="25">
                  <c:v>43358</c:v>
                </c:pt>
                <c:pt idx="26">
                  <c:v>43388</c:v>
                </c:pt>
                <c:pt idx="27">
                  <c:v>43419</c:v>
                </c:pt>
                <c:pt idx="28">
                  <c:v>43449</c:v>
                </c:pt>
                <c:pt idx="29">
                  <c:v>43480</c:v>
                </c:pt>
                <c:pt idx="30">
                  <c:v>43511</c:v>
                </c:pt>
                <c:pt idx="31">
                  <c:v>43539</c:v>
                </c:pt>
                <c:pt idx="32">
                  <c:v>43570</c:v>
                </c:pt>
                <c:pt idx="33">
                  <c:v>43600</c:v>
                </c:pt>
                <c:pt idx="34">
                  <c:v>43631</c:v>
                </c:pt>
                <c:pt idx="35">
                  <c:v>43661</c:v>
                </c:pt>
                <c:pt idx="36">
                  <c:v>43692</c:v>
                </c:pt>
                <c:pt idx="37">
                  <c:v>43723</c:v>
                </c:pt>
                <c:pt idx="38">
                  <c:v>43753</c:v>
                </c:pt>
                <c:pt idx="39">
                  <c:v>43784</c:v>
                </c:pt>
                <c:pt idx="40">
                  <c:v>43814</c:v>
                </c:pt>
                <c:pt idx="41">
                  <c:v>43845</c:v>
                </c:pt>
                <c:pt idx="42">
                  <c:v>43876</c:v>
                </c:pt>
                <c:pt idx="43">
                  <c:v>43905</c:v>
                </c:pt>
                <c:pt idx="44">
                  <c:v>43936</c:v>
                </c:pt>
                <c:pt idx="45">
                  <c:v>43966</c:v>
                </c:pt>
                <c:pt idx="46">
                  <c:v>43997</c:v>
                </c:pt>
                <c:pt idx="47">
                  <c:v>44027</c:v>
                </c:pt>
                <c:pt idx="48">
                  <c:v>44058</c:v>
                </c:pt>
                <c:pt idx="49">
                  <c:v>44089</c:v>
                </c:pt>
                <c:pt idx="50">
                  <c:v>44119</c:v>
                </c:pt>
                <c:pt idx="51">
                  <c:v>44150</c:v>
                </c:pt>
                <c:pt idx="52">
                  <c:v>44180</c:v>
                </c:pt>
                <c:pt idx="53">
                  <c:v>44211</c:v>
                </c:pt>
                <c:pt idx="54">
                  <c:v>44242</c:v>
                </c:pt>
                <c:pt idx="55">
                  <c:v>44270</c:v>
                </c:pt>
                <c:pt idx="56">
                  <c:v>44301</c:v>
                </c:pt>
                <c:pt idx="57">
                  <c:v>44331</c:v>
                </c:pt>
                <c:pt idx="58">
                  <c:v>44362</c:v>
                </c:pt>
                <c:pt idx="59">
                  <c:v>44392</c:v>
                </c:pt>
                <c:pt idx="60">
                  <c:v>44423</c:v>
                </c:pt>
                <c:pt idx="61">
                  <c:v>44454</c:v>
                </c:pt>
                <c:pt idx="62">
                  <c:v>44484</c:v>
                </c:pt>
                <c:pt idx="63">
                  <c:v>44515</c:v>
                </c:pt>
                <c:pt idx="64">
                  <c:v>44545</c:v>
                </c:pt>
                <c:pt idx="65">
                  <c:v>44576</c:v>
                </c:pt>
                <c:pt idx="66">
                  <c:v>44607</c:v>
                </c:pt>
                <c:pt idx="67">
                  <c:v>44635</c:v>
                </c:pt>
                <c:pt idx="68">
                  <c:v>44666</c:v>
                </c:pt>
                <c:pt idx="69">
                  <c:v>44696</c:v>
                </c:pt>
                <c:pt idx="70">
                  <c:v>44727</c:v>
                </c:pt>
                <c:pt idx="71">
                  <c:v>44757</c:v>
                </c:pt>
                <c:pt idx="72">
                  <c:v>44788</c:v>
                </c:pt>
                <c:pt idx="73">
                  <c:v>44819</c:v>
                </c:pt>
                <c:pt idx="74">
                  <c:v>44849</c:v>
                </c:pt>
                <c:pt idx="75">
                  <c:v>44880</c:v>
                </c:pt>
                <c:pt idx="76">
                  <c:v>44910</c:v>
                </c:pt>
                <c:pt idx="77">
                  <c:v>44941</c:v>
                </c:pt>
              </c:numCache>
            </c:numRef>
          </c:cat>
          <c:val>
            <c:numRef>
              <c:f>'1_EvenTotalPay_M1'!$E$23:$E$100</c:f>
              <c:numCache>
                <c:formatCode>_(* #,##0.00_);_(* \(#,##0.00\);_(* "-"??_);_(@_)</c:formatCode>
                <c:ptCount val="78"/>
                <c:pt idx="0">
                  <c:v>2.8164846051901042</c:v>
                </c:pt>
                <c:pt idx="1">
                  <c:v>0.54653318069381041</c:v>
                </c:pt>
                <c:pt idx="2">
                  <c:v>0.27437764437501294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D91-AA54-A023C8B83388}"/>
            </c:ext>
          </c:extLst>
        </c:ser>
        <c:ser>
          <c:idx val="3"/>
          <c:order val="3"/>
          <c:tx>
            <c:strRef>
              <c:f>'1_EvenTotalPay_M1'!$F$21</c:f>
              <c:strCache>
                <c:ptCount val="1"/>
                <c:pt idx="0">
                  <c:v>Reduction to Principal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'1_EvenTotalPay_M1'!$B$23:$B$100</c:f>
              <c:numCache>
                <c:formatCode>[$-409]d\-mmm\-yy;@</c:formatCode>
                <c:ptCount val="78"/>
                <c:pt idx="0">
                  <c:v>42597</c:v>
                </c:pt>
                <c:pt idx="1">
                  <c:v>42628</c:v>
                </c:pt>
                <c:pt idx="2">
                  <c:v>42658</c:v>
                </c:pt>
                <c:pt idx="3">
                  <c:v>42689</c:v>
                </c:pt>
                <c:pt idx="4">
                  <c:v>42719</c:v>
                </c:pt>
                <c:pt idx="5">
                  <c:v>42750</c:v>
                </c:pt>
                <c:pt idx="6">
                  <c:v>42781</c:v>
                </c:pt>
                <c:pt idx="7">
                  <c:v>42809</c:v>
                </c:pt>
                <c:pt idx="8">
                  <c:v>42840</c:v>
                </c:pt>
                <c:pt idx="9">
                  <c:v>42870</c:v>
                </c:pt>
                <c:pt idx="10">
                  <c:v>42901</c:v>
                </c:pt>
                <c:pt idx="11">
                  <c:v>42931</c:v>
                </c:pt>
                <c:pt idx="12">
                  <c:v>42962</c:v>
                </c:pt>
                <c:pt idx="13">
                  <c:v>42993</c:v>
                </c:pt>
                <c:pt idx="14">
                  <c:v>43023</c:v>
                </c:pt>
                <c:pt idx="15">
                  <c:v>43054</c:v>
                </c:pt>
                <c:pt idx="16">
                  <c:v>43084</c:v>
                </c:pt>
                <c:pt idx="17">
                  <c:v>43115</c:v>
                </c:pt>
                <c:pt idx="18">
                  <c:v>43146</c:v>
                </c:pt>
                <c:pt idx="19">
                  <c:v>43174</c:v>
                </c:pt>
                <c:pt idx="20">
                  <c:v>43205</c:v>
                </c:pt>
                <c:pt idx="21">
                  <c:v>43235</c:v>
                </c:pt>
                <c:pt idx="22">
                  <c:v>43266</c:v>
                </c:pt>
                <c:pt idx="23">
                  <c:v>43296</c:v>
                </c:pt>
                <c:pt idx="24">
                  <c:v>43327</c:v>
                </c:pt>
                <c:pt idx="25">
                  <c:v>43358</c:v>
                </c:pt>
                <c:pt idx="26">
                  <c:v>43388</c:v>
                </c:pt>
                <c:pt idx="27">
                  <c:v>43419</c:v>
                </c:pt>
                <c:pt idx="28">
                  <c:v>43449</c:v>
                </c:pt>
                <c:pt idx="29">
                  <c:v>43480</c:v>
                </c:pt>
                <c:pt idx="30">
                  <c:v>43511</c:v>
                </c:pt>
                <c:pt idx="31">
                  <c:v>43539</c:v>
                </c:pt>
                <c:pt idx="32">
                  <c:v>43570</c:v>
                </c:pt>
                <c:pt idx="33">
                  <c:v>43600</c:v>
                </c:pt>
                <c:pt idx="34">
                  <c:v>43631</c:v>
                </c:pt>
                <c:pt idx="35">
                  <c:v>43661</c:v>
                </c:pt>
                <c:pt idx="36">
                  <c:v>43692</c:v>
                </c:pt>
                <c:pt idx="37">
                  <c:v>43723</c:v>
                </c:pt>
                <c:pt idx="38">
                  <c:v>43753</c:v>
                </c:pt>
                <c:pt idx="39">
                  <c:v>43784</c:v>
                </c:pt>
                <c:pt idx="40">
                  <c:v>43814</c:v>
                </c:pt>
                <c:pt idx="41">
                  <c:v>43845</c:v>
                </c:pt>
                <c:pt idx="42">
                  <c:v>43876</c:v>
                </c:pt>
                <c:pt idx="43">
                  <c:v>43905</c:v>
                </c:pt>
                <c:pt idx="44">
                  <c:v>43936</c:v>
                </c:pt>
                <c:pt idx="45">
                  <c:v>43966</c:v>
                </c:pt>
                <c:pt idx="46">
                  <c:v>43997</c:v>
                </c:pt>
                <c:pt idx="47">
                  <c:v>44027</c:v>
                </c:pt>
                <c:pt idx="48">
                  <c:v>44058</c:v>
                </c:pt>
                <c:pt idx="49">
                  <c:v>44089</c:v>
                </c:pt>
                <c:pt idx="50">
                  <c:v>44119</c:v>
                </c:pt>
                <c:pt idx="51">
                  <c:v>44150</c:v>
                </c:pt>
                <c:pt idx="52">
                  <c:v>44180</c:v>
                </c:pt>
                <c:pt idx="53">
                  <c:v>44211</c:v>
                </c:pt>
                <c:pt idx="54">
                  <c:v>44242</c:v>
                </c:pt>
                <c:pt idx="55">
                  <c:v>44270</c:v>
                </c:pt>
                <c:pt idx="56">
                  <c:v>44301</c:v>
                </c:pt>
                <c:pt idx="57">
                  <c:v>44331</c:v>
                </c:pt>
                <c:pt idx="58">
                  <c:v>44362</c:v>
                </c:pt>
                <c:pt idx="59">
                  <c:v>44392</c:v>
                </c:pt>
                <c:pt idx="60">
                  <c:v>44423</c:v>
                </c:pt>
                <c:pt idx="61">
                  <c:v>44454</c:v>
                </c:pt>
                <c:pt idx="62">
                  <c:v>44484</c:v>
                </c:pt>
                <c:pt idx="63">
                  <c:v>44515</c:v>
                </c:pt>
                <c:pt idx="64">
                  <c:v>44545</c:v>
                </c:pt>
                <c:pt idx="65">
                  <c:v>44576</c:v>
                </c:pt>
                <c:pt idx="66">
                  <c:v>44607</c:v>
                </c:pt>
                <c:pt idx="67">
                  <c:v>44635</c:v>
                </c:pt>
                <c:pt idx="68">
                  <c:v>44666</c:v>
                </c:pt>
                <c:pt idx="69">
                  <c:v>44696</c:v>
                </c:pt>
                <c:pt idx="70">
                  <c:v>44727</c:v>
                </c:pt>
                <c:pt idx="71">
                  <c:v>44757</c:v>
                </c:pt>
                <c:pt idx="72">
                  <c:v>44788</c:v>
                </c:pt>
                <c:pt idx="73">
                  <c:v>44819</c:v>
                </c:pt>
                <c:pt idx="74">
                  <c:v>44849</c:v>
                </c:pt>
                <c:pt idx="75">
                  <c:v>44880</c:v>
                </c:pt>
                <c:pt idx="76">
                  <c:v>44910</c:v>
                </c:pt>
                <c:pt idx="77">
                  <c:v>44941</c:v>
                </c:pt>
              </c:numCache>
            </c:numRef>
          </c:cat>
          <c:val>
            <c:numRef>
              <c:f>'1_EvenTotalPay_M1'!$F$23:$F$100</c:f>
              <c:numCache>
                <c:formatCode>_(* #,##0.00_);_(* \(#,##0.00\);_(* "-"??_);_(@_)</c:formatCode>
                <c:ptCount val="78"/>
                <c:pt idx="0">
                  <c:v>33.062647204896209</c:v>
                </c:pt>
                <c:pt idx="1">
                  <c:v>33.3325986293925</c:v>
                </c:pt>
                <c:pt idx="2">
                  <c:v>33.604754165711292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D91-AA54-A023C8B83388}"/>
            </c:ext>
          </c:extLst>
        </c:ser>
        <c:ser>
          <c:idx val="4"/>
          <c:order val="4"/>
          <c:tx>
            <c:strRef>
              <c:f>'1_EvenTotalPay_M1'!$G$21</c:f>
              <c:strCache>
                <c:ptCount val="1"/>
                <c:pt idx="0">
                  <c:v>Ending Principal 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'1_EvenTotalPay_M1'!$B$23:$B$100</c:f>
              <c:numCache>
                <c:formatCode>[$-409]d\-mmm\-yy;@</c:formatCode>
                <c:ptCount val="78"/>
                <c:pt idx="0">
                  <c:v>42597</c:v>
                </c:pt>
                <c:pt idx="1">
                  <c:v>42628</c:v>
                </c:pt>
                <c:pt idx="2">
                  <c:v>42658</c:v>
                </c:pt>
                <c:pt idx="3">
                  <c:v>42689</c:v>
                </c:pt>
                <c:pt idx="4">
                  <c:v>42719</c:v>
                </c:pt>
                <c:pt idx="5">
                  <c:v>42750</c:v>
                </c:pt>
                <c:pt idx="6">
                  <c:v>42781</c:v>
                </c:pt>
                <c:pt idx="7">
                  <c:v>42809</c:v>
                </c:pt>
                <c:pt idx="8">
                  <c:v>42840</c:v>
                </c:pt>
                <c:pt idx="9">
                  <c:v>42870</c:v>
                </c:pt>
                <c:pt idx="10">
                  <c:v>42901</c:v>
                </c:pt>
                <c:pt idx="11">
                  <c:v>42931</c:v>
                </c:pt>
                <c:pt idx="12">
                  <c:v>42962</c:v>
                </c:pt>
                <c:pt idx="13">
                  <c:v>42993</c:v>
                </c:pt>
                <c:pt idx="14">
                  <c:v>43023</c:v>
                </c:pt>
                <c:pt idx="15">
                  <c:v>43054</c:v>
                </c:pt>
                <c:pt idx="16">
                  <c:v>43084</c:v>
                </c:pt>
                <c:pt idx="17">
                  <c:v>43115</c:v>
                </c:pt>
                <c:pt idx="18">
                  <c:v>43146</c:v>
                </c:pt>
                <c:pt idx="19">
                  <c:v>43174</c:v>
                </c:pt>
                <c:pt idx="20">
                  <c:v>43205</c:v>
                </c:pt>
                <c:pt idx="21">
                  <c:v>43235</c:v>
                </c:pt>
                <c:pt idx="22">
                  <c:v>43266</c:v>
                </c:pt>
                <c:pt idx="23">
                  <c:v>43296</c:v>
                </c:pt>
                <c:pt idx="24">
                  <c:v>43327</c:v>
                </c:pt>
                <c:pt idx="25">
                  <c:v>43358</c:v>
                </c:pt>
                <c:pt idx="26">
                  <c:v>43388</c:v>
                </c:pt>
                <c:pt idx="27">
                  <c:v>43419</c:v>
                </c:pt>
                <c:pt idx="28">
                  <c:v>43449</c:v>
                </c:pt>
                <c:pt idx="29">
                  <c:v>43480</c:v>
                </c:pt>
                <c:pt idx="30">
                  <c:v>43511</c:v>
                </c:pt>
                <c:pt idx="31">
                  <c:v>43539</c:v>
                </c:pt>
                <c:pt idx="32">
                  <c:v>43570</c:v>
                </c:pt>
                <c:pt idx="33">
                  <c:v>43600</c:v>
                </c:pt>
                <c:pt idx="34">
                  <c:v>43631</c:v>
                </c:pt>
                <c:pt idx="35">
                  <c:v>43661</c:v>
                </c:pt>
                <c:pt idx="36">
                  <c:v>43692</c:v>
                </c:pt>
                <c:pt idx="37">
                  <c:v>43723</c:v>
                </c:pt>
                <c:pt idx="38">
                  <c:v>43753</c:v>
                </c:pt>
                <c:pt idx="39">
                  <c:v>43784</c:v>
                </c:pt>
                <c:pt idx="40">
                  <c:v>43814</c:v>
                </c:pt>
                <c:pt idx="41">
                  <c:v>43845</c:v>
                </c:pt>
                <c:pt idx="42">
                  <c:v>43876</c:v>
                </c:pt>
                <c:pt idx="43">
                  <c:v>43905</c:v>
                </c:pt>
                <c:pt idx="44">
                  <c:v>43936</c:v>
                </c:pt>
                <c:pt idx="45">
                  <c:v>43966</c:v>
                </c:pt>
                <c:pt idx="46">
                  <c:v>43997</c:v>
                </c:pt>
                <c:pt idx="47">
                  <c:v>44027</c:v>
                </c:pt>
                <c:pt idx="48">
                  <c:v>44058</c:v>
                </c:pt>
                <c:pt idx="49">
                  <c:v>44089</c:v>
                </c:pt>
                <c:pt idx="50">
                  <c:v>44119</c:v>
                </c:pt>
                <c:pt idx="51">
                  <c:v>44150</c:v>
                </c:pt>
                <c:pt idx="52">
                  <c:v>44180</c:v>
                </c:pt>
                <c:pt idx="53">
                  <c:v>44211</c:v>
                </c:pt>
                <c:pt idx="54">
                  <c:v>44242</c:v>
                </c:pt>
                <c:pt idx="55">
                  <c:v>44270</c:v>
                </c:pt>
                <c:pt idx="56">
                  <c:v>44301</c:v>
                </c:pt>
                <c:pt idx="57">
                  <c:v>44331</c:v>
                </c:pt>
                <c:pt idx="58">
                  <c:v>44362</c:v>
                </c:pt>
                <c:pt idx="59">
                  <c:v>44392</c:v>
                </c:pt>
                <c:pt idx="60">
                  <c:v>44423</c:v>
                </c:pt>
                <c:pt idx="61">
                  <c:v>44454</c:v>
                </c:pt>
                <c:pt idx="62">
                  <c:v>44484</c:v>
                </c:pt>
                <c:pt idx="63">
                  <c:v>44515</c:v>
                </c:pt>
                <c:pt idx="64">
                  <c:v>44545</c:v>
                </c:pt>
                <c:pt idx="65">
                  <c:v>44576</c:v>
                </c:pt>
                <c:pt idx="66">
                  <c:v>44607</c:v>
                </c:pt>
                <c:pt idx="67">
                  <c:v>44635</c:v>
                </c:pt>
                <c:pt idx="68">
                  <c:v>44666</c:v>
                </c:pt>
                <c:pt idx="69">
                  <c:v>44696</c:v>
                </c:pt>
                <c:pt idx="70">
                  <c:v>44727</c:v>
                </c:pt>
                <c:pt idx="71">
                  <c:v>44757</c:v>
                </c:pt>
                <c:pt idx="72">
                  <c:v>44788</c:v>
                </c:pt>
                <c:pt idx="73">
                  <c:v>44819</c:v>
                </c:pt>
                <c:pt idx="74">
                  <c:v>44849</c:v>
                </c:pt>
                <c:pt idx="75">
                  <c:v>44880</c:v>
                </c:pt>
                <c:pt idx="76">
                  <c:v>44910</c:v>
                </c:pt>
                <c:pt idx="77">
                  <c:v>44941</c:v>
                </c:pt>
              </c:numCache>
            </c:numRef>
          </c:cat>
          <c:val>
            <c:numRef>
              <c:f>'1_EvenTotalPay_M1'!$G$23:$G$100</c:f>
              <c:numCache>
                <c:formatCode>_(* #,##0.00_);_(* \(#,##0.00\);_(* "-"??_);_(@_)</c:formatCode>
                <c:ptCount val="78"/>
                <c:pt idx="0">
                  <c:v>66.937352795103791</c:v>
                </c:pt>
                <c:pt idx="1">
                  <c:v>33.604754165711292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D91-AA54-A023C8B8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01840"/>
        <c:axId val="360701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'1_EvenTotalPay_M1'!$C$21</c15:sqref>
                        </c15:formulaRef>
                      </c:ext>
                    </c:extLst>
                    <c:strCache>
                      <c:ptCount val="1"/>
                      <c:pt idx="0">
                        <c:v>Beginning principal balance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'1_EvenTotalPay_M1'!$B$23:$B$100</c15:sqref>
                        </c15:formulaRef>
                      </c:ext>
                    </c:extLst>
                    <c:numCache>
                      <c:formatCode>[$-409]d\-mmm\-yy;@</c:formatCode>
                      <c:ptCount val="78"/>
                      <c:pt idx="0">
                        <c:v>42597</c:v>
                      </c:pt>
                      <c:pt idx="1">
                        <c:v>42628</c:v>
                      </c:pt>
                      <c:pt idx="2">
                        <c:v>42658</c:v>
                      </c:pt>
                      <c:pt idx="3">
                        <c:v>42689</c:v>
                      </c:pt>
                      <c:pt idx="4">
                        <c:v>42719</c:v>
                      </c:pt>
                      <c:pt idx="5">
                        <c:v>42750</c:v>
                      </c:pt>
                      <c:pt idx="6">
                        <c:v>42781</c:v>
                      </c:pt>
                      <c:pt idx="7">
                        <c:v>42809</c:v>
                      </c:pt>
                      <c:pt idx="8">
                        <c:v>42840</c:v>
                      </c:pt>
                      <c:pt idx="9">
                        <c:v>42870</c:v>
                      </c:pt>
                      <c:pt idx="10">
                        <c:v>42901</c:v>
                      </c:pt>
                      <c:pt idx="11">
                        <c:v>42931</c:v>
                      </c:pt>
                      <c:pt idx="12">
                        <c:v>42962</c:v>
                      </c:pt>
                      <c:pt idx="13">
                        <c:v>42993</c:v>
                      </c:pt>
                      <c:pt idx="14">
                        <c:v>43023</c:v>
                      </c:pt>
                      <c:pt idx="15">
                        <c:v>43054</c:v>
                      </c:pt>
                      <c:pt idx="16">
                        <c:v>43084</c:v>
                      </c:pt>
                      <c:pt idx="17">
                        <c:v>43115</c:v>
                      </c:pt>
                      <c:pt idx="18">
                        <c:v>43146</c:v>
                      </c:pt>
                      <c:pt idx="19">
                        <c:v>43174</c:v>
                      </c:pt>
                      <c:pt idx="20">
                        <c:v>43205</c:v>
                      </c:pt>
                      <c:pt idx="21">
                        <c:v>43235</c:v>
                      </c:pt>
                      <c:pt idx="22">
                        <c:v>43266</c:v>
                      </c:pt>
                      <c:pt idx="23">
                        <c:v>43296</c:v>
                      </c:pt>
                      <c:pt idx="24">
                        <c:v>43327</c:v>
                      </c:pt>
                      <c:pt idx="25">
                        <c:v>43358</c:v>
                      </c:pt>
                      <c:pt idx="26">
                        <c:v>43388</c:v>
                      </c:pt>
                      <c:pt idx="27">
                        <c:v>43419</c:v>
                      </c:pt>
                      <c:pt idx="28">
                        <c:v>43449</c:v>
                      </c:pt>
                      <c:pt idx="29">
                        <c:v>43480</c:v>
                      </c:pt>
                      <c:pt idx="30">
                        <c:v>43511</c:v>
                      </c:pt>
                      <c:pt idx="31">
                        <c:v>43539</c:v>
                      </c:pt>
                      <c:pt idx="32">
                        <c:v>43570</c:v>
                      </c:pt>
                      <c:pt idx="33">
                        <c:v>43600</c:v>
                      </c:pt>
                      <c:pt idx="34">
                        <c:v>43631</c:v>
                      </c:pt>
                      <c:pt idx="35">
                        <c:v>43661</c:v>
                      </c:pt>
                      <c:pt idx="36">
                        <c:v>43692</c:v>
                      </c:pt>
                      <c:pt idx="37">
                        <c:v>43723</c:v>
                      </c:pt>
                      <c:pt idx="38">
                        <c:v>43753</c:v>
                      </c:pt>
                      <c:pt idx="39">
                        <c:v>43784</c:v>
                      </c:pt>
                      <c:pt idx="40">
                        <c:v>43814</c:v>
                      </c:pt>
                      <c:pt idx="41">
                        <c:v>43845</c:v>
                      </c:pt>
                      <c:pt idx="42">
                        <c:v>43876</c:v>
                      </c:pt>
                      <c:pt idx="43">
                        <c:v>43905</c:v>
                      </c:pt>
                      <c:pt idx="44">
                        <c:v>43936</c:v>
                      </c:pt>
                      <c:pt idx="45">
                        <c:v>43966</c:v>
                      </c:pt>
                      <c:pt idx="46">
                        <c:v>43997</c:v>
                      </c:pt>
                      <c:pt idx="47">
                        <c:v>44027</c:v>
                      </c:pt>
                      <c:pt idx="48">
                        <c:v>44058</c:v>
                      </c:pt>
                      <c:pt idx="49">
                        <c:v>44089</c:v>
                      </c:pt>
                      <c:pt idx="50">
                        <c:v>44119</c:v>
                      </c:pt>
                      <c:pt idx="51">
                        <c:v>44150</c:v>
                      </c:pt>
                      <c:pt idx="52">
                        <c:v>44180</c:v>
                      </c:pt>
                      <c:pt idx="53">
                        <c:v>44211</c:v>
                      </c:pt>
                      <c:pt idx="54">
                        <c:v>44242</c:v>
                      </c:pt>
                      <c:pt idx="55">
                        <c:v>44270</c:v>
                      </c:pt>
                      <c:pt idx="56">
                        <c:v>44301</c:v>
                      </c:pt>
                      <c:pt idx="57">
                        <c:v>44331</c:v>
                      </c:pt>
                      <c:pt idx="58">
                        <c:v>44362</c:v>
                      </c:pt>
                      <c:pt idx="59">
                        <c:v>44392</c:v>
                      </c:pt>
                      <c:pt idx="60">
                        <c:v>44423</c:v>
                      </c:pt>
                      <c:pt idx="61">
                        <c:v>44454</c:v>
                      </c:pt>
                      <c:pt idx="62">
                        <c:v>44484</c:v>
                      </c:pt>
                      <c:pt idx="63">
                        <c:v>44515</c:v>
                      </c:pt>
                      <c:pt idx="64">
                        <c:v>44545</c:v>
                      </c:pt>
                      <c:pt idx="65">
                        <c:v>44576</c:v>
                      </c:pt>
                      <c:pt idx="66">
                        <c:v>44607</c:v>
                      </c:pt>
                      <c:pt idx="67">
                        <c:v>44635</c:v>
                      </c:pt>
                      <c:pt idx="68">
                        <c:v>44666</c:v>
                      </c:pt>
                      <c:pt idx="69">
                        <c:v>44696</c:v>
                      </c:pt>
                      <c:pt idx="70">
                        <c:v>44727</c:v>
                      </c:pt>
                      <c:pt idx="71">
                        <c:v>44757</c:v>
                      </c:pt>
                      <c:pt idx="72">
                        <c:v>44788</c:v>
                      </c:pt>
                      <c:pt idx="73">
                        <c:v>44819</c:v>
                      </c:pt>
                      <c:pt idx="74">
                        <c:v>44849</c:v>
                      </c:pt>
                      <c:pt idx="75">
                        <c:v>44880</c:v>
                      </c:pt>
                      <c:pt idx="76">
                        <c:v>44910</c:v>
                      </c:pt>
                      <c:pt idx="77">
                        <c:v>44941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'1_EvenTotalPay_M1'!$C$23:$C$100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8"/>
                      <c:pt idx="0">
                        <c:v>100</c:v>
                      </c:pt>
                      <c:pt idx="1">
                        <c:v>66.937352795103791</c:v>
                      </c:pt>
                      <c:pt idx="2">
                        <c:v>33.604754165711292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B77-4D91-AA54-A023C8B8338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'1_EvenTotalPay_M1'!$D$21</c15:sqref>
                        </c15:formulaRef>
                      </c:ext>
                    </c:extLst>
                    <c:strCache>
                      <c:ptCount val="1"/>
                      <c:pt idx="0">
                        <c:v>Payment Amount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'1_EvenTotalPay_M1'!$B$23:$B$100</c15:sqref>
                        </c15:formulaRef>
                      </c:ext>
                    </c:extLst>
                    <c:numCache>
                      <c:formatCode>[$-409]d\-mmm\-yy;@</c:formatCode>
                      <c:ptCount val="78"/>
                      <c:pt idx="0">
                        <c:v>42597</c:v>
                      </c:pt>
                      <c:pt idx="1">
                        <c:v>42628</c:v>
                      </c:pt>
                      <c:pt idx="2">
                        <c:v>42658</c:v>
                      </c:pt>
                      <c:pt idx="3">
                        <c:v>42689</c:v>
                      </c:pt>
                      <c:pt idx="4">
                        <c:v>42719</c:v>
                      </c:pt>
                      <c:pt idx="5">
                        <c:v>42750</c:v>
                      </c:pt>
                      <c:pt idx="6">
                        <c:v>42781</c:v>
                      </c:pt>
                      <c:pt idx="7">
                        <c:v>42809</c:v>
                      </c:pt>
                      <c:pt idx="8">
                        <c:v>42840</c:v>
                      </c:pt>
                      <c:pt idx="9">
                        <c:v>42870</c:v>
                      </c:pt>
                      <c:pt idx="10">
                        <c:v>42901</c:v>
                      </c:pt>
                      <c:pt idx="11">
                        <c:v>42931</c:v>
                      </c:pt>
                      <c:pt idx="12">
                        <c:v>42962</c:v>
                      </c:pt>
                      <c:pt idx="13">
                        <c:v>42993</c:v>
                      </c:pt>
                      <c:pt idx="14">
                        <c:v>43023</c:v>
                      </c:pt>
                      <c:pt idx="15">
                        <c:v>43054</c:v>
                      </c:pt>
                      <c:pt idx="16">
                        <c:v>43084</c:v>
                      </c:pt>
                      <c:pt idx="17">
                        <c:v>43115</c:v>
                      </c:pt>
                      <c:pt idx="18">
                        <c:v>43146</c:v>
                      </c:pt>
                      <c:pt idx="19">
                        <c:v>43174</c:v>
                      </c:pt>
                      <c:pt idx="20">
                        <c:v>43205</c:v>
                      </c:pt>
                      <c:pt idx="21">
                        <c:v>43235</c:v>
                      </c:pt>
                      <c:pt idx="22">
                        <c:v>43266</c:v>
                      </c:pt>
                      <c:pt idx="23">
                        <c:v>43296</c:v>
                      </c:pt>
                      <c:pt idx="24">
                        <c:v>43327</c:v>
                      </c:pt>
                      <c:pt idx="25">
                        <c:v>43358</c:v>
                      </c:pt>
                      <c:pt idx="26">
                        <c:v>43388</c:v>
                      </c:pt>
                      <c:pt idx="27">
                        <c:v>43419</c:v>
                      </c:pt>
                      <c:pt idx="28">
                        <c:v>43449</c:v>
                      </c:pt>
                      <c:pt idx="29">
                        <c:v>43480</c:v>
                      </c:pt>
                      <c:pt idx="30">
                        <c:v>43511</c:v>
                      </c:pt>
                      <c:pt idx="31">
                        <c:v>43539</c:v>
                      </c:pt>
                      <c:pt idx="32">
                        <c:v>43570</c:v>
                      </c:pt>
                      <c:pt idx="33">
                        <c:v>43600</c:v>
                      </c:pt>
                      <c:pt idx="34">
                        <c:v>43631</c:v>
                      </c:pt>
                      <c:pt idx="35">
                        <c:v>43661</c:v>
                      </c:pt>
                      <c:pt idx="36">
                        <c:v>43692</c:v>
                      </c:pt>
                      <c:pt idx="37">
                        <c:v>43723</c:v>
                      </c:pt>
                      <c:pt idx="38">
                        <c:v>43753</c:v>
                      </c:pt>
                      <c:pt idx="39">
                        <c:v>43784</c:v>
                      </c:pt>
                      <c:pt idx="40">
                        <c:v>43814</c:v>
                      </c:pt>
                      <c:pt idx="41">
                        <c:v>43845</c:v>
                      </c:pt>
                      <c:pt idx="42">
                        <c:v>43876</c:v>
                      </c:pt>
                      <c:pt idx="43">
                        <c:v>43905</c:v>
                      </c:pt>
                      <c:pt idx="44">
                        <c:v>43936</c:v>
                      </c:pt>
                      <c:pt idx="45">
                        <c:v>43966</c:v>
                      </c:pt>
                      <c:pt idx="46">
                        <c:v>43997</c:v>
                      </c:pt>
                      <c:pt idx="47">
                        <c:v>44027</c:v>
                      </c:pt>
                      <c:pt idx="48">
                        <c:v>44058</c:v>
                      </c:pt>
                      <c:pt idx="49">
                        <c:v>44089</c:v>
                      </c:pt>
                      <c:pt idx="50">
                        <c:v>44119</c:v>
                      </c:pt>
                      <c:pt idx="51">
                        <c:v>44150</c:v>
                      </c:pt>
                      <c:pt idx="52">
                        <c:v>44180</c:v>
                      </c:pt>
                      <c:pt idx="53">
                        <c:v>44211</c:v>
                      </c:pt>
                      <c:pt idx="54">
                        <c:v>44242</c:v>
                      </c:pt>
                      <c:pt idx="55">
                        <c:v>44270</c:v>
                      </c:pt>
                      <c:pt idx="56">
                        <c:v>44301</c:v>
                      </c:pt>
                      <c:pt idx="57">
                        <c:v>44331</c:v>
                      </c:pt>
                      <c:pt idx="58">
                        <c:v>44362</c:v>
                      </c:pt>
                      <c:pt idx="59">
                        <c:v>44392</c:v>
                      </c:pt>
                      <c:pt idx="60">
                        <c:v>44423</c:v>
                      </c:pt>
                      <c:pt idx="61">
                        <c:v>44454</c:v>
                      </c:pt>
                      <c:pt idx="62">
                        <c:v>44484</c:v>
                      </c:pt>
                      <c:pt idx="63">
                        <c:v>44515</c:v>
                      </c:pt>
                      <c:pt idx="64">
                        <c:v>44545</c:v>
                      </c:pt>
                      <c:pt idx="65">
                        <c:v>44576</c:v>
                      </c:pt>
                      <c:pt idx="66">
                        <c:v>44607</c:v>
                      </c:pt>
                      <c:pt idx="67">
                        <c:v>44635</c:v>
                      </c:pt>
                      <c:pt idx="68">
                        <c:v>44666</c:v>
                      </c:pt>
                      <c:pt idx="69">
                        <c:v>44696</c:v>
                      </c:pt>
                      <c:pt idx="70">
                        <c:v>44727</c:v>
                      </c:pt>
                      <c:pt idx="71">
                        <c:v>44757</c:v>
                      </c:pt>
                      <c:pt idx="72">
                        <c:v>44788</c:v>
                      </c:pt>
                      <c:pt idx="73">
                        <c:v>44819</c:v>
                      </c:pt>
                      <c:pt idx="74">
                        <c:v>44849</c:v>
                      </c:pt>
                      <c:pt idx="75">
                        <c:v>44880</c:v>
                      </c:pt>
                      <c:pt idx="76">
                        <c:v>44910</c:v>
                      </c:pt>
                      <c:pt idx="77">
                        <c:v>44941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'1_EvenTotalPay_M1'!$D$23:$D$100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8"/>
                      <c:pt idx="0">
                        <c:v>35.879131810086314</c:v>
                      </c:pt>
                      <c:pt idx="1">
                        <c:v>33.879131810086314</c:v>
                      </c:pt>
                      <c:pt idx="2">
                        <c:v>33.879131810086307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B77-4D91-AA54-A023C8B83388}"/>
                  </c:ext>
                </c:extLst>
              </c15:ser>
            </c15:filteredLineSeries>
          </c:ext>
        </c:extLst>
      </c:lineChart>
      <c:dateAx>
        <c:axId val="360701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512"/>
        <c:crosses val="autoZero"/>
        <c:auto val="1"/>
        <c:lblOffset val="100"/>
        <c:baseTimeUnit val="months"/>
      </c:dateAx>
      <c:valAx>
        <c:axId val="3607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21174</xdr:colOff>
      <xdr:row>1</xdr:row>
      <xdr:rowOff>14815</xdr:rowOff>
    </xdr:from>
    <xdr:to>
      <xdr:col>29</xdr:col>
      <xdr:colOff>476250</xdr:colOff>
      <xdr:row>25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04B27-09E0-448C-99F9-A1B79E767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272144</xdr:colOff>
      <xdr:row>2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45E2E20-A4C8-45C4-B813-D3F54CD59621}"/>
            </a:ext>
          </a:extLst>
        </xdr:cNvPr>
        <xdr:cNvSpPr/>
      </xdr:nvSpPr>
      <xdr:spPr>
        <a:xfrm>
          <a:off x="0" y="0"/>
          <a:ext cx="5691869" cy="3905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400" b="1"/>
            <a:t>Prototype</a:t>
          </a:r>
          <a:r>
            <a:rPr lang="en-US" sz="1400" b="1" baseline="0"/>
            <a:t> 1.3: Fixed Principal, Loan_date &gt; P0_date, Months</a:t>
          </a:r>
          <a:endParaRPr lang="en-US" sz="1400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31748</xdr:colOff>
      <xdr:row>0</xdr:row>
      <xdr:rowOff>31750</xdr:rowOff>
    </xdr:from>
    <xdr:to>
      <xdr:col>5</xdr:col>
      <xdr:colOff>1619249</xdr:colOff>
      <xdr:row>2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FAFD794-B818-4DC3-9F57-25B1AABC8AA9}"/>
            </a:ext>
          </a:extLst>
        </xdr:cNvPr>
        <xdr:cNvSpPr/>
      </xdr:nvSpPr>
      <xdr:spPr>
        <a:xfrm>
          <a:off x="31748" y="31750"/>
          <a:ext cx="10874376" cy="4826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400" b="1"/>
            <a:t>Prototype</a:t>
          </a:r>
          <a:r>
            <a:rPr lang="en-US" sz="1400" b="1" baseline="0"/>
            <a:t> 1.1: 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Amortization Method (Total Even Pay), Points, for Months (1,2,3,6,12 months)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400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20</xdr:col>
      <xdr:colOff>21174</xdr:colOff>
      <xdr:row>1</xdr:row>
      <xdr:rowOff>14815</xdr:rowOff>
    </xdr:from>
    <xdr:to>
      <xdr:col>29</xdr:col>
      <xdr:colOff>476250</xdr:colOff>
      <xdr:row>29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73C22-03BB-49DD-BD8A-32CFBE433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31748</xdr:colOff>
      <xdr:row>0</xdr:row>
      <xdr:rowOff>31750</xdr:rowOff>
    </xdr:from>
    <xdr:to>
      <xdr:col>5</xdr:col>
      <xdr:colOff>1619249</xdr:colOff>
      <xdr:row>2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053CFA2-60D4-469C-A234-6F5EFD9C289F}"/>
            </a:ext>
          </a:extLst>
        </xdr:cNvPr>
        <xdr:cNvSpPr/>
      </xdr:nvSpPr>
      <xdr:spPr>
        <a:xfrm>
          <a:off x="31748" y="31750"/>
          <a:ext cx="10874376" cy="4826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400" b="1"/>
            <a:t>Prototype</a:t>
          </a:r>
          <a:r>
            <a:rPr lang="en-US" sz="1400" b="1" baseline="0"/>
            <a:t> 1.1: 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Amortization Method (Total Even Pay), Points, for Months (1,2,3,6,12 months)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400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20</xdr:col>
      <xdr:colOff>21174</xdr:colOff>
      <xdr:row>1</xdr:row>
      <xdr:rowOff>14815</xdr:rowOff>
    </xdr:from>
    <xdr:to>
      <xdr:col>29</xdr:col>
      <xdr:colOff>476250</xdr:colOff>
      <xdr:row>29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E3C239-3ED3-4275-B28B-A60CD55AF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149679</xdr:colOff>
      <xdr:row>0</xdr:row>
      <xdr:rowOff>81643</xdr:rowOff>
    </xdr:from>
    <xdr:to>
      <xdr:col>13</xdr:col>
      <xdr:colOff>789215</xdr:colOff>
      <xdr:row>2</xdr:row>
      <xdr:rowOff>163286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0012345-4E4C-41BB-9A84-CDAF52AD9DDE}"/>
            </a:ext>
          </a:extLst>
        </xdr:cNvPr>
        <xdr:cNvSpPr/>
      </xdr:nvSpPr>
      <xdr:spPr>
        <a:xfrm>
          <a:off x="11049000" y="81643"/>
          <a:ext cx="2245179" cy="489857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Why using fixed 30</a:t>
          </a:r>
          <a:r>
            <a:rPr lang="en-US" sz="1100" baseline="0"/>
            <a:t> days in a month?</a:t>
          </a:r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31748</xdr:colOff>
      <xdr:row>0</xdr:row>
      <xdr:rowOff>31750</xdr:rowOff>
    </xdr:from>
    <xdr:to>
      <xdr:col>5</xdr:col>
      <xdr:colOff>1619249</xdr:colOff>
      <xdr:row>1</xdr:row>
      <xdr:rowOff>81643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E640999-FE08-445F-BE5F-565CA51425C4}"/>
            </a:ext>
          </a:extLst>
        </xdr:cNvPr>
        <xdr:cNvSpPr/>
      </xdr:nvSpPr>
      <xdr:spPr>
        <a:xfrm>
          <a:off x="31748" y="31750"/>
          <a:ext cx="10867572" cy="2540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400" b="1"/>
            <a:t>Prototype</a:t>
          </a:r>
          <a:r>
            <a:rPr lang="en-US" sz="1400" b="1" baseline="0"/>
            <a:t> 1.1: 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Amortization Method (Total Even Pay), Points, for Months (1,2,3,6,12 months)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400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20</xdr:col>
      <xdr:colOff>21174</xdr:colOff>
      <xdr:row>1</xdr:row>
      <xdr:rowOff>14815</xdr:rowOff>
    </xdr:from>
    <xdr:to>
      <xdr:col>29</xdr:col>
      <xdr:colOff>476250</xdr:colOff>
      <xdr:row>29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9DD231-257F-4719-A63C-E15791D16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21174</xdr:colOff>
      <xdr:row>1</xdr:row>
      <xdr:rowOff>14815</xdr:rowOff>
    </xdr:from>
    <xdr:to>
      <xdr:col>29</xdr:col>
      <xdr:colOff>476250</xdr:colOff>
      <xdr:row>28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0D077-3E2E-45C1-B2CA-3FC8029A9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272144</xdr:colOff>
      <xdr:row>2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4FF345A-1AD3-4F73-95E8-DB8F8B66D5B3}"/>
            </a:ext>
          </a:extLst>
        </xdr:cNvPr>
        <xdr:cNvSpPr/>
      </xdr:nvSpPr>
      <xdr:spPr>
        <a:xfrm>
          <a:off x="0" y="0"/>
          <a:ext cx="5691869" cy="3905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400" b="1"/>
            <a:t>Prototype</a:t>
          </a:r>
          <a:r>
            <a:rPr lang="en-US" sz="1400" b="1" baseline="0"/>
            <a:t> 1.3: Fixed Principal, Loan_date &lt; P0_date, Months</a:t>
          </a:r>
          <a:endParaRPr lang="en-US" sz="1400">
            <a:effectLst/>
          </a:endParaRPr>
        </a:p>
      </xdr:txBody>
    </xdr:sp>
    <xdr:clientData/>
  </xdr:twoCellAnchor>
  <xdr:twoCellAnchor>
    <xdr:from>
      <xdr:col>13</xdr:col>
      <xdr:colOff>231321</xdr:colOff>
      <xdr:row>16</xdr:row>
      <xdr:rowOff>68035</xdr:rowOff>
    </xdr:from>
    <xdr:to>
      <xdr:col>17</xdr:col>
      <xdr:colOff>13607</xdr:colOff>
      <xdr:row>25</xdr:row>
      <xdr:rowOff>47624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E6CA0F3-9B04-4A3C-A7E5-D27256E46647}"/>
            </a:ext>
          </a:extLst>
        </xdr:cNvPr>
        <xdr:cNvSpPr/>
      </xdr:nvSpPr>
      <xdr:spPr>
        <a:xfrm>
          <a:off x="12959102" y="3175566"/>
          <a:ext cx="4628130" cy="2086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Demo</a:t>
          </a:r>
          <a:r>
            <a:rPr lang="en-US" sz="1100" baseline="0"/>
            <a:t> problem</a:t>
          </a:r>
        </a:p>
        <a:p>
          <a:pPr algn="l"/>
          <a:r>
            <a:rPr lang="en-US" sz="1100" baseline="0"/>
            <a:t>1. Short first period: Interest Payment in the first period, no change</a:t>
          </a:r>
        </a:p>
        <a:p>
          <a:pPr algn="l"/>
          <a:r>
            <a:rPr lang="en-US" sz="1100" baseline="0"/>
            <a:t>when compounding change: Monthly -&gt; Semiannualy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2. Fixed principal: Use ARP quoted to calculate Odd days interest</a:t>
          </a:r>
        </a:p>
        <a:p>
          <a:pPr algn="l"/>
          <a:r>
            <a:rPr lang="en-US" sz="1100" baseline="0"/>
            <a:t>-&gt; cause the incorrect in first payment</a:t>
          </a:r>
        </a:p>
        <a:p>
          <a:pPr algn="l"/>
          <a:r>
            <a:rPr lang="en-US" sz="1100" baseline="0"/>
            <a:t>The same happens with Interest Only (long first period)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3. Demo: NOT include interest on odd days interest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4. For short first period: Interest only: P1 using Montly compounding</a:t>
          </a:r>
        </a:p>
        <a:p>
          <a:pPr algn="l"/>
          <a:r>
            <a:rPr lang="en-US" sz="1100" baseline="0"/>
            <a:t>subsequent periods using: semi-compo (ie)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107156</xdr:colOff>
      <xdr:row>0</xdr:row>
      <xdr:rowOff>0</xdr:rowOff>
    </xdr:from>
    <xdr:to>
      <xdr:col>22</xdr:col>
      <xdr:colOff>635794</xdr:colOff>
      <xdr:row>25</xdr:row>
      <xdr:rowOff>83343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E6508DE-2C29-44C3-8245-70BA7A4D24BC}"/>
            </a:ext>
          </a:extLst>
        </xdr:cNvPr>
        <xdr:cNvSpPr/>
      </xdr:nvSpPr>
      <xdr:spPr>
        <a:xfrm>
          <a:off x="9584531" y="0"/>
          <a:ext cx="7434263" cy="5441156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24-Oct-2016:</a:t>
          </a:r>
          <a:r>
            <a:rPr lang="en-US" sz="1100" baseline="0"/>
            <a:t> 6pm Received </a:t>
          </a:r>
          <a:r>
            <a:rPr lang="en-US" sz="1100"/>
            <a:t>Demo: https://financial-calculators.com/amortization-schedule</a:t>
          </a:r>
        </a:p>
        <a:p>
          <a:pPr algn="l"/>
          <a:r>
            <a:rPr lang="en-US" sz="1100"/>
            <a:t>25-Oct-2016: Study Interest</a:t>
          </a:r>
          <a:r>
            <a:rPr lang="en-US" sz="1100" baseline="0"/>
            <a:t> and Amortization Schedule in text Book</a:t>
          </a:r>
        </a:p>
        <a:p>
          <a:pPr algn="l"/>
          <a:r>
            <a:rPr lang="en-US" sz="1100" baseline="0"/>
            <a:t>( Business Mathematics for Colleges-Deitz &amp; Southam-13th edition, Basic Business Mathematics-McGraw Hill- Schaum's outlines)</a:t>
          </a:r>
        </a:p>
        <a:p>
          <a:pPr algn="l"/>
          <a:r>
            <a:rPr lang="en-US" sz="1100" baseline="0"/>
            <a:t>26-Oct-2016: 2pm Meet Dr.Insu to clarify requirements, and logic calculation</a:t>
          </a:r>
        </a:p>
        <a:p>
          <a:pPr algn="l"/>
          <a:r>
            <a:rPr lang="en-US" sz="1100" baseline="0"/>
            <a:t>Draft scope ICT2: 6 combinations</a:t>
          </a:r>
        </a:p>
        <a:p>
          <a:pPr algn="l"/>
          <a:r>
            <a:rPr lang="en-US" sz="1100" baseline="0"/>
            <a:t>	Payment Schedule: Monthly, Quarterly</a:t>
          </a:r>
        </a:p>
        <a:p>
          <a:pPr algn="l"/>
          <a:r>
            <a:rPr lang="en-US" sz="1100" baseline="0"/>
            <a:t>	# of days in year: 365, 366, 360</a:t>
          </a:r>
        </a:p>
        <a:p>
          <a:pPr algn="l"/>
          <a:r>
            <a:rPr lang="en-US" sz="1100" baseline="0"/>
            <a:t>	Compounding: None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Amortization method: Normal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Points: 0%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27-Oct-2016: 2pm: Show Demo</a:t>
          </a:r>
          <a:r>
            <a:rPr lang="en-US" sz="1100" baseline="0"/>
            <a:t> implemented on Excel file, and scope agreement</a:t>
          </a:r>
        </a:p>
        <a:p>
          <a:pPr algn="l"/>
          <a:endParaRPr lang="en-US" sz="1100" baseline="0"/>
        </a:p>
        <a:p>
          <a:pPr algn="l"/>
          <a:r>
            <a:rPr lang="en-US" sz="1100"/>
            <a:t>Explain</a:t>
          </a:r>
          <a:r>
            <a:rPr lang="en-US" sz="1100" baseline="0"/>
            <a:t> about Points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http://www.money-zine.com/calculators/mortgage-calculators/mortgage-points-calculator/</a:t>
          </a:r>
        </a:p>
        <a:p>
          <a:pPr algn="l"/>
          <a:r>
            <a:rPr lang="en-US" sz="1100"/>
            <a:t>28-Oct-2016: Start coding</a:t>
          </a:r>
        </a:p>
        <a:p>
          <a:pPr algn="l"/>
          <a:endParaRPr lang="en-US" sz="1100"/>
        </a:p>
        <a:p>
          <a:pPr algn="l"/>
          <a:r>
            <a:rPr lang="en-US" sz="1100"/>
            <a:t>02-Nov-2016: Study</a:t>
          </a:r>
          <a:r>
            <a:rPr lang="en-US" sz="1100" baseline="0"/>
            <a:t> of points -&gt; generate table comparision, interpretation</a:t>
          </a:r>
          <a:endParaRPr lang="en-US" sz="1100"/>
        </a:p>
        <a:p>
          <a:pPr algn="l"/>
          <a:r>
            <a:rPr lang="en-US" sz="1100"/>
            <a:t>03-Nov-2016:</a:t>
          </a:r>
          <a:r>
            <a:rPr lang="en-US" sz="1100" baseline="0"/>
            <a:t> Next_payment_date, resolve Y38</a:t>
          </a:r>
          <a:endParaRPr lang="en-US" sz="1100"/>
        </a:p>
        <a:p>
          <a:pPr algn="l"/>
          <a:r>
            <a:rPr lang="en-US" sz="1100"/>
            <a:t>04-Nov-2016: Send feedback 01: Complete Mortgage</a:t>
          </a:r>
          <a:r>
            <a:rPr lang="en-US" sz="1100" baseline="0"/>
            <a:t> style, without refactoring code</a:t>
          </a:r>
        </a:p>
        <a:p>
          <a:pPr algn="l"/>
          <a:r>
            <a:rPr lang="en-US" sz="1100" baseline="0"/>
            <a:t>05-Nov-2016: Create JSON string for result, and refactor code</a:t>
          </a:r>
          <a:endParaRPr lang="en-US" sz="1100"/>
        </a:p>
      </xdr:txBody>
    </xdr:sp>
    <xdr:clientData/>
  </xdr:twoCellAnchor>
  <xdr:twoCellAnchor>
    <xdr:from>
      <xdr:col>0</xdr:col>
      <xdr:colOff>76201</xdr:colOff>
      <xdr:row>0</xdr:row>
      <xdr:rowOff>19050</xdr:rowOff>
    </xdr:from>
    <xdr:to>
      <xdr:col>8</xdr:col>
      <xdr:colOff>371475</xdr:colOff>
      <xdr:row>18</xdr:row>
      <xdr:rowOff>171450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D35BE9B-3737-4065-AE65-D83FA1486564}"/>
            </a:ext>
          </a:extLst>
        </xdr:cNvPr>
        <xdr:cNvSpPr/>
      </xdr:nvSpPr>
      <xdr:spPr>
        <a:xfrm>
          <a:off x="76201" y="19050"/>
          <a:ext cx="5781674" cy="39433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Date: 27-Oct-2016</a:t>
          </a:r>
        </a:p>
        <a:p>
          <a:pPr algn="l"/>
          <a:r>
            <a:rPr lang="en-US" sz="1100"/>
            <a:t>Scope for</a:t>
          </a:r>
          <a:r>
            <a:rPr lang="en-US" sz="1100" baseline="0"/>
            <a:t> ICT2:</a:t>
          </a:r>
        </a:p>
        <a:p>
          <a:pPr algn="l"/>
          <a:r>
            <a:rPr lang="en-US" sz="1100" u="sng" baseline="0"/>
            <a:t>Only implement:</a:t>
          </a:r>
        </a:p>
        <a:p>
          <a:pPr algn="l"/>
          <a:r>
            <a:rPr lang="en-US" sz="1100" baseline="0"/>
            <a:t>- Front-end form to get user input</a:t>
          </a:r>
        </a:p>
        <a:p>
          <a:pPr algn="l"/>
          <a:r>
            <a:rPr lang="en-US" sz="1100" baseline="0"/>
            <a:t>- PHP file process data with 6 combinations for:</a:t>
          </a:r>
        </a:p>
        <a:p>
          <a:pPr algn="l"/>
          <a:r>
            <a:rPr lang="en-US" sz="1100" baseline="0"/>
            <a:t>+ Schedule Payment: Monthly, Quarterly</a:t>
          </a:r>
        </a:p>
        <a:p>
          <a:pPr algn="l"/>
          <a:r>
            <a:rPr lang="en-US" sz="1100" baseline="0"/>
            <a:t>+ # of days in years: 360, 365, 366</a:t>
          </a:r>
        </a:p>
        <a:p>
          <a:pPr algn="l"/>
          <a:r>
            <a:rPr lang="en-US" sz="1100" baseline="0"/>
            <a:t>+ NO compounding</a:t>
          </a:r>
        </a:p>
        <a:p>
          <a:pPr algn="l"/>
          <a:r>
            <a:rPr lang="en-US" sz="1100" baseline="0"/>
            <a:t>+ Amortization Method: Normal</a:t>
          </a:r>
        </a:p>
        <a:p>
          <a:pPr algn="l"/>
          <a:r>
            <a:rPr lang="en-US" sz="1100" baseline="0"/>
            <a:t>+ Points: 0.0%</a:t>
          </a:r>
        </a:p>
        <a:p>
          <a:pPr algn="l"/>
          <a:r>
            <a:rPr lang="en-US" sz="1100" baseline="0"/>
            <a:t>- Result: 6 Amortization Calculation Table (Prototype 1-6)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- Deliverables: HTML5 form input, PHP files for calculation result,</a:t>
          </a:r>
        </a:p>
        <a:p>
          <a:pPr algn="l"/>
          <a:r>
            <a:rPr lang="en-US" sz="1100" baseline="0"/>
            <a:t>(optional CSS for style, JS for validation)</a:t>
          </a:r>
        </a:p>
        <a:p>
          <a:pPr algn="l"/>
          <a:endParaRPr lang="en-US" sz="1100" baseline="0"/>
        </a:p>
        <a:p>
          <a:pPr algn="l"/>
          <a:r>
            <a:rPr lang="en-US" sz="1100" u="sng" baseline="0"/>
            <a:t>Excluded:</a:t>
          </a:r>
        </a:p>
        <a:p>
          <a:pPr algn="l"/>
          <a:r>
            <a:rPr lang="en-US" sz="1100" u="none" baseline="0"/>
            <a:t>- Not implement Compounding:</a:t>
          </a:r>
        </a:p>
        <a:p>
          <a:pPr algn="l"/>
          <a:r>
            <a:rPr lang="en-US" sz="1100" u="none" baseline="0"/>
            <a:t>- Not Amortization Method, other than Normal</a:t>
          </a:r>
        </a:p>
        <a:p>
          <a:pPr algn="l"/>
          <a:r>
            <a:rPr lang="en-US" sz="1100" u="none" baseline="0"/>
            <a:t>- Not Points, other than 0.00%</a:t>
          </a:r>
        </a:p>
        <a:p>
          <a:pPr algn="l"/>
          <a:r>
            <a:rPr lang="en-US" sz="1100" u="none" baseline="0"/>
            <a:t>- Not Chart bar or Line representation</a:t>
          </a:r>
          <a:endParaRPr lang="en-US" sz="1100" u="non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21174</xdr:colOff>
      <xdr:row>1</xdr:row>
      <xdr:rowOff>14815</xdr:rowOff>
    </xdr:from>
    <xdr:to>
      <xdr:col>29</xdr:col>
      <xdr:colOff>476250</xdr:colOff>
      <xdr:row>25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BB477-0F55-4A32-85AD-E2112DCCD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272144</xdr:colOff>
      <xdr:row>2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362D914-31C1-4EF4-ACCD-21A721FF7056}"/>
            </a:ext>
          </a:extLst>
        </xdr:cNvPr>
        <xdr:cNvSpPr/>
      </xdr:nvSpPr>
      <xdr:spPr>
        <a:xfrm>
          <a:off x="0" y="0"/>
          <a:ext cx="5691869" cy="3905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400" b="1"/>
            <a:t>Prototype</a:t>
          </a:r>
          <a:r>
            <a:rPr lang="en-US" sz="1400" b="1" baseline="0"/>
            <a:t> 1.3: Fixed Principal, Loan_date &gt; P0_date, Months</a:t>
          </a:r>
          <a:endParaRPr lang="en-US" sz="1400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21174</xdr:colOff>
      <xdr:row>1</xdr:row>
      <xdr:rowOff>14815</xdr:rowOff>
    </xdr:from>
    <xdr:to>
      <xdr:col>29</xdr:col>
      <xdr:colOff>476250</xdr:colOff>
      <xdr:row>25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29B7F-BBAB-41F4-AFA5-6BFABCDC1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27216</xdr:rowOff>
    </xdr:from>
    <xdr:to>
      <xdr:col>3</xdr:col>
      <xdr:colOff>312965</xdr:colOff>
      <xdr:row>2</xdr:row>
      <xdr:rowOff>90717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958FB23-A30F-477D-B0FC-955E04523922}"/>
            </a:ext>
          </a:extLst>
        </xdr:cNvPr>
        <xdr:cNvSpPr/>
      </xdr:nvSpPr>
      <xdr:spPr>
        <a:xfrm>
          <a:off x="0" y="27216"/>
          <a:ext cx="5694590" cy="454026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400" b="1"/>
            <a:t>Prototype</a:t>
          </a:r>
          <a:r>
            <a:rPr lang="en-US" sz="1400" b="1" baseline="0"/>
            <a:t> 1.2: Rule of 78, Loan_date &gt; P0_date, Months</a:t>
          </a:r>
          <a:endParaRPr lang="en-US" sz="1400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21174</xdr:colOff>
      <xdr:row>1</xdr:row>
      <xdr:rowOff>14815</xdr:rowOff>
    </xdr:from>
    <xdr:to>
      <xdr:col>29</xdr:col>
      <xdr:colOff>476250</xdr:colOff>
      <xdr:row>24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6FB1E-2A15-4487-810C-667E64A82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707573</xdr:colOff>
      <xdr:row>2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7FF2CA4-0720-46D8-B8E9-C50B35BF21D7}"/>
            </a:ext>
          </a:extLst>
        </xdr:cNvPr>
        <xdr:cNvSpPr/>
      </xdr:nvSpPr>
      <xdr:spPr>
        <a:xfrm>
          <a:off x="0" y="0"/>
          <a:ext cx="5355773" cy="4000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400" b="1"/>
            <a:t>Prototype</a:t>
          </a:r>
          <a:r>
            <a:rPr lang="en-US" sz="1400" b="1" baseline="0"/>
            <a:t> 1.1: Total Even Pay, Loan_date &gt; P0_date, Months</a:t>
          </a:r>
          <a:endParaRPr lang="en-US" sz="1400">
            <a:effectLst/>
          </a:endParaRPr>
        </a:p>
      </xdr:txBody>
    </xdr:sp>
    <xdr:clientData/>
  </xdr:twoCellAnchor>
  <xdr:twoCellAnchor>
    <xdr:from>
      <xdr:col>18</xdr:col>
      <xdr:colOff>734786</xdr:colOff>
      <xdr:row>16</xdr:row>
      <xdr:rowOff>0</xdr:rowOff>
    </xdr:from>
    <xdr:to>
      <xdr:col>23</xdr:col>
      <xdr:colOff>297089</xdr:colOff>
      <xdr:row>20</xdr:row>
      <xdr:rowOff>0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211AFAB3-7CA7-4940-97B7-67AEA3E01BBF}"/>
            </a:ext>
          </a:extLst>
        </xdr:cNvPr>
        <xdr:cNvSpPr/>
      </xdr:nvSpPr>
      <xdr:spPr>
        <a:xfrm>
          <a:off x="17860736" y="3652611"/>
          <a:ext cx="3677103" cy="1405164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</a:t>
          </a:r>
          <a:r>
            <a:rPr lang="en-US" sz="1100" baseline="0"/>
            <a:t> </a:t>
          </a:r>
          <a:r>
            <a:rPr lang="en-US" sz="1100"/>
            <a:t>Calculate the last payment as</a:t>
          </a:r>
          <a:r>
            <a:rPr lang="en-US" sz="1100" baseline="0"/>
            <a:t> normal</a:t>
          </a:r>
        </a:p>
        <a:p>
          <a:pPr algn="l"/>
          <a:r>
            <a:rPr lang="en-US" sz="1100" baseline="0"/>
            <a:t>2. The difference between actual Payment Amount and The periodic payment </a:t>
          </a:r>
        </a:p>
        <a:p>
          <a:pPr algn="l"/>
          <a:r>
            <a:rPr lang="en-US" sz="1100" baseline="0"/>
            <a:t>3. Put the difference into interest payment</a:t>
          </a:r>
        </a:p>
        <a:p>
          <a:pPr algn="l"/>
          <a:r>
            <a:rPr lang="en-US" sz="1100" baseline="0"/>
            <a:t>4. Recalculate Payment Amount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5. Lastly calculate runnng total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21174</xdr:colOff>
      <xdr:row>1</xdr:row>
      <xdr:rowOff>14815</xdr:rowOff>
    </xdr:from>
    <xdr:to>
      <xdr:col>29</xdr:col>
      <xdr:colOff>476250</xdr:colOff>
      <xdr:row>25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081473-CC7E-4B90-A1C2-9F3D69F84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394608</xdr:colOff>
      <xdr:row>2</xdr:row>
      <xdr:rowOff>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9888673-AF44-45C7-A79F-99A8839E11AB}"/>
            </a:ext>
          </a:extLst>
        </xdr:cNvPr>
        <xdr:cNvSpPr/>
      </xdr:nvSpPr>
      <xdr:spPr>
        <a:xfrm>
          <a:off x="0" y="0"/>
          <a:ext cx="5701394" cy="43089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400" b="1"/>
            <a:t>Prototype</a:t>
          </a:r>
          <a:r>
            <a:rPr lang="en-US" sz="1400" b="1" baseline="0"/>
            <a:t> 1.5: No Interest, Loan_date &lt; P0_date, Months</a:t>
          </a:r>
          <a:endParaRPr lang="en-US" sz="1400"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21174</xdr:colOff>
      <xdr:row>1</xdr:row>
      <xdr:rowOff>14815</xdr:rowOff>
    </xdr:from>
    <xdr:to>
      <xdr:col>29</xdr:col>
      <xdr:colOff>476250</xdr:colOff>
      <xdr:row>27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310C9-0F5A-4499-8359-C9CB14E76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54428</xdr:rowOff>
    </xdr:from>
    <xdr:to>
      <xdr:col>3</xdr:col>
      <xdr:colOff>272144</xdr:colOff>
      <xdr:row>2</xdr:row>
      <xdr:rowOff>117929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1330EFB-F6C4-435E-B715-556778A0EDD6}"/>
            </a:ext>
          </a:extLst>
        </xdr:cNvPr>
        <xdr:cNvSpPr/>
      </xdr:nvSpPr>
      <xdr:spPr>
        <a:xfrm>
          <a:off x="0" y="54428"/>
          <a:ext cx="5701394" cy="458108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400" b="1"/>
            <a:t>Prototype</a:t>
          </a:r>
          <a:r>
            <a:rPr lang="en-US" sz="1400" b="1" baseline="0"/>
            <a:t> 1.4: Interest Only, Loan_date &lt; P0_date, Months</a:t>
          </a:r>
          <a:endParaRPr lang="en-US" sz="1400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21174</xdr:colOff>
      <xdr:row>1</xdr:row>
      <xdr:rowOff>14815</xdr:rowOff>
    </xdr:from>
    <xdr:to>
      <xdr:col>29</xdr:col>
      <xdr:colOff>476250</xdr:colOff>
      <xdr:row>28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54B1EC-4EAE-405F-8528-BD012EC28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272144</xdr:colOff>
      <xdr:row>2</xdr:row>
      <xdr:rowOff>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3D99F71-E680-43A6-8A29-9EE5332B75B4}"/>
            </a:ext>
          </a:extLst>
        </xdr:cNvPr>
        <xdr:cNvSpPr/>
      </xdr:nvSpPr>
      <xdr:spPr>
        <a:xfrm>
          <a:off x="0" y="0"/>
          <a:ext cx="5701394" cy="43089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400" b="1"/>
            <a:t>Prototype</a:t>
          </a:r>
          <a:r>
            <a:rPr lang="en-US" sz="1400" b="1" baseline="0"/>
            <a:t> 1.3: Fixed Principal, Loan_date &lt; P0_date, Months</a:t>
          </a:r>
          <a:endParaRPr lang="en-US" sz="1400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21174</xdr:colOff>
      <xdr:row>1</xdr:row>
      <xdr:rowOff>14815</xdr:rowOff>
    </xdr:from>
    <xdr:to>
      <xdr:col>29</xdr:col>
      <xdr:colOff>476250</xdr:colOff>
      <xdr:row>26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A453AB-5897-4355-BE6C-413456ADE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27216</xdr:rowOff>
    </xdr:from>
    <xdr:to>
      <xdr:col>3</xdr:col>
      <xdr:colOff>312965</xdr:colOff>
      <xdr:row>2</xdr:row>
      <xdr:rowOff>90717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E29EC50-B9DB-467F-9BAE-258A7FCAA050}"/>
            </a:ext>
          </a:extLst>
        </xdr:cNvPr>
        <xdr:cNvSpPr/>
      </xdr:nvSpPr>
      <xdr:spPr>
        <a:xfrm>
          <a:off x="0" y="27216"/>
          <a:ext cx="5701394" cy="458108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400" b="1"/>
            <a:t>Prototype</a:t>
          </a:r>
          <a:r>
            <a:rPr lang="en-US" sz="1400" b="1" baseline="0"/>
            <a:t> 1.2: Rule of 78, Loan_date &lt; P0_date, Months</a:t>
          </a:r>
          <a:endParaRPr lang="en-US" sz="1400">
            <a:effectLst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21174</xdr:colOff>
      <xdr:row>1</xdr:row>
      <xdr:rowOff>14815</xdr:rowOff>
    </xdr:from>
    <xdr:to>
      <xdr:col>29</xdr:col>
      <xdr:colOff>476250</xdr:colOff>
      <xdr:row>26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4B0F7E-E09E-4977-8765-793EED42A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707573</xdr:colOff>
      <xdr:row>2</xdr:row>
      <xdr:rowOff>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775A6AA-459E-4F3A-ADCC-9ADB38AD69CC}"/>
            </a:ext>
          </a:extLst>
        </xdr:cNvPr>
        <xdr:cNvSpPr/>
      </xdr:nvSpPr>
      <xdr:spPr>
        <a:xfrm>
          <a:off x="0" y="0"/>
          <a:ext cx="5701394" cy="43089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400" b="1"/>
            <a:t>Prototype</a:t>
          </a:r>
          <a:r>
            <a:rPr lang="en-US" sz="1400" b="1" baseline="0"/>
            <a:t> 1.1: Total Even Pay, Loan_date &lt; P0_date, Months</a:t>
          </a:r>
          <a:endParaRPr lang="en-US" sz="1400">
            <a:effectLst/>
          </a:endParaRPr>
        </a:p>
      </xdr:txBody>
    </xdr:sp>
    <xdr:clientData/>
  </xdr:twoCellAnchor>
  <xdr:twoCellAnchor>
    <xdr:from>
      <xdr:col>18</xdr:col>
      <xdr:colOff>734786</xdr:colOff>
      <xdr:row>17</xdr:row>
      <xdr:rowOff>99786</xdr:rowOff>
    </xdr:from>
    <xdr:to>
      <xdr:col>23</xdr:col>
      <xdr:colOff>297089</xdr:colOff>
      <xdr:row>22</xdr:row>
      <xdr:rowOff>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B71D41A3-C3FD-46ED-9B09-E6D1B78900F1}"/>
            </a:ext>
          </a:extLst>
        </xdr:cNvPr>
        <xdr:cNvSpPr/>
      </xdr:nvSpPr>
      <xdr:spPr>
        <a:xfrm>
          <a:off x="19077215" y="3188607"/>
          <a:ext cx="3658053" cy="1657804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</a:t>
          </a:r>
          <a:r>
            <a:rPr lang="en-US" sz="1100" baseline="0"/>
            <a:t> </a:t>
          </a:r>
          <a:r>
            <a:rPr lang="en-US" sz="1100"/>
            <a:t>Calculate the last payment as</a:t>
          </a:r>
          <a:r>
            <a:rPr lang="en-US" sz="1100" baseline="0"/>
            <a:t> normal</a:t>
          </a:r>
        </a:p>
        <a:p>
          <a:pPr algn="l"/>
          <a:r>
            <a:rPr lang="en-US" sz="1100" baseline="0"/>
            <a:t>2. The difference between actual Payment Amount and The periodic payment </a:t>
          </a:r>
        </a:p>
        <a:p>
          <a:pPr algn="l"/>
          <a:r>
            <a:rPr lang="en-US" sz="1100" baseline="0"/>
            <a:t>3. Put the difference into interest payment</a:t>
          </a:r>
        </a:p>
        <a:p>
          <a:pPr algn="l"/>
          <a:r>
            <a:rPr lang="en-US" sz="1100" baseline="0"/>
            <a:t>4. Recalculate Payment Amount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5. Lastly calculate runnng total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rtual%20Storages\Dropbox\ICT2\1_Analysize%20Requirement%20_Study\15_11_2016_Loan_Interest_v6_s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unding"/>
      <sheetName val="Intro"/>
      <sheetName val="5_Canadian_M"/>
      <sheetName val="5_Canadian_DW"/>
      <sheetName val="1_EvenTotalPay_M"/>
      <sheetName val="1_EvenTotalPay_DW"/>
      <sheetName val="2_FixedPrincipal_M"/>
      <sheetName val="2_FixedPrincipal_DW"/>
      <sheetName val="3_InterestOnly_M"/>
      <sheetName val="3_InterestOnly_DW"/>
      <sheetName val="4_NoInterest_M"/>
      <sheetName val="4_NoInterest_DW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  <row r="5">
          <cell r="O5" t="str">
            <v>1-week (Weekly)</v>
          </cell>
          <cell r="T5">
            <v>360</v>
          </cell>
        </row>
        <row r="6">
          <cell r="O6" t="str">
            <v>2-weeks (Bi-weekly)</v>
          </cell>
          <cell r="T6">
            <v>365</v>
          </cell>
        </row>
        <row r="7">
          <cell r="O7" t="str">
            <v>4-weeks</v>
          </cell>
          <cell r="T7">
            <v>366</v>
          </cell>
        </row>
        <row r="8">
          <cell r="O8" t="str">
            <v>1-month (Monthly)</v>
          </cell>
        </row>
        <row r="9">
          <cell r="O9" t="str">
            <v>2-months (Bi-monthly)</v>
          </cell>
        </row>
        <row r="10">
          <cell r="O10" t="str">
            <v>3-months(Quarterly)</v>
          </cell>
        </row>
        <row r="11">
          <cell r="O11" t="str">
            <v>4-months</v>
          </cell>
        </row>
        <row r="12">
          <cell r="O12" t="str">
            <v>6-months</v>
          </cell>
        </row>
        <row r="13">
          <cell r="O13" t="str">
            <v>12-months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Festival Theme">
      <a:majorFont>
        <a:latin typeface="Cambr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E13" sqref="E13"/>
    </sheetView>
  </sheetViews>
  <sheetFormatPr defaultRowHeight="14.25" x14ac:dyDescent="0.2"/>
  <cols>
    <col min="1" max="1" width="19" bestFit="1" customWidth="1"/>
    <col min="2" max="2" width="19" customWidth="1"/>
    <col min="3" max="3" width="19" bestFit="1" customWidth="1"/>
    <col min="4" max="4" width="21.5" bestFit="1" customWidth="1"/>
  </cols>
  <sheetData>
    <row r="3" spans="1:5" x14ac:dyDescent="0.2">
      <c r="A3" t="s">
        <v>146</v>
      </c>
      <c r="C3" s="68">
        <v>0.12</v>
      </c>
    </row>
    <row r="4" spans="1:5" x14ac:dyDescent="0.2">
      <c r="A4" t="s">
        <v>153</v>
      </c>
      <c r="C4" s="1">
        <v>10000</v>
      </c>
    </row>
    <row r="5" spans="1:5" x14ac:dyDescent="0.2">
      <c r="A5" t="s">
        <v>154</v>
      </c>
      <c r="C5" s="1">
        <f>+C4*C7</f>
        <v>1236.0000000000016</v>
      </c>
    </row>
    <row r="6" spans="1:5" x14ac:dyDescent="0.2">
      <c r="A6" t="s">
        <v>148</v>
      </c>
      <c r="B6" t="s">
        <v>25</v>
      </c>
      <c r="C6" t="s">
        <v>147</v>
      </c>
      <c r="D6" t="s">
        <v>150</v>
      </c>
    </row>
    <row r="7" spans="1:5" x14ac:dyDescent="0.2">
      <c r="A7" s="68">
        <v>0.12</v>
      </c>
      <c r="B7" t="s">
        <v>149</v>
      </c>
      <c r="C7" s="235">
        <f>+EFFECT(A7,D7)</f>
        <v>0.12360000000000015</v>
      </c>
      <c r="D7">
        <v>2</v>
      </c>
    </row>
    <row r="8" spans="1:5" x14ac:dyDescent="0.2">
      <c r="A8" s="68">
        <v>0.12</v>
      </c>
      <c r="B8" t="s">
        <v>151</v>
      </c>
      <c r="C8" s="235">
        <f t="shared" ref="C8:C9" si="0">+EFFECT(A8,D8)</f>
        <v>0.12000000000000011</v>
      </c>
      <c r="D8">
        <v>1</v>
      </c>
    </row>
    <row r="9" spans="1:5" x14ac:dyDescent="0.2">
      <c r="A9" s="230">
        <v>0.117106</v>
      </c>
      <c r="B9" t="s">
        <v>152</v>
      </c>
      <c r="C9" s="235">
        <f t="shared" si="0"/>
        <v>0.12360052282112521</v>
      </c>
      <c r="D9">
        <v>12</v>
      </c>
    </row>
    <row r="12" spans="1:5" x14ac:dyDescent="0.2">
      <c r="A12" t="s">
        <v>146</v>
      </c>
      <c r="C12" s="68">
        <v>0.12</v>
      </c>
    </row>
    <row r="13" spans="1:5" x14ac:dyDescent="0.2">
      <c r="A13" t="s">
        <v>155</v>
      </c>
      <c r="C13" s="1">
        <v>10000</v>
      </c>
    </row>
    <row r="14" spans="1:5" x14ac:dyDescent="0.2">
      <c r="A14" t="s">
        <v>148</v>
      </c>
      <c r="B14" t="s">
        <v>25</v>
      </c>
      <c r="C14" t="s">
        <v>147</v>
      </c>
      <c r="D14" t="s">
        <v>156</v>
      </c>
      <c r="E14" t="s">
        <v>157</v>
      </c>
    </row>
    <row r="15" spans="1:5" x14ac:dyDescent="0.2">
      <c r="A15" s="68">
        <f>+$C$3</f>
        <v>0.12</v>
      </c>
      <c r="B15" t="s">
        <v>149</v>
      </c>
      <c r="C15" s="236">
        <f>+EFFECT(A15,D15)</f>
        <v>0.12360000000000015</v>
      </c>
      <c r="D15">
        <v>2</v>
      </c>
      <c r="E15" s="233">
        <f>+$C$13*C15</f>
        <v>1236.0000000000016</v>
      </c>
    </row>
    <row r="16" spans="1:5" x14ac:dyDescent="0.2">
      <c r="A16" s="68">
        <f>+$C$3</f>
        <v>0.12</v>
      </c>
      <c r="B16" t="s">
        <v>151</v>
      </c>
      <c r="C16" s="236">
        <f t="shared" ref="C16:C18" si="1">+EFFECT(A16,D16)</f>
        <v>0.12000000000000011</v>
      </c>
      <c r="D16">
        <v>1</v>
      </c>
      <c r="E16" s="233">
        <f>+$C$13*C16</f>
        <v>1200.0000000000011</v>
      </c>
    </row>
    <row r="17" spans="1:5" x14ac:dyDescent="0.2">
      <c r="A17" s="68">
        <f>+$C$3</f>
        <v>0.12</v>
      </c>
      <c r="B17" t="s">
        <v>152</v>
      </c>
      <c r="C17" s="236">
        <f t="shared" si="1"/>
        <v>0.12682503013196977</v>
      </c>
      <c r="D17">
        <v>12</v>
      </c>
      <c r="E17" s="233">
        <f>+$C$13*C17</f>
        <v>1268.2503013196977</v>
      </c>
    </row>
    <row r="18" spans="1:5" x14ac:dyDescent="0.2">
      <c r="A18" s="68">
        <f>+$C$3</f>
        <v>0.12</v>
      </c>
      <c r="B18" t="s">
        <v>159</v>
      </c>
      <c r="C18" s="236">
        <f t="shared" si="1"/>
        <v>0.12734098716690734</v>
      </c>
      <c r="D18">
        <v>52</v>
      </c>
      <c r="E18" s="233">
        <f>+$C$13*C18</f>
        <v>1273.4098716690735</v>
      </c>
    </row>
    <row r="19" spans="1:5" x14ac:dyDescent="0.2">
      <c r="A19" s="68">
        <f>+$C$3</f>
        <v>0.12</v>
      </c>
      <c r="B19" t="s">
        <v>158</v>
      </c>
      <c r="C19" s="236">
        <f t="shared" ref="C19" si="2">+EFFECT(A19,D19)</f>
        <v>0.12747461563839413</v>
      </c>
      <c r="D19">
        <v>365</v>
      </c>
      <c r="E19" s="233">
        <f>+$C$13*C19</f>
        <v>1274.7461563839413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T404"/>
  <sheetViews>
    <sheetView zoomScale="80" zoomScaleNormal="80" workbookViewId="0">
      <pane xSplit="3" ySplit="21" topLeftCell="D23" activePane="bottomRight" state="frozen"/>
      <selection activeCell="M29" sqref="M29"/>
      <selection pane="topRight" activeCell="M29" sqref="M29"/>
      <selection pane="bottomLeft" activeCell="M29" sqref="M29"/>
      <selection pane="bottomRight" activeCell="E11" sqref="E11"/>
    </sheetView>
  </sheetViews>
  <sheetFormatPr defaultRowHeight="14.25" x14ac:dyDescent="0.2"/>
  <cols>
    <col min="1" max="1" width="20.875" customWidth="1"/>
    <col min="2" max="2" width="22.25" customWidth="1"/>
    <col min="3" max="3" width="17.875" style="1" customWidth="1"/>
    <col min="4" max="4" width="16.625" style="269" customWidth="1"/>
    <col min="5" max="5" width="40.625" style="269" customWidth="1"/>
    <col min="6" max="6" width="21.25" style="269" customWidth="1"/>
    <col min="7" max="7" width="14.75" style="269" customWidth="1"/>
    <col min="8" max="8" width="1.625" customWidth="1"/>
    <col min="9" max="9" width="10.5" hidden="1" customWidth="1"/>
    <col min="10" max="10" width="26.875" hidden="1" customWidth="1"/>
    <col min="11" max="11" width="11.25" hidden="1" customWidth="1"/>
    <col min="12" max="12" width="10.5" hidden="1" customWidth="1"/>
    <col min="13" max="13" width="6" style="233" customWidth="1"/>
    <col min="14" max="14" width="17.25" customWidth="1"/>
    <col min="15" max="15" width="13.25" customWidth="1"/>
    <col min="16" max="16" width="12.625" customWidth="1"/>
    <col min="17" max="17" width="10.75" customWidth="1"/>
    <col min="18" max="18" width="9" customWidth="1"/>
    <col min="19" max="19" width="18" customWidth="1"/>
    <col min="20" max="20" width="9" customWidth="1"/>
  </cols>
  <sheetData>
    <row r="1" spans="1:19" ht="24" thickBot="1" x14ac:dyDescent="0.4">
      <c r="D1" s="1"/>
      <c r="E1" s="49"/>
      <c r="F1" s="292" t="s">
        <v>190</v>
      </c>
      <c r="G1" s="1"/>
      <c r="J1" t="s">
        <v>96</v>
      </c>
      <c r="O1" s="5"/>
      <c r="Q1" s="219"/>
      <c r="R1" s="221"/>
    </row>
    <row r="2" spans="1:19" ht="15" thickBot="1" x14ac:dyDescent="0.25">
      <c r="D2" s="1"/>
      <c r="E2" s="1"/>
      <c r="F2" s="1"/>
      <c r="G2" s="1"/>
      <c r="J2" t="s">
        <v>97</v>
      </c>
    </row>
    <row r="3" spans="1:19" ht="15.75" thickBot="1" x14ac:dyDescent="0.3">
      <c r="D3" s="1"/>
      <c r="E3" s="86" t="s">
        <v>182</v>
      </c>
      <c r="F3" s="225" t="s">
        <v>109</v>
      </c>
      <c r="G3" s="1"/>
    </row>
    <row r="4" spans="1:19" ht="30" thickBot="1" x14ac:dyDescent="0.3">
      <c r="A4" s="197" t="s">
        <v>32</v>
      </c>
      <c r="B4" s="198">
        <v>360</v>
      </c>
      <c r="C4" s="156" t="s">
        <v>139</v>
      </c>
      <c r="D4" s="1"/>
      <c r="E4" s="7" t="str">
        <f>+"# pmt interval p: "&amp; $B$15</f>
        <v># pmt interval p: 1-month (Monthly)</v>
      </c>
      <c r="F4" s="203">
        <f>+VLOOKUP(selected_pmt_interval,$N$5:$O$14,2,0)</f>
        <v>12</v>
      </c>
      <c r="G4" s="116"/>
      <c r="J4" t="s">
        <v>100</v>
      </c>
      <c r="N4" s="27" t="s">
        <v>115</v>
      </c>
      <c r="O4" s="96" t="s">
        <v>116</v>
      </c>
      <c r="P4" s="97" t="s">
        <v>104</v>
      </c>
      <c r="S4" s="27" t="s">
        <v>27</v>
      </c>
    </row>
    <row r="5" spans="1:19" ht="15" thickBot="1" x14ac:dyDescent="0.25">
      <c r="A5" s="47"/>
      <c r="B5" s="47"/>
      <c r="D5" s="103"/>
      <c r="E5" s="117" t="str">
        <f>+"#comp interval c: "&amp;$B$16</f>
        <v>#comp interval c: 6-months</v>
      </c>
      <c r="F5" s="204">
        <f>+VLOOKUP(selected_comp_interval,$N$5:$O$14,2,0)</f>
        <v>2</v>
      </c>
      <c r="G5" s="5"/>
      <c r="J5" t="s">
        <v>99</v>
      </c>
      <c r="N5" s="14" t="s">
        <v>16</v>
      </c>
      <c r="O5" s="19">
        <v>52</v>
      </c>
      <c r="P5" s="24">
        <v>7</v>
      </c>
      <c r="Q5" s="299" t="s">
        <v>23</v>
      </c>
      <c r="S5" s="14">
        <v>360</v>
      </c>
    </row>
    <row r="6" spans="1:19" ht="18.75" thickBot="1" x14ac:dyDescent="0.3">
      <c r="A6" s="11" t="s">
        <v>77</v>
      </c>
      <c r="B6" s="93">
        <v>0.12</v>
      </c>
      <c r="C6" s="184"/>
      <c r="D6" s="1"/>
      <c r="E6" s="12" t="s">
        <v>117</v>
      </c>
      <c r="F6" s="205">
        <f>+VLOOKUP(selected_pmt_interval,$N$5:$P$14,3,0)</f>
        <v>1</v>
      </c>
      <c r="G6" s="229"/>
      <c r="J6" s="90" t="s">
        <v>51</v>
      </c>
      <c r="K6" s="87"/>
      <c r="N6" s="15" t="s">
        <v>15</v>
      </c>
      <c r="O6" s="19">
        <f>52/2</f>
        <v>26</v>
      </c>
      <c r="P6" s="24">
        <v>14</v>
      </c>
      <c r="Q6" s="299"/>
      <c r="S6" s="15">
        <v>364</v>
      </c>
    </row>
    <row r="7" spans="1:19" ht="15" thickBot="1" x14ac:dyDescent="0.25">
      <c r="A7" s="10" t="s">
        <v>2</v>
      </c>
      <c r="B7" s="91">
        <v>0.02</v>
      </c>
      <c r="D7" s="1"/>
      <c r="E7" s="1"/>
      <c r="F7" s="1"/>
      <c r="G7" s="1"/>
      <c r="J7" s="9" t="s">
        <v>33</v>
      </c>
      <c r="K7" s="73">
        <f>+B7*loan_amt</f>
        <v>2</v>
      </c>
      <c r="N7" s="15" t="s">
        <v>11</v>
      </c>
      <c r="O7" s="19">
        <f>+O5/4</f>
        <v>13</v>
      </c>
      <c r="P7" s="24">
        <v>28</v>
      </c>
      <c r="Q7" s="299"/>
      <c r="S7" s="15">
        <v>365</v>
      </c>
    </row>
    <row r="8" spans="1:19" ht="15" thickBot="1" x14ac:dyDescent="0.25">
      <c r="A8" s="47"/>
      <c r="B8" s="47"/>
      <c r="D8" s="1"/>
      <c r="E8" s="7" t="s">
        <v>103</v>
      </c>
      <c r="F8" s="206">
        <f>+Quoted_APR-B7</f>
        <v>9.9999999999999992E-2</v>
      </c>
      <c r="G8" s="131"/>
      <c r="J8" s="9"/>
      <c r="K8" s="73"/>
      <c r="N8" s="15" t="s">
        <v>113</v>
      </c>
      <c r="O8" s="144">
        <f>+num_days_in_year</f>
        <v>360</v>
      </c>
      <c r="P8" s="24">
        <v>1</v>
      </c>
      <c r="Q8" s="125"/>
      <c r="S8" s="19"/>
    </row>
    <row r="9" spans="1:19" x14ac:dyDescent="0.2">
      <c r="A9" s="7" t="s">
        <v>7</v>
      </c>
      <c r="B9" s="199">
        <v>100</v>
      </c>
      <c r="D9" s="1"/>
      <c r="E9" s="117" t="s">
        <v>67</v>
      </c>
      <c r="F9" s="207">
        <f>+((1+cal_apr_after_points/cal_num_comp_interval)^(cal_num_comp_interval/cal_num_pmt_interval)-1)*cal_num_pmt_interval</f>
        <v>9.7978152622812509E-2</v>
      </c>
      <c r="G9" t="e">
        <f>+G15*num_days_in_year/cal_days_loan_to_p0/loan_amt</f>
        <v>#DIV/0!</v>
      </c>
      <c r="J9" s="9"/>
      <c r="K9" s="71"/>
      <c r="N9" s="15" t="s">
        <v>13</v>
      </c>
      <c r="O9" s="19">
        <v>12</v>
      </c>
      <c r="P9" s="15">
        <v>1</v>
      </c>
      <c r="Q9" s="294" t="s">
        <v>24</v>
      </c>
    </row>
    <row r="10" spans="1:19" ht="15.75" thickBot="1" x14ac:dyDescent="0.3">
      <c r="A10" s="10" t="s">
        <v>8</v>
      </c>
      <c r="B10" s="22">
        <v>3</v>
      </c>
      <c r="D10"/>
      <c r="E10" s="276" t="str">
        <f>"ARP new/#pmt interval: "&amp;$B$15</f>
        <v>ARP new/#pmt interval: 1-month (Monthly)</v>
      </c>
      <c r="F10" s="277">
        <f>+cal_apr_new/cal_num_pmt_interval</f>
        <v>8.1648460519010424E-3</v>
      </c>
      <c r="G10" s="130" t="s">
        <v>174</v>
      </c>
      <c r="J10" s="21"/>
      <c r="K10" s="79"/>
      <c r="N10" s="15" t="s">
        <v>14</v>
      </c>
      <c r="O10" s="19">
        <v>6</v>
      </c>
      <c r="P10" s="15">
        <v>2</v>
      </c>
      <c r="Q10" s="294"/>
    </row>
    <row r="11" spans="1:19" ht="15.75" thickBot="1" x14ac:dyDescent="0.3">
      <c r="A11" s="47"/>
      <c r="B11" s="83"/>
      <c r="D11" s="132"/>
      <c r="E11" s="219" t="s">
        <v>172</v>
      </c>
      <c r="F11" s="221">
        <f>+PMT(cal_periodic_pmt_rate,num_pmts,-loan_amt)</f>
        <v>33.879131810086314</v>
      </c>
      <c r="G11" s="232" t="s">
        <v>174</v>
      </c>
      <c r="I11" s="6"/>
      <c r="J11" s="9" t="s">
        <v>34</v>
      </c>
      <c r="K11" s="69">
        <f>(cal_pv_on_p0*(1+$F$10)^num_pmts)*($F$10)/((1+$F$10)^num_pmts-1)</f>
        <v>0</v>
      </c>
      <c r="L11" s="6"/>
      <c r="N11" s="15" t="s">
        <v>12</v>
      </c>
      <c r="O11" s="19">
        <v>4</v>
      </c>
      <c r="P11" s="15">
        <v>3</v>
      </c>
      <c r="Q11" s="294"/>
    </row>
    <row r="12" spans="1:19" ht="15" thickBot="1" x14ac:dyDescent="0.25">
      <c r="A12" s="86" t="s">
        <v>49</v>
      </c>
      <c r="B12" s="23">
        <v>42566</v>
      </c>
      <c r="D12"/>
      <c r="G12" s="3"/>
      <c r="J12" s="9" t="s">
        <v>35</v>
      </c>
      <c r="K12" s="69">
        <f>+cal_periodic_pmt_amt</f>
        <v>33.879131810086314</v>
      </c>
      <c r="N12" s="15" t="s">
        <v>9</v>
      </c>
      <c r="O12" s="19">
        <v>3</v>
      </c>
      <c r="P12" s="15">
        <v>4</v>
      </c>
      <c r="Q12" s="294"/>
      <c r="S12" s="140" t="s">
        <v>108</v>
      </c>
    </row>
    <row r="13" spans="1:19" ht="15" thickBot="1" x14ac:dyDescent="0.25">
      <c r="A13" s="10" t="s">
        <v>0</v>
      </c>
      <c r="B13" s="200">
        <v>42597</v>
      </c>
      <c r="C13" s="1">
        <f>+first_pmt_due-approval_date</f>
        <v>31</v>
      </c>
      <c r="D13"/>
      <c r="E13" s="86" t="s">
        <v>140</v>
      </c>
      <c r="F13" s="209">
        <f>+EDATE(first_pmt_due,-Len_of_pmt_interval)</f>
        <v>42566</v>
      </c>
      <c r="G13"/>
      <c r="J13" s="9" t="s">
        <v>36</v>
      </c>
      <c r="K13" s="70">
        <f>+K11-K12</f>
        <v>-33.879131810086314</v>
      </c>
      <c r="N13" s="15" t="s">
        <v>10</v>
      </c>
      <c r="O13" s="19">
        <v>2</v>
      </c>
      <c r="P13" s="15">
        <v>6</v>
      </c>
      <c r="Q13" s="294"/>
      <c r="S13" s="141" t="s">
        <v>109</v>
      </c>
    </row>
    <row r="14" spans="1:19" ht="15.75" thickBot="1" x14ac:dyDescent="0.3">
      <c r="A14" s="47"/>
      <c r="B14" s="47"/>
      <c r="D14"/>
      <c r="E14" s="117" t="s">
        <v>141</v>
      </c>
      <c r="F14" s="210">
        <f>+$F$13-approval_date</f>
        <v>0</v>
      </c>
      <c r="G14" s="136"/>
      <c r="J14" s="59" t="s">
        <v>38</v>
      </c>
      <c r="K14" s="74">
        <f>+IFERROR(K7/K13,0)</f>
        <v>-5.9033389970299381E-2</v>
      </c>
      <c r="N14" s="16" t="s">
        <v>17</v>
      </c>
      <c r="O14" s="20">
        <v>1</v>
      </c>
      <c r="P14" s="16">
        <v>12</v>
      </c>
      <c r="Q14" s="294"/>
      <c r="S14" s="142" t="s">
        <v>110</v>
      </c>
    </row>
    <row r="15" spans="1:19" ht="15.75" thickBot="1" x14ac:dyDescent="0.3">
      <c r="A15" s="7" t="s">
        <v>22</v>
      </c>
      <c r="B15" s="89" t="s">
        <v>13</v>
      </c>
      <c r="D15" s="132"/>
      <c r="E15" s="92" t="s">
        <v>162</v>
      </c>
      <c r="F15" s="211">
        <f>+loan_amt*cal_apr_new/num_days_in_year*$F$14</f>
        <v>0</v>
      </c>
      <c r="G15" s="1"/>
      <c r="J15" s="72" t="s">
        <v>37</v>
      </c>
      <c r="K15" s="80">
        <f>+K10-cal_periodic_pmt_rate</f>
        <v>-8.1648460519010424E-3</v>
      </c>
    </row>
    <row r="16" spans="1:19" ht="16.5" thickBot="1" x14ac:dyDescent="0.3">
      <c r="A16" s="59" t="s">
        <v>1</v>
      </c>
      <c r="B16" s="202" t="s">
        <v>10</v>
      </c>
      <c r="C16" s="231"/>
      <c r="D16" s="84"/>
      <c r="E16" s="117" t="s">
        <v>142</v>
      </c>
      <c r="F16" s="237">
        <f>+first_pmt_due-cal_prev_scan_date</f>
        <v>31</v>
      </c>
      <c r="G16" s="1"/>
      <c r="J16" s="81" t="s">
        <v>39</v>
      </c>
      <c r="K16" s="82" t="str">
        <f>+IF(K14&lt;num_pmts,"Yes","No")</f>
        <v>Yes</v>
      </c>
      <c r="M16" s="274"/>
      <c r="N16" s="128"/>
    </row>
    <row r="17" spans="1:20" ht="15" thickBot="1" x14ac:dyDescent="0.25">
      <c r="A17" s="10" t="s">
        <v>3</v>
      </c>
      <c r="B17" s="22" t="s">
        <v>176</v>
      </c>
      <c r="D17" s="84"/>
      <c r="E17" s="12" t="s">
        <v>161</v>
      </c>
      <c r="F17" s="288">
        <f>+cal_interest_on_a_ld_to_p0*cal_periodic_pmt_rate</f>
        <v>0</v>
      </c>
      <c r="G17" s="1"/>
      <c r="N17">
        <v>7.1090278379502188</v>
      </c>
      <c r="P17" s="135"/>
    </row>
    <row r="18" spans="1:20" x14ac:dyDescent="0.2">
      <c r="D18" s="129"/>
      <c r="E18" s="48"/>
      <c r="F18" s="48"/>
      <c r="G18" s="1"/>
      <c r="J18" s="83"/>
      <c r="K18" s="47"/>
      <c r="N18" s="3"/>
      <c r="O18" s="132"/>
    </row>
    <row r="19" spans="1:20" s="49" customFormat="1" ht="16.5" thickBot="1" x14ac:dyDescent="0.3">
      <c r="A19" s="49" t="s">
        <v>26</v>
      </c>
      <c r="C19" s="50"/>
      <c r="D19" s="51">
        <f>+SUM(D22:D404)</f>
        <v>103.63739543025893</v>
      </c>
      <c r="E19" s="51">
        <f>+SUM(E22:E404)</f>
        <v>3.6373954302589273</v>
      </c>
      <c r="F19" s="51">
        <f>+SUM(F22:F404)</f>
        <v>100</v>
      </c>
      <c r="G19" s="51"/>
      <c r="M19" s="51"/>
      <c r="N19" s="51"/>
      <c r="O19" s="51"/>
    </row>
    <row r="20" spans="1:20" ht="15.75" thickBot="1" x14ac:dyDescent="0.3">
      <c r="A20" s="8"/>
      <c r="B20" s="8"/>
      <c r="C20" s="17"/>
      <c r="D20" s="295" t="s">
        <v>4</v>
      </c>
      <c r="E20" s="296"/>
      <c r="F20" s="297"/>
      <c r="G20" s="18"/>
    </row>
    <row r="21" spans="1:20" s="85" customFormat="1" ht="45" x14ac:dyDescent="0.2">
      <c r="A21" s="251" t="s">
        <v>47</v>
      </c>
      <c r="B21" s="251" t="s">
        <v>166</v>
      </c>
      <c r="C21" s="252" t="s">
        <v>165</v>
      </c>
      <c r="D21" s="253" t="s">
        <v>167</v>
      </c>
      <c r="E21" s="253" t="s">
        <v>168</v>
      </c>
      <c r="F21" s="253" t="s">
        <v>169</v>
      </c>
      <c r="G21" s="254" t="s">
        <v>170</v>
      </c>
      <c r="J21" s="85">
        <f>16/30*100</f>
        <v>53.333333333333336</v>
      </c>
      <c r="M21" s="275"/>
      <c r="N21" s="270"/>
    </row>
    <row r="22" spans="1:20" s="255" customFormat="1" ht="15" x14ac:dyDescent="0.25">
      <c r="A22" s="278" t="s">
        <v>175</v>
      </c>
      <c r="B22" s="279">
        <f>+approval_date</f>
        <v>42566</v>
      </c>
      <c r="C22" s="280">
        <f>+loan_amt</f>
        <v>100</v>
      </c>
      <c r="D22" s="284">
        <v>0</v>
      </c>
      <c r="E22" s="284">
        <v>0</v>
      </c>
      <c r="F22" s="284">
        <v>0</v>
      </c>
      <c r="G22" s="282">
        <f>+C22</f>
        <v>100</v>
      </c>
      <c r="M22" s="283"/>
      <c r="N22" s="256"/>
    </row>
    <row r="23" spans="1:20" x14ac:dyDescent="0.2">
      <c r="A23" s="34">
        <v>1</v>
      </c>
      <c r="B23" s="102">
        <f>+first_pmt_due</f>
        <v>42597</v>
      </c>
      <c r="C23" s="192">
        <f>+G22</f>
        <v>100</v>
      </c>
      <c r="D23" s="246">
        <f>+E23+F23</f>
        <v>35.879131810086314</v>
      </c>
      <c r="E23" s="249">
        <f>+IF(F3="Yes",cal_interest_on_a_ld_to_p0+F17+cal_periodic_pmt_rate*C23+loan_amt*points,cal_interest_on_a_ld_to_p0+cal_periodic_pmt_rate*C23+points*loan_amt)</f>
        <v>2.8164846051901042</v>
      </c>
      <c r="F23" s="261">
        <f>+cal_periodic_pmt_amt-cal_periodic_pmt_rate*C23</f>
        <v>33.062647204896209</v>
      </c>
      <c r="G23" s="262">
        <f>+C23-F23</f>
        <v>66.937352795103791</v>
      </c>
      <c r="J23" t="s">
        <v>93</v>
      </c>
      <c r="K23">
        <f>+(cal_periodic_pmt_rate)*(1+cal_periodic_pmt_rate)^num_pmts</f>
        <v>8.3664775505469576E-3</v>
      </c>
      <c r="M23" s="1"/>
      <c r="N23" s="1">
        <f>+G22*cal_periodic_pmt_rate</f>
        <v>0.81648460519010424</v>
      </c>
      <c r="O23" s="1"/>
      <c r="P23" s="1"/>
      <c r="Q23" s="1"/>
      <c r="T23" s="132"/>
    </row>
    <row r="24" spans="1:20" x14ac:dyDescent="0.2">
      <c r="A24" s="32">
        <f t="shared" ref="A24:A54" si="0">+IF(A23&lt;num_pmts,A23+1,"Finished")</f>
        <v>2</v>
      </c>
      <c r="B24" s="33">
        <f t="shared" ref="B24:B87" si="1">+EDATE(B23,Len_of_pmt_interval)</f>
        <v>42628</v>
      </c>
      <c r="C24" s="26">
        <f t="shared" ref="C24:C87" si="2">+G23</f>
        <v>66.937352795103791</v>
      </c>
      <c r="D24" s="243">
        <f>+E24+F24</f>
        <v>33.879131810086314</v>
      </c>
      <c r="E24" s="241">
        <f t="shared" ref="E24:E87" si="3">+cal_periodic_pmt_rate*C24</f>
        <v>0.54653318069381041</v>
      </c>
      <c r="F24" s="241">
        <f>+IF(A24&lt;num_pmts,cal_periodic_pmt_amt-E24,C24)</f>
        <v>33.3325986293925</v>
      </c>
      <c r="G24" s="263">
        <f t="shared" ref="G24:G87" si="4">+C24-F24</f>
        <v>33.604754165711292</v>
      </c>
      <c r="J24" t="s">
        <v>94</v>
      </c>
      <c r="K24">
        <f>+(1+cal_periodic_pmt_rate)^(num_pmts+1)-1-cal_periodic_pmt_rate</f>
        <v>2.4896708094605646E-2</v>
      </c>
      <c r="M24" s="1"/>
      <c r="N24" s="1"/>
      <c r="O24" s="1"/>
      <c r="P24" s="133"/>
    </row>
    <row r="25" spans="1:20" s="5" customFormat="1" x14ac:dyDescent="0.2">
      <c r="A25" s="34">
        <f t="shared" si="0"/>
        <v>3</v>
      </c>
      <c r="B25" s="35">
        <f t="shared" si="1"/>
        <v>42658</v>
      </c>
      <c r="C25" s="36">
        <f t="shared" si="2"/>
        <v>33.604754165711292</v>
      </c>
      <c r="D25" s="243">
        <f t="shared" ref="D25:D88" si="5">+E25+F25</f>
        <v>33.879131810086307</v>
      </c>
      <c r="E25" s="243">
        <f t="shared" si="3"/>
        <v>0.27437764437501294</v>
      </c>
      <c r="F25" s="243">
        <f t="shared" ref="F25:F87" si="6">+IF(A25&lt;num_pmts,cal_periodic_pmt_amt-E25,C25)</f>
        <v>33.604754165711292</v>
      </c>
      <c r="G25" s="264">
        <f t="shared" si="4"/>
        <v>0</v>
      </c>
      <c r="M25" s="1"/>
      <c r="N25" s="1"/>
      <c r="O25" s="1"/>
      <c r="P25" s="145"/>
    </row>
    <row r="26" spans="1:20" x14ac:dyDescent="0.2">
      <c r="A26" s="32" t="str">
        <f t="shared" si="0"/>
        <v>Finished</v>
      </c>
      <c r="B26" s="33">
        <f t="shared" si="1"/>
        <v>42689</v>
      </c>
      <c r="C26" s="26">
        <f t="shared" si="2"/>
        <v>0</v>
      </c>
      <c r="D26" s="241">
        <f t="shared" si="5"/>
        <v>0</v>
      </c>
      <c r="E26" s="241">
        <f t="shared" si="3"/>
        <v>0</v>
      </c>
      <c r="F26" s="248">
        <f t="shared" si="6"/>
        <v>0</v>
      </c>
      <c r="G26" s="265">
        <f t="shared" si="4"/>
        <v>0</v>
      </c>
      <c r="J26" t="s">
        <v>95</v>
      </c>
      <c r="K26">
        <f>+loan_amt*K23/K24</f>
        <v>33.604754165711235</v>
      </c>
      <c r="M26" s="1"/>
      <c r="N26" s="1"/>
      <c r="O26" s="1"/>
      <c r="P26" s="132"/>
      <c r="Q26" s="136"/>
    </row>
    <row r="27" spans="1:20" x14ac:dyDescent="0.2">
      <c r="A27" s="34" t="str">
        <f t="shared" si="0"/>
        <v>Finished</v>
      </c>
      <c r="B27" s="35">
        <f t="shared" si="1"/>
        <v>42719</v>
      </c>
      <c r="C27" s="36">
        <f t="shared" si="2"/>
        <v>0</v>
      </c>
      <c r="D27" s="243">
        <f>+E27+F27</f>
        <v>0</v>
      </c>
      <c r="E27" s="246">
        <f t="shared" si="3"/>
        <v>0</v>
      </c>
      <c r="F27" s="243">
        <f t="shared" si="6"/>
        <v>0</v>
      </c>
      <c r="G27" s="262">
        <f t="shared" si="4"/>
        <v>0</v>
      </c>
      <c r="M27" s="1"/>
      <c r="N27" s="1"/>
      <c r="O27" s="1"/>
    </row>
    <row r="28" spans="1:20" x14ac:dyDescent="0.2">
      <c r="A28" s="32" t="str">
        <f t="shared" si="0"/>
        <v>Finished</v>
      </c>
      <c r="B28" s="33">
        <f t="shared" si="1"/>
        <v>42750</v>
      </c>
      <c r="C28" s="26">
        <f t="shared" si="2"/>
        <v>0</v>
      </c>
      <c r="D28" s="241">
        <f t="shared" si="5"/>
        <v>0</v>
      </c>
      <c r="E28" s="241">
        <f t="shared" si="3"/>
        <v>0</v>
      </c>
      <c r="F28" s="241">
        <f t="shared" si="6"/>
        <v>0</v>
      </c>
      <c r="G28" s="260">
        <f t="shared" si="4"/>
        <v>0</v>
      </c>
      <c r="M28" s="1"/>
      <c r="N28" s="1"/>
      <c r="O28" s="1"/>
      <c r="P28" s="137"/>
    </row>
    <row r="29" spans="1:20" x14ac:dyDescent="0.2">
      <c r="A29" s="34" t="str">
        <f t="shared" si="0"/>
        <v>Finished</v>
      </c>
      <c r="B29" s="35">
        <f t="shared" si="1"/>
        <v>42781</v>
      </c>
      <c r="C29" s="36">
        <f t="shared" si="2"/>
        <v>0</v>
      </c>
      <c r="D29" s="243">
        <f t="shared" si="5"/>
        <v>0</v>
      </c>
      <c r="E29" s="243">
        <f t="shared" si="3"/>
        <v>0</v>
      </c>
      <c r="F29" s="243">
        <f t="shared" si="6"/>
        <v>0</v>
      </c>
      <c r="G29" s="262">
        <f t="shared" si="4"/>
        <v>0</v>
      </c>
      <c r="M29" s="1"/>
      <c r="N29" s="1"/>
      <c r="O29" s="1"/>
    </row>
    <row r="30" spans="1:20" x14ac:dyDescent="0.2">
      <c r="A30" s="32" t="str">
        <f t="shared" si="0"/>
        <v>Finished</v>
      </c>
      <c r="B30" s="33">
        <f t="shared" si="1"/>
        <v>42809</v>
      </c>
      <c r="C30" s="26">
        <f t="shared" si="2"/>
        <v>0</v>
      </c>
      <c r="D30" s="241">
        <f t="shared" si="5"/>
        <v>0</v>
      </c>
      <c r="E30" s="241">
        <f t="shared" si="3"/>
        <v>0</v>
      </c>
      <c r="F30" s="241">
        <f t="shared" si="6"/>
        <v>0</v>
      </c>
      <c r="G30" s="260">
        <f t="shared" si="4"/>
        <v>0</v>
      </c>
      <c r="M30" s="1"/>
      <c r="N30" s="1"/>
      <c r="O30" s="1"/>
    </row>
    <row r="31" spans="1:20" x14ac:dyDescent="0.2">
      <c r="A31" s="34" t="str">
        <f t="shared" si="0"/>
        <v>Finished</v>
      </c>
      <c r="B31" s="35">
        <f t="shared" si="1"/>
        <v>42840</v>
      </c>
      <c r="C31" s="36">
        <f t="shared" si="2"/>
        <v>0</v>
      </c>
      <c r="D31" s="243">
        <f t="shared" si="5"/>
        <v>0</v>
      </c>
      <c r="E31" s="243">
        <f t="shared" si="3"/>
        <v>0</v>
      </c>
      <c r="F31" s="243">
        <f t="shared" si="6"/>
        <v>0</v>
      </c>
      <c r="G31" s="262">
        <f t="shared" si="4"/>
        <v>0</v>
      </c>
      <c r="M31" s="1"/>
      <c r="N31" s="1"/>
      <c r="O31" s="1"/>
    </row>
    <row r="32" spans="1:20" x14ac:dyDescent="0.2">
      <c r="A32" s="32" t="str">
        <f t="shared" si="0"/>
        <v>Finished</v>
      </c>
      <c r="B32" s="33">
        <f t="shared" si="1"/>
        <v>42870</v>
      </c>
      <c r="C32" s="26">
        <f t="shared" si="2"/>
        <v>0</v>
      </c>
      <c r="D32" s="241">
        <f t="shared" si="5"/>
        <v>0</v>
      </c>
      <c r="E32" s="241">
        <f t="shared" si="3"/>
        <v>0</v>
      </c>
      <c r="F32" s="241">
        <f t="shared" si="6"/>
        <v>0</v>
      </c>
      <c r="G32" s="260">
        <f t="shared" si="4"/>
        <v>0</v>
      </c>
      <c r="M32" s="1"/>
      <c r="N32" s="1"/>
      <c r="O32" s="1"/>
    </row>
    <row r="33" spans="1:15" x14ac:dyDescent="0.2">
      <c r="A33" s="34" t="str">
        <f t="shared" si="0"/>
        <v>Finished</v>
      </c>
      <c r="B33" s="35">
        <f t="shared" si="1"/>
        <v>42901</v>
      </c>
      <c r="C33" s="36">
        <f t="shared" si="2"/>
        <v>0</v>
      </c>
      <c r="D33" s="243">
        <f t="shared" si="5"/>
        <v>0</v>
      </c>
      <c r="E33" s="243">
        <f t="shared" si="3"/>
        <v>0</v>
      </c>
      <c r="F33" s="243">
        <f t="shared" si="6"/>
        <v>0</v>
      </c>
      <c r="G33" s="262">
        <f t="shared" si="4"/>
        <v>0</v>
      </c>
      <c r="M33" s="1"/>
      <c r="N33" s="1"/>
      <c r="O33" s="1"/>
    </row>
    <row r="34" spans="1:15" x14ac:dyDescent="0.2">
      <c r="A34" s="32" t="str">
        <f t="shared" si="0"/>
        <v>Finished</v>
      </c>
      <c r="B34" s="33">
        <f t="shared" si="1"/>
        <v>42931</v>
      </c>
      <c r="C34" s="26">
        <f t="shared" si="2"/>
        <v>0</v>
      </c>
      <c r="D34" s="241">
        <f t="shared" si="5"/>
        <v>0</v>
      </c>
      <c r="E34" s="241">
        <f t="shared" si="3"/>
        <v>0</v>
      </c>
      <c r="F34" s="241">
        <f t="shared" si="6"/>
        <v>0</v>
      </c>
      <c r="G34" s="260">
        <f t="shared" si="4"/>
        <v>0</v>
      </c>
      <c r="M34" s="1"/>
      <c r="N34" s="1"/>
      <c r="O34" s="1"/>
    </row>
    <row r="35" spans="1:15" x14ac:dyDescent="0.2">
      <c r="A35" s="34" t="str">
        <f t="shared" si="0"/>
        <v>Finished</v>
      </c>
      <c r="B35" s="35">
        <f t="shared" si="1"/>
        <v>42962</v>
      </c>
      <c r="C35" s="36">
        <f t="shared" si="2"/>
        <v>0</v>
      </c>
      <c r="D35" s="243">
        <f t="shared" si="5"/>
        <v>0</v>
      </c>
      <c r="E35" s="243">
        <f t="shared" si="3"/>
        <v>0</v>
      </c>
      <c r="F35" s="243">
        <f t="shared" si="6"/>
        <v>0</v>
      </c>
      <c r="G35" s="262">
        <f t="shared" si="4"/>
        <v>0</v>
      </c>
      <c r="M35" s="1"/>
      <c r="N35" s="1"/>
      <c r="O35" s="1"/>
    </row>
    <row r="36" spans="1:15" x14ac:dyDescent="0.2">
      <c r="A36" s="32" t="str">
        <f t="shared" si="0"/>
        <v>Finished</v>
      </c>
      <c r="B36" s="33">
        <f t="shared" si="1"/>
        <v>42993</v>
      </c>
      <c r="C36" s="26">
        <f t="shared" si="2"/>
        <v>0</v>
      </c>
      <c r="D36" s="241">
        <f t="shared" si="5"/>
        <v>0</v>
      </c>
      <c r="E36" s="241">
        <f t="shared" si="3"/>
        <v>0</v>
      </c>
      <c r="F36" s="241">
        <f t="shared" si="6"/>
        <v>0</v>
      </c>
      <c r="G36" s="260">
        <f t="shared" si="4"/>
        <v>0</v>
      </c>
      <c r="M36" s="1"/>
      <c r="N36" s="1"/>
      <c r="O36" s="1"/>
    </row>
    <row r="37" spans="1:15" x14ac:dyDescent="0.2">
      <c r="A37" s="34" t="str">
        <f t="shared" si="0"/>
        <v>Finished</v>
      </c>
      <c r="B37" s="35">
        <f t="shared" si="1"/>
        <v>43023</v>
      </c>
      <c r="C37" s="36">
        <f t="shared" si="2"/>
        <v>0</v>
      </c>
      <c r="D37" s="243">
        <f t="shared" si="5"/>
        <v>0</v>
      </c>
      <c r="E37" s="243">
        <f t="shared" si="3"/>
        <v>0</v>
      </c>
      <c r="F37" s="243">
        <f t="shared" si="6"/>
        <v>0</v>
      </c>
      <c r="G37" s="262">
        <f t="shared" si="4"/>
        <v>0</v>
      </c>
      <c r="M37" s="1"/>
      <c r="N37" s="1"/>
      <c r="O37" s="1"/>
    </row>
    <row r="38" spans="1:15" x14ac:dyDescent="0.2">
      <c r="A38" s="32" t="str">
        <f t="shared" si="0"/>
        <v>Finished</v>
      </c>
      <c r="B38" s="33">
        <f t="shared" si="1"/>
        <v>43054</v>
      </c>
      <c r="C38" s="26">
        <f t="shared" si="2"/>
        <v>0</v>
      </c>
      <c r="D38" s="241">
        <f t="shared" si="5"/>
        <v>0</v>
      </c>
      <c r="E38" s="241">
        <f t="shared" si="3"/>
        <v>0</v>
      </c>
      <c r="F38" s="241">
        <f t="shared" si="6"/>
        <v>0</v>
      </c>
      <c r="G38" s="260">
        <f t="shared" si="4"/>
        <v>0</v>
      </c>
      <c r="M38" s="1"/>
      <c r="N38" s="1"/>
      <c r="O38" s="1"/>
    </row>
    <row r="39" spans="1:15" x14ac:dyDescent="0.2">
      <c r="A39" s="34" t="str">
        <f t="shared" si="0"/>
        <v>Finished</v>
      </c>
      <c r="B39" s="35">
        <f t="shared" si="1"/>
        <v>43084</v>
      </c>
      <c r="C39" s="36">
        <f t="shared" si="2"/>
        <v>0</v>
      </c>
      <c r="D39" s="243">
        <f t="shared" si="5"/>
        <v>0</v>
      </c>
      <c r="E39" s="243">
        <f t="shared" si="3"/>
        <v>0</v>
      </c>
      <c r="F39" s="243">
        <f t="shared" si="6"/>
        <v>0</v>
      </c>
      <c r="G39" s="262">
        <f t="shared" si="4"/>
        <v>0</v>
      </c>
      <c r="M39" s="1"/>
      <c r="N39" s="1"/>
      <c r="O39" s="1"/>
    </row>
    <row r="40" spans="1:15" x14ac:dyDescent="0.2">
      <c r="A40" s="32" t="str">
        <f t="shared" si="0"/>
        <v>Finished</v>
      </c>
      <c r="B40" s="33">
        <f t="shared" si="1"/>
        <v>43115</v>
      </c>
      <c r="C40" s="26">
        <f t="shared" si="2"/>
        <v>0</v>
      </c>
      <c r="D40" s="241">
        <f t="shared" si="5"/>
        <v>0</v>
      </c>
      <c r="E40" s="241">
        <f t="shared" si="3"/>
        <v>0</v>
      </c>
      <c r="F40" s="241">
        <f t="shared" si="6"/>
        <v>0</v>
      </c>
      <c r="G40" s="260">
        <f t="shared" si="4"/>
        <v>0</v>
      </c>
      <c r="M40" s="1"/>
      <c r="N40" s="1"/>
      <c r="O40" s="1"/>
    </row>
    <row r="41" spans="1:15" x14ac:dyDescent="0.2">
      <c r="A41" s="34" t="str">
        <f t="shared" si="0"/>
        <v>Finished</v>
      </c>
      <c r="B41" s="35">
        <f t="shared" si="1"/>
        <v>43146</v>
      </c>
      <c r="C41" s="36">
        <f t="shared" si="2"/>
        <v>0</v>
      </c>
      <c r="D41" s="243">
        <f t="shared" si="5"/>
        <v>0</v>
      </c>
      <c r="E41" s="243">
        <f t="shared" si="3"/>
        <v>0</v>
      </c>
      <c r="F41" s="243">
        <f t="shared" si="6"/>
        <v>0</v>
      </c>
      <c r="G41" s="262">
        <f t="shared" si="4"/>
        <v>0</v>
      </c>
      <c r="M41" s="1"/>
      <c r="N41" s="1"/>
      <c r="O41" s="1"/>
    </row>
    <row r="42" spans="1:15" x14ac:dyDescent="0.2">
      <c r="A42" s="32" t="str">
        <f t="shared" si="0"/>
        <v>Finished</v>
      </c>
      <c r="B42" s="33">
        <f t="shared" si="1"/>
        <v>43174</v>
      </c>
      <c r="C42" s="26">
        <f t="shared" si="2"/>
        <v>0</v>
      </c>
      <c r="D42" s="241">
        <f t="shared" si="5"/>
        <v>0</v>
      </c>
      <c r="E42" s="241">
        <f t="shared" si="3"/>
        <v>0</v>
      </c>
      <c r="F42" s="241">
        <f t="shared" si="6"/>
        <v>0</v>
      </c>
      <c r="G42" s="260">
        <f t="shared" si="4"/>
        <v>0</v>
      </c>
      <c r="M42" s="1"/>
      <c r="N42" s="1"/>
      <c r="O42" s="1"/>
    </row>
    <row r="43" spans="1:15" x14ac:dyDescent="0.2">
      <c r="A43" s="34" t="str">
        <f t="shared" si="0"/>
        <v>Finished</v>
      </c>
      <c r="B43" s="35">
        <f t="shared" si="1"/>
        <v>43205</v>
      </c>
      <c r="C43" s="36">
        <f t="shared" si="2"/>
        <v>0</v>
      </c>
      <c r="D43" s="243">
        <f t="shared" si="5"/>
        <v>0</v>
      </c>
      <c r="E43" s="243">
        <f t="shared" si="3"/>
        <v>0</v>
      </c>
      <c r="F43" s="243">
        <f t="shared" si="6"/>
        <v>0</v>
      </c>
      <c r="G43" s="262">
        <f t="shared" si="4"/>
        <v>0</v>
      </c>
      <c r="M43" s="1"/>
      <c r="N43" s="1"/>
      <c r="O43" s="1"/>
    </row>
    <row r="44" spans="1:15" s="1" customFormat="1" x14ac:dyDescent="0.2">
      <c r="A44" s="32" t="str">
        <f t="shared" si="0"/>
        <v>Finished</v>
      </c>
      <c r="B44" s="33">
        <f t="shared" si="1"/>
        <v>43235</v>
      </c>
      <c r="C44" s="26">
        <f t="shared" si="2"/>
        <v>0</v>
      </c>
      <c r="D44" s="241">
        <f t="shared" si="5"/>
        <v>0</v>
      </c>
      <c r="E44" s="241">
        <f t="shared" si="3"/>
        <v>0</v>
      </c>
      <c r="F44" s="241">
        <f t="shared" si="6"/>
        <v>0</v>
      </c>
      <c r="G44" s="260">
        <f t="shared" si="4"/>
        <v>0</v>
      </c>
    </row>
    <row r="45" spans="1:15" s="1" customFormat="1" x14ac:dyDescent="0.2">
      <c r="A45" s="34" t="str">
        <f t="shared" si="0"/>
        <v>Finished</v>
      </c>
      <c r="B45" s="35">
        <f t="shared" si="1"/>
        <v>43266</v>
      </c>
      <c r="C45" s="36">
        <f t="shared" si="2"/>
        <v>0</v>
      </c>
      <c r="D45" s="243">
        <f t="shared" si="5"/>
        <v>0</v>
      </c>
      <c r="E45" s="243">
        <f t="shared" si="3"/>
        <v>0</v>
      </c>
      <c r="F45" s="243">
        <f t="shared" si="6"/>
        <v>0</v>
      </c>
      <c r="G45" s="262">
        <f t="shared" si="4"/>
        <v>0</v>
      </c>
    </row>
    <row r="46" spans="1:15" s="1" customFormat="1" x14ac:dyDescent="0.2">
      <c r="A46" s="32" t="str">
        <f t="shared" si="0"/>
        <v>Finished</v>
      </c>
      <c r="B46" s="33">
        <f t="shared" si="1"/>
        <v>43296</v>
      </c>
      <c r="C46" s="26">
        <f t="shared" si="2"/>
        <v>0</v>
      </c>
      <c r="D46" s="241">
        <f t="shared" si="5"/>
        <v>0</v>
      </c>
      <c r="E46" s="241">
        <f t="shared" si="3"/>
        <v>0</v>
      </c>
      <c r="F46" s="241">
        <f t="shared" si="6"/>
        <v>0</v>
      </c>
      <c r="G46" s="260">
        <f t="shared" si="4"/>
        <v>0</v>
      </c>
    </row>
    <row r="47" spans="1:15" s="1" customFormat="1" x14ac:dyDescent="0.2">
      <c r="A47" s="34" t="str">
        <f t="shared" si="0"/>
        <v>Finished</v>
      </c>
      <c r="B47" s="35">
        <f t="shared" si="1"/>
        <v>43327</v>
      </c>
      <c r="C47" s="36">
        <f t="shared" si="2"/>
        <v>0</v>
      </c>
      <c r="D47" s="243">
        <f t="shared" si="5"/>
        <v>0</v>
      </c>
      <c r="E47" s="243">
        <f t="shared" si="3"/>
        <v>0</v>
      </c>
      <c r="F47" s="243">
        <f t="shared" si="6"/>
        <v>0</v>
      </c>
      <c r="G47" s="262">
        <f t="shared" si="4"/>
        <v>0</v>
      </c>
    </row>
    <row r="48" spans="1:15" s="1" customFormat="1" x14ac:dyDescent="0.2">
      <c r="A48" s="32" t="str">
        <f t="shared" si="0"/>
        <v>Finished</v>
      </c>
      <c r="B48" s="33">
        <f t="shared" si="1"/>
        <v>43358</v>
      </c>
      <c r="C48" s="26">
        <f t="shared" si="2"/>
        <v>0</v>
      </c>
      <c r="D48" s="241">
        <f t="shared" si="5"/>
        <v>0</v>
      </c>
      <c r="E48" s="241">
        <f t="shared" si="3"/>
        <v>0</v>
      </c>
      <c r="F48" s="241">
        <f t="shared" si="6"/>
        <v>0</v>
      </c>
      <c r="G48" s="260">
        <f t="shared" si="4"/>
        <v>0</v>
      </c>
    </row>
    <row r="49" spans="1:7" s="1" customFormat="1" x14ac:dyDescent="0.2">
      <c r="A49" s="34" t="str">
        <f t="shared" si="0"/>
        <v>Finished</v>
      </c>
      <c r="B49" s="35">
        <f t="shared" si="1"/>
        <v>43388</v>
      </c>
      <c r="C49" s="36">
        <f t="shared" si="2"/>
        <v>0</v>
      </c>
      <c r="D49" s="243">
        <f t="shared" si="5"/>
        <v>0</v>
      </c>
      <c r="E49" s="243">
        <f t="shared" si="3"/>
        <v>0</v>
      </c>
      <c r="F49" s="243">
        <f t="shared" si="6"/>
        <v>0</v>
      </c>
      <c r="G49" s="262">
        <f t="shared" si="4"/>
        <v>0</v>
      </c>
    </row>
    <row r="50" spans="1:7" s="1" customFormat="1" x14ac:dyDescent="0.2">
      <c r="A50" s="32" t="str">
        <f t="shared" si="0"/>
        <v>Finished</v>
      </c>
      <c r="B50" s="33">
        <f t="shared" si="1"/>
        <v>43419</v>
      </c>
      <c r="C50" s="26">
        <f t="shared" si="2"/>
        <v>0</v>
      </c>
      <c r="D50" s="241">
        <f t="shared" si="5"/>
        <v>0</v>
      </c>
      <c r="E50" s="241">
        <f t="shared" si="3"/>
        <v>0</v>
      </c>
      <c r="F50" s="241">
        <f t="shared" si="6"/>
        <v>0</v>
      </c>
      <c r="G50" s="260">
        <f t="shared" si="4"/>
        <v>0</v>
      </c>
    </row>
    <row r="51" spans="1:7" s="1" customFormat="1" x14ac:dyDescent="0.2">
      <c r="A51" s="34" t="str">
        <f t="shared" si="0"/>
        <v>Finished</v>
      </c>
      <c r="B51" s="35">
        <f t="shared" si="1"/>
        <v>43449</v>
      </c>
      <c r="C51" s="36">
        <f t="shared" si="2"/>
        <v>0</v>
      </c>
      <c r="D51" s="243">
        <f t="shared" si="5"/>
        <v>0</v>
      </c>
      <c r="E51" s="243">
        <f t="shared" si="3"/>
        <v>0</v>
      </c>
      <c r="F51" s="243">
        <f t="shared" si="6"/>
        <v>0</v>
      </c>
      <c r="G51" s="262">
        <f t="shared" si="4"/>
        <v>0</v>
      </c>
    </row>
    <row r="52" spans="1:7" s="1" customFormat="1" x14ac:dyDescent="0.2">
      <c r="A52" s="32" t="str">
        <f t="shared" si="0"/>
        <v>Finished</v>
      </c>
      <c r="B52" s="33">
        <f t="shared" si="1"/>
        <v>43480</v>
      </c>
      <c r="C52" s="26">
        <f t="shared" si="2"/>
        <v>0</v>
      </c>
      <c r="D52" s="241">
        <f t="shared" si="5"/>
        <v>0</v>
      </c>
      <c r="E52" s="241">
        <f t="shared" si="3"/>
        <v>0</v>
      </c>
      <c r="F52" s="241">
        <f t="shared" si="6"/>
        <v>0</v>
      </c>
      <c r="G52" s="260">
        <f t="shared" si="4"/>
        <v>0</v>
      </c>
    </row>
    <row r="53" spans="1:7" s="1" customFormat="1" x14ac:dyDescent="0.2">
      <c r="A53" s="34" t="str">
        <f t="shared" si="0"/>
        <v>Finished</v>
      </c>
      <c r="B53" s="35">
        <f t="shared" si="1"/>
        <v>43511</v>
      </c>
      <c r="C53" s="36">
        <f t="shared" si="2"/>
        <v>0</v>
      </c>
      <c r="D53" s="243">
        <f t="shared" si="5"/>
        <v>0</v>
      </c>
      <c r="E53" s="243">
        <f t="shared" si="3"/>
        <v>0</v>
      </c>
      <c r="F53" s="243">
        <f t="shared" si="6"/>
        <v>0</v>
      </c>
      <c r="G53" s="262">
        <f t="shared" si="4"/>
        <v>0</v>
      </c>
    </row>
    <row r="54" spans="1:7" s="1" customFormat="1" x14ac:dyDescent="0.2">
      <c r="A54" s="32" t="str">
        <f t="shared" si="0"/>
        <v>Finished</v>
      </c>
      <c r="B54" s="33">
        <f t="shared" si="1"/>
        <v>43539</v>
      </c>
      <c r="C54" s="26">
        <f t="shared" si="2"/>
        <v>0</v>
      </c>
      <c r="D54" s="241">
        <f t="shared" si="5"/>
        <v>0</v>
      </c>
      <c r="E54" s="241">
        <f t="shared" si="3"/>
        <v>0</v>
      </c>
      <c r="F54" s="241">
        <f t="shared" si="6"/>
        <v>0</v>
      </c>
      <c r="G54" s="260">
        <f t="shared" si="4"/>
        <v>0</v>
      </c>
    </row>
    <row r="55" spans="1:7" s="1" customFormat="1" x14ac:dyDescent="0.2">
      <c r="A55" s="34" t="str">
        <f t="shared" ref="A55:A118" si="7">+IF(A54&lt;num_pmts,A54+1,"Finished")</f>
        <v>Finished</v>
      </c>
      <c r="B55" s="35">
        <f t="shared" si="1"/>
        <v>43570</v>
      </c>
      <c r="C55" s="36">
        <f t="shared" si="2"/>
        <v>0</v>
      </c>
      <c r="D55" s="243">
        <f t="shared" si="5"/>
        <v>0</v>
      </c>
      <c r="E55" s="243">
        <f t="shared" si="3"/>
        <v>0</v>
      </c>
      <c r="F55" s="243">
        <f t="shared" si="6"/>
        <v>0</v>
      </c>
      <c r="G55" s="262">
        <f t="shared" si="4"/>
        <v>0</v>
      </c>
    </row>
    <row r="56" spans="1:7" s="1" customFormat="1" x14ac:dyDescent="0.2">
      <c r="A56" s="32" t="str">
        <f t="shared" si="7"/>
        <v>Finished</v>
      </c>
      <c r="B56" s="33">
        <f t="shared" si="1"/>
        <v>43600</v>
      </c>
      <c r="C56" s="26">
        <f t="shared" si="2"/>
        <v>0</v>
      </c>
      <c r="D56" s="241">
        <f t="shared" si="5"/>
        <v>0</v>
      </c>
      <c r="E56" s="241">
        <f t="shared" si="3"/>
        <v>0</v>
      </c>
      <c r="F56" s="241">
        <f t="shared" si="6"/>
        <v>0</v>
      </c>
      <c r="G56" s="260">
        <f t="shared" si="4"/>
        <v>0</v>
      </c>
    </row>
    <row r="57" spans="1:7" s="1" customFormat="1" x14ac:dyDescent="0.2">
      <c r="A57" s="34" t="str">
        <f t="shared" si="7"/>
        <v>Finished</v>
      </c>
      <c r="B57" s="35">
        <f t="shared" si="1"/>
        <v>43631</v>
      </c>
      <c r="C57" s="36">
        <f t="shared" si="2"/>
        <v>0</v>
      </c>
      <c r="D57" s="243">
        <f t="shared" si="5"/>
        <v>0</v>
      </c>
      <c r="E57" s="243">
        <f t="shared" si="3"/>
        <v>0</v>
      </c>
      <c r="F57" s="243">
        <f t="shared" si="6"/>
        <v>0</v>
      </c>
      <c r="G57" s="262">
        <f t="shared" si="4"/>
        <v>0</v>
      </c>
    </row>
    <row r="58" spans="1:7" s="1" customFormat="1" x14ac:dyDescent="0.2">
      <c r="A58" s="32" t="str">
        <f t="shared" si="7"/>
        <v>Finished</v>
      </c>
      <c r="B58" s="33">
        <f t="shared" si="1"/>
        <v>43661</v>
      </c>
      <c r="C58" s="26">
        <f t="shared" si="2"/>
        <v>0</v>
      </c>
      <c r="D58" s="241">
        <f t="shared" si="5"/>
        <v>0</v>
      </c>
      <c r="E58" s="241">
        <f t="shared" si="3"/>
        <v>0</v>
      </c>
      <c r="F58" s="241">
        <f t="shared" si="6"/>
        <v>0</v>
      </c>
      <c r="G58" s="260">
        <f t="shared" si="4"/>
        <v>0</v>
      </c>
    </row>
    <row r="59" spans="1:7" s="1" customFormat="1" x14ac:dyDescent="0.2">
      <c r="A59" s="34" t="str">
        <f t="shared" si="7"/>
        <v>Finished</v>
      </c>
      <c r="B59" s="35">
        <f t="shared" si="1"/>
        <v>43692</v>
      </c>
      <c r="C59" s="36">
        <f t="shared" si="2"/>
        <v>0</v>
      </c>
      <c r="D59" s="243">
        <f t="shared" si="5"/>
        <v>0</v>
      </c>
      <c r="E59" s="243">
        <f t="shared" si="3"/>
        <v>0</v>
      </c>
      <c r="F59" s="243">
        <f t="shared" si="6"/>
        <v>0</v>
      </c>
      <c r="G59" s="262">
        <f t="shared" si="4"/>
        <v>0</v>
      </c>
    </row>
    <row r="60" spans="1:7" s="1" customFormat="1" x14ac:dyDescent="0.2">
      <c r="A60" s="32" t="str">
        <f t="shared" si="7"/>
        <v>Finished</v>
      </c>
      <c r="B60" s="33">
        <f t="shared" si="1"/>
        <v>43723</v>
      </c>
      <c r="C60" s="26">
        <f t="shared" si="2"/>
        <v>0</v>
      </c>
      <c r="D60" s="241">
        <f t="shared" si="5"/>
        <v>0</v>
      </c>
      <c r="E60" s="241">
        <f t="shared" si="3"/>
        <v>0</v>
      </c>
      <c r="F60" s="241">
        <f t="shared" si="6"/>
        <v>0</v>
      </c>
      <c r="G60" s="260">
        <f t="shared" si="4"/>
        <v>0</v>
      </c>
    </row>
    <row r="61" spans="1:7" s="1" customFormat="1" x14ac:dyDescent="0.2">
      <c r="A61" s="34" t="str">
        <f t="shared" si="7"/>
        <v>Finished</v>
      </c>
      <c r="B61" s="35">
        <f t="shared" si="1"/>
        <v>43753</v>
      </c>
      <c r="C61" s="36">
        <f t="shared" si="2"/>
        <v>0</v>
      </c>
      <c r="D61" s="243">
        <f t="shared" si="5"/>
        <v>0</v>
      </c>
      <c r="E61" s="243">
        <f t="shared" si="3"/>
        <v>0</v>
      </c>
      <c r="F61" s="243">
        <f t="shared" si="6"/>
        <v>0</v>
      </c>
      <c r="G61" s="262">
        <f t="shared" si="4"/>
        <v>0</v>
      </c>
    </row>
    <row r="62" spans="1:7" s="1" customFormat="1" x14ac:dyDescent="0.2">
      <c r="A62" s="32" t="str">
        <f t="shared" si="7"/>
        <v>Finished</v>
      </c>
      <c r="B62" s="33">
        <f t="shared" si="1"/>
        <v>43784</v>
      </c>
      <c r="C62" s="26">
        <f t="shared" si="2"/>
        <v>0</v>
      </c>
      <c r="D62" s="241">
        <f t="shared" si="5"/>
        <v>0</v>
      </c>
      <c r="E62" s="241">
        <f t="shared" si="3"/>
        <v>0</v>
      </c>
      <c r="F62" s="241">
        <f t="shared" si="6"/>
        <v>0</v>
      </c>
      <c r="G62" s="260">
        <f t="shared" si="4"/>
        <v>0</v>
      </c>
    </row>
    <row r="63" spans="1:7" s="1" customFormat="1" x14ac:dyDescent="0.2">
      <c r="A63" s="34" t="str">
        <f t="shared" si="7"/>
        <v>Finished</v>
      </c>
      <c r="B63" s="35">
        <f t="shared" si="1"/>
        <v>43814</v>
      </c>
      <c r="C63" s="36">
        <f t="shared" si="2"/>
        <v>0</v>
      </c>
      <c r="D63" s="243">
        <f t="shared" si="5"/>
        <v>0</v>
      </c>
      <c r="E63" s="243">
        <f t="shared" si="3"/>
        <v>0</v>
      </c>
      <c r="F63" s="243">
        <f t="shared" si="6"/>
        <v>0</v>
      </c>
      <c r="G63" s="262">
        <f t="shared" si="4"/>
        <v>0</v>
      </c>
    </row>
    <row r="64" spans="1:7" s="1" customFormat="1" x14ac:dyDescent="0.2">
      <c r="A64" s="32" t="str">
        <f t="shared" si="7"/>
        <v>Finished</v>
      </c>
      <c r="B64" s="33">
        <f t="shared" si="1"/>
        <v>43845</v>
      </c>
      <c r="C64" s="26">
        <f t="shared" si="2"/>
        <v>0</v>
      </c>
      <c r="D64" s="241">
        <f t="shared" si="5"/>
        <v>0</v>
      </c>
      <c r="E64" s="241">
        <f t="shared" si="3"/>
        <v>0</v>
      </c>
      <c r="F64" s="241">
        <f t="shared" si="6"/>
        <v>0</v>
      </c>
      <c r="G64" s="260">
        <f t="shared" si="4"/>
        <v>0</v>
      </c>
    </row>
    <row r="65" spans="1:15" s="1" customFormat="1" x14ac:dyDescent="0.2">
      <c r="A65" s="34" t="str">
        <f t="shared" si="7"/>
        <v>Finished</v>
      </c>
      <c r="B65" s="35">
        <f t="shared" si="1"/>
        <v>43876</v>
      </c>
      <c r="C65" s="36">
        <f t="shared" si="2"/>
        <v>0</v>
      </c>
      <c r="D65" s="243">
        <f t="shared" si="5"/>
        <v>0</v>
      </c>
      <c r="E65" s="243">
        <f t="shared" si="3"/>
        <v>0</v>
      </c>
      <c r="F65" s="243">
        <f t="shared" si="6"/>
        <v>0</v>
      </c>
      <c r="G65" s="262">
        <f t="shared" si="4"/>
        <v>0</v>
      </c>
    </row>
    <row r="66" spans="1:15" s="1" customFormat="1" x14ac:dyDescent="0.2">
      <c r="A66" s="32" t="str">
        <f t="shared" si="7"/>
        <v>Finished</v>
      </c>
      <c r="B66" s="33">
        <f t="shared" si="1"/>
        <v>43905</v>
      </c>
      <c r="C66" s="26">
        <f t="shared" si="2"/>
        <v>0</v>
      </c>
      <c r="D66" s="241">
        <f t="shared" si="5"/>
        <v>0</v>
      </c>
      <c r="E66" s="241">
        <f t="shared" si="3"/>
        <v>0</v>
      </c>
      <c r="F66" s="241">
        <f t="shared" si="6"/>
        <v>0</v>
      </c>
      <c r="G66" s="260">
        <f t="shared" si="4"/>
        <v>0</v>
      </c>
    </row>
    <row r="67" spans="1:15" s="1" customFormat="1" x14ac:dyDescent="0.2">
      <c r="A67" s="34" t="str">
        <f t="shared" si="7"/>
        <v>Finished</v>
      </c>
      <c r="B67" s="35">
        <f t="shared" si="1"/>
        <v>43936</v>
      </c>
      <c r="C67" s="36">
        <f t="shared" si="2"/>
        <v>0</v>
      </c>
      <c r="D67" s="243">
        <f t="shared" si="5"/>
        <v>0</v>
      </c>
      <c r="E67" s="243">
        <f t="shared" si="3"/>
        <v>0</v>
      </c>
      <c r="F67" s="243">
        <f t="shared" si="6"/>
        <v>0</v>
      </c>
      <c r="G67" s="262">
        <f t="shared" si="4"/>
        <v>0</v>
      </c>
    </row>
    <row r="68" spans="1:15" s="1" customFormat="1" x14ac:dyDescent="0.2">
      <c r="A68" s="32" t="str">
        <f t="shared" si="7"/>
        <v>Finished</v>
      </c>
      <c r="B68" s="33">
        <f t="shared" si="1"/>
        <v>43966</v>
      </c>
      <c r="C68" s="26">
        <f t="shared" si="2"/>
        <v>0</v>
      </c>
      <c r="D68" s="241">
        <f t="shared" si="5"/>
        <v>0</v>
      </c>
      <c r="E68" s="241">
        <f t="shared" si="3"/>
        <v>0</v>
      </c>
      <c r="F68" s="241">
        <f t="shared" si="6"/>
        <v>0</v>
      </c>
      <c r="G68" s="260">
        <f t="shared" si="4"/>
        <v>0</v>
      </c>
    </row>
    <row r="69" spans="1:15" s="1" customFormat="1" x14ac:dyDescent="0.2">
      <c r="A69" s="34" t="str">
        <f t="shared" si="7"/>
        <v>Finished</v>
      </c>
      <c r="B69" s="35">
        <f t="shared" si="1"/>
        <v>43997</v>
      </c>
      <c r="C69" s="36">
        <f t="shared" si="2"/>
        <v>0</v>
      </c>
      <c r="D69" s="243">
        <f t="shared" si="5"/>
        <v>0</v>
      </c>
      <c r="E69" s="243">
        <f t="shared" si="3"/>
        <v>0</v>
      </c>
      <c r="F69" s="243">
        <f t="shared" si="6"/>
        <v>0</v>
      </c>
      <c r="G69" s="262">
        <f t="shared" si="4"/>
        <v>0</v>
      </c>
    </row>
    <row r="70" spans="1:15" s="4" customFormat="1" ht="15" x14ac:dyDescent="0.25">
      <c r="A70" s="42" t="str">
        <f t="shared" si="7"/>
        <v>Finished</v>
      </c>
      <c r="B70" s="43">
        <f t="shared" si="1"/>
        <v>44027</v>
      </c>
      <c r="C70" s="44">
        <f t="shared" si="2"/>
        <v>0</v>
      </c>
      <c r="D70" s="266">
        <f t="shared" si="5"/>
        <v>0</v>
      </c>
      <c r="E70" s="244">
        <f t="shared" si="3"/>
        <v>0</v>
      </c>
      <c r="F70" s="244">
        <f t="shared" si="6"/>
        <v>0</v>
      </c>
      <c r="G70" s="267">
        <f t="shared" si="4"/>
        <v>0</v>
      </c>
      <c r="M70" s="1"/>
      <c r="N70" s="1"/>
      <c r="O70" s="1"/>
    </row>
    <row r="71" spans="1:15" s="1" customFormat="1" x14ac:dyDescent="0.2">
      <c r="A71" s="34" t="str">
        <f t="shared" si="7"/>
        <v>Finished</v>
      </c>
      <c r="B71" s="35">
        <f t="shared" si="1"/>
        <v>44058</v>
      </c>
      <c r="C71" s="36">
        <f>+G70</f>
        <v>0</v>
      </c>
      <c r="D71" s="243">
        <f t="shared" si="5"/>
        <v>0</v>
      </c>
      <c r="E71" s="243">
        <f t="shared" si="3"/>
        <v>0</v>
      </c>
      <c r="F71" s="243">
        <f t="shared" si="6"/>
        <v>0</v>
      </c>
      <c r="G71" s="262">
        <f t="shared" si="4"/>
        <v>0</v>
      </c>
    </row>
    <row r="72" spans="1:15" s="1" customFormat="1" x14ac:dyDescent="0.2">
      <c r="A72" s="32" t="str">
        <f t="shared" si="7"/>
        <v>Finished</v>
      </c>
      <c r="B72" s="33">
        <f t="shared" si="1"/>
        <v>44089</v>
      </c>
      <c r="C72" s="26">
        <f t="shared" si="2"/>
        <v>0</v>
      </c>
      <c r="D72" s="241">
        <f t="shared" si="5"/>
        <v>0</v>
      </c>
      <c r="E72" s="241">
        <f t="shared" si="3"/>
        <v>0</v>
      </c>
      <c r="F72" s="241">
        <f t="shared" si="6"/>
        <v>0</v>
      </c>
      <c r="G72" s="260">
        <f t="shared" si="4"/>
        <v>0</v>
      </c>
    </row>
    <row r="73" spans="1:15" s="1" customFormat="1" x14ac:dyDescent="0.2">
      <c r="A73" s="34" t="str">
        <f t="shared" si="7"/>
        <v>Finished</v>
      </c>
      <c r="B73" s="35">
        <f t="shared" si="1"/>
        <v>44119</v>
      </c>
      <c r="C73" s="36">
        <f t="shared" si="2"/>
        <v>0</v>
      </c>
      <c r="D73" s="243">
        <f t="shared" si="5"/>
        <v>0</v>
      </c>
      <c r="E73" s="243">
        <f t="shared" si="3"/>
        <v>0</v>
      </c>
      <c r="F73" s="243">
        <f t="shared" si="6"/>
        <v>0</v>
      </c>
      <c r="G73" s="262">
        <f t="shared" si="4"/>
        <v>0</v>
      </c>
    </row>
    <row r="74" spans="1:15" s="1" customFormat="1" x14ac:dyDescent="0.2">
      <c r="A74" s="32" t="str">
        <f t="shared" si="7"/>
        <v>Finished</v>
      </c>
      <c r="B74" s="33">
        <f t="shared" si="1"/>
        <v>44150</v>
      </c>
      <c r="C74" s="26">
        <f t="shared" si="2"/>
        <v>0</v>
      </c>
      <c r="D74" s="241">
        <f t="shared" si="5"/>
        <v>0</v>
      </c>
      <c r="E74" s="241">
        <f t="shared" si="3"/>
        <v>0</v>
      </c>
      <c r="F74" s="241">
        <f t="shared" si="6"/>
        <v>0</v>
      </c>
      <c r="G74" s="260">
        <f t="shared" si="4"/>
        <v>0</v>
      </c>
    </row>
    <row r="75" spans="1:15" s="1" customFormat="1" x14ac:dyDescent="0.2">
      <c r="A75" s="34" t="str">
        <f t="shared" si="7"/>
        <v>Finished</v>
      </c>
      <c r="B75" s="35">
        <f t="shared" si="1"/>
        <v>44180</v>
      </c>
      <c r="C75" s="36">
        <f t="shared" si="2"/>
        <v>0</v>
      </c>
      <c r="D75" s="243">
        <f t="shared" si="5"/>
        <v>0</v>
      </c>
      <c r="E75" s="243">
        <f t="shared" si="3"/>
        <v>0</v>
      </c>
      <c r="F75" s="243">
        <f t="shared" si="6"/>
        <v>0</v>
      </c>
      <c r="G75" s="262">
        <f t="shared" si="4"/>
        <v>0</v>
      </c>
    </row>
    <row r="76" spans="1:15" s="1" customFormat="1" x14ac:dyDescent="0.2">
      <c r="A76" s="32" t="str">
        <f t="shared" si="7"/>
        <v>Finished</v>
      </c>
      <c r="B76" s="33">
        <f t="shared" si="1"/>
        <v>44211</v>
      </c>
      <c r="C76" s="26">
        <f t="shared" si="2"/>
        <v>0</v>
      </c>
      <c r="D76" s="241">
        <f t="shared" si="5"/>
        <v>0</v>
      </c>
      <c r="E76" s="241">
        <f t="shared" si="3"/>
        <v>0</v>
      </c>
      <c r="F76" s="241">
        <f t="shared" si="6"/>
        <v>0</v>
      </c>
      <c r="G76" s="260">
        <f t="shared" si="4"/>
        <v>0</v>
      </c>
    </row>
    <row r="77" spans="1:15" s="1" customFormat="1" x14ac:dyDescent="0.2">
      <c r="A77" s="34" t="str">
        <f t="shared" si="7"/>
        <v>Finished</v>
      </c>
      <c r="B77" s="35">
        <f t="shared" si="1"/>
        <v>44242</v>
      </c>
      <c r="C77" s="36">
        <f t="shared" si="2"/>
        <v>0</v>
      </c>
      <c r="D77" s="243">
        <f t="shared" si="5"/>
        <v>0</v>
      </c>
      <c r="E77" s="243">
        <f t="shared" si="3"/>
        <v>0</v>
      </c>
      <c r="F77" s="243">
        <f t="shared" si="6"/>
        <v>0</v>
      </c>
      <c r="G77" s="262">
        <f t="shared" si="4"/>
        <v>0</v>
      </c>
    </row>
    <row r="78" spans="1:15" s="1" customFormat="1" x14ac:dyDescent="0.2">
      <c r="A78" s="34" t="str">
        <f t="shared" si="7"/>
        <v>Finished</v>
      </c>
      <c r="B78" s="35">
        <f t="shared" si="1"/>
        <v>44270</v>
      </c>
      <c r="C78" s="36">
        <f t="shared" si="2"/>
        <v>0</v>
      </c>
      <c r="D78" s="243">
        <f t="shared" si="5"/>
        <v>0</v>
      </c>
      <c r="E78" s="243">
        <f t="shared" si="3"/>
        <v>0</v>
      </c>
      <c r="F78" s="243">
        <f t="shared" si="6"/>
        <v>0</v>
      </c>
      <c r="G78" s="262">
        <f t="shared" si="4"/>
        <v>0</v>
      </c>
    </row>
    <row r="79" spans="1:15" s="1" customFormat="1" x14ac:dyDescent="0.2">
      <c r="A79" s="34" t="str">
        <f t="shared" si="7"/>
        <v>Finished</v>
      </c>
      <c r="B79" s="35">
        <f t="shared" si="1"/>
        <v>44301</v>
      </c>
      <c r="C79" s="36">
        <f t="shared" si="2"/>
        <v>0</v>
      </c>
      <c r="D79" s="243">
        <f t="shared" si="5"/>
        <v>0</v>
      </c>
      <c r="E79" s="243">
        <f t="shared" si="3"/>
        <v>0</v>
      </c>
      <c r="F79" s="243">
        <f t="shared" si="6"/>
        <v>0</v>
      </c>
      <c r="G79" s="262">
        <f t="shared" si="4"/>
        <v>0</v>
      </c>
    </row>
    <row r="80" spans="1:15" s="1" customFormat="1" x14ac:dyDescent="0.2">
      <c r="A80" s="34" t="str">
        <f t="shared" si="7"/>
        <v>Finished</v>
      </c>
      <c r="B80" s="35">
        <f t="shared" si="1"/>
        <v>44331</v>
      </c>
      <c r="C80" s="36">
        <f t="shared" si="2"/>
        <v>0</v>
      </c>
      <c r="D80" s="243">
        <f t="shared" si="5"/>
        <v>0</v>
      </c>
      <c r="E80" s="243">
        <f t="shared" si="3"/>
        <v>0</v>
      </c>
      <c r="F80" s="243">
        <f t="shared" si="6"/>
        <v>0</v>
      </c>
      <c r="G80" s="262">
        <f t="shared" si="4"/>
        <v>0</v>
      </c>
    </row>
    <row r="81" spans="1:7" s="1" customFormat="1" x14ac:dyDescent="0.2">
      <c r="A81" s="34" t="str">
        <f t="shared" si="7"/>
        <v>Finished</v>
      </c>
      <c r="B81" s="35">
        <f t="shared" si="1"/>
        <v>44362</v>
      </c>
      <c r="C81" s="36">
        <f t="shared" si="2"/>
        <v>0</v>
      </c>
      <c r="D81" s="243">
        <f t="shared" si="5"/>
        <v>0</v>
      </c>
      <c r="E81" s="243">
        <f t="shared" si="3"/>
        <v>0</v>
      </c>
      <c r="F81" s="243">
        <f t="shared" si="6"/>
        <v>0</v>
      </c>
      <c r="G81" s="262">
        <f t="shared" si="4"/>
        <v>0</v>
      </c>
    </row>
    <row r="82" spans="1:7" s="1" customFormat="1" x14ac:dyDescent="0.2">
      <c r="A82" s="34" t="str">
        <f t="shared" si="7"/>
        <v>Finished</v>
      </c>
      <c r="B82" s="35">
        <f t="shared" si="1"/>
        <v>44392</v>
      </c>
      <c r="C82" s="36">
        <f t="shared" si="2"/>
        <v>0</v>
      </c>
      <c r="D82" s="243">
        <f t="shared" si="5"/>
        <v>0</v>
      </c>
      <c r="E82" s="243">
        <f t="shared" si="3"/>
        <v>0</v>
      </c>
      <c r="F82" s="243">
        <f t="shared" si="6"/>
        <v>0</v>
      </c>
      <c r="G82" s="262">
        <f t="shared" si="4"/>
        <v>0</v>
      </c>
    </row>
    <row r="83" spans="1:7" s="1" customFormat="1" x14ac:dyDescent="0.2">
      <c r="A83" s="34" t="str">
        <f t="shared" si="7"/>
        <v>Finished</v>
      </c>
      <c r="B83" s="35">
        <f t="shared" si="1"/>
        <v>44423</v>
      </c>
      <c r="C83" s="36">
        <f t="shared" si="2"/>
        <v>0</v>
      </c>
      <c r="D83" s="243">
        <f t="shared" si="5"/>
        <v>0</v>
      </c>
      <c r="E83" s="243">
        <f t="shared" si="3"/>
        <v>0</v>
      </c>
      <c r="F83" s="243">
        <f t="shared" si="6"/>
        <v>0</v>
      </c>
      <c r="G83" s="262">
        <f t="shared" si="4"/>
        <v>0</v>
      </c>
    </row>
    <row r="84" spans="1:7" s="1" customFormat="1" x14ac:dyDescent="0.2">
      <c r="A84" s="34" t="str">
        <f t="shared" si="7"/>
        <v>Finished</v>
      </c>
      <c r="B84" s="35">
        <f t="shared" si="1"/>
        <v>44454</v>
      </c>
      <c r="C84" s="36">
        <f t="shared" si="2"/>
        <v>0</v>
      </c>
      <c r="D84" s="243">
        <f t="shared" si="5"/>
        <v>0</v>
      </c>
      <c r="E84" s="243">
        <f t="shared" si="3"/>
        <v>0</v>
      </c>
      <c r="F84" s="243">
        <f t="shared" si="6"/>
        <v>0</v>
      </c>
      <c r="G84" s="262">
        <f t="shared" si="4"/>
        <v>0</v>
      </c>
    </row>
    <row r="85" spans="1:7" s="1" customFormat="1" x14ac:dyDescent="0.2">
      <c r="A85" s="34" t="str">
        <f t="shared" si="7"/>
        <v>Finished</v>
      </c>
      <c r="B85" s="35">
        <f t="shared" si="1"/>
        <v>44484</v>
      </c>
      <c r="C85" s="36">
        <f t="shared" si="2"/>
        <v>0</v>
      </c>
      <c r="D85" s="243">
        <f t="shared" si="5"/>
        <v>0</v>
      </c>
      <c r="E85" s="243">
        <f t="shared" si="3"/>
        <v>0</v>
      </c>
      <c r="F85" s="243">
        <f t="shared" si="6"/>
        <v>0</v>
      </c>
      <c r="G85" s="262">
        <f t="shared" si="4"/>
        <v>0</v>
      </c>
    </row>
    <row r="86" spans="1:7" s="1" customFormat="1" x14ac:dyDescent="0.2">
      <c r="A86" s="34" t="str">
        <f t="shared" si="7"/>
        <v>Finished</v>
      </c>
      <c r="B86" s="35">
        <f t="shared" si="1"/>
        <v>44515</v>
      </c>
      <c r="C86" s="36">
        <f t="shared" si="2"/>
        <v>0</v>
      </c>
      <c r="D86" s="243">
        <f t="shared" si="5"/>
        <v>0</v>
      </c>
      <c r="E86" s="243">
        <f t="shared" si="3"/>
        <v>0</v>
      </c>
      <c r="F86" s="243">
        <f t="shared" si="6"/>
        <v>0</v>
      </c>
      <c r="G86" s="262">
        <f t="shared" si="4"/>
        <v>0</v>
      </c>
    </row>
    <row r="87" spans="1:7" s="1" customFormat="1" x14ac:dyDescent="0.2">
      <c r="A87" s="34" t="str">
        <f t="shared" si="7"/>
        <v>Finished</v>
      </c>
      <c r="B87" s="35">
        <f t="shared" si="1"/>
        <v>44545</v>
      </c>
      <c r="C87" s="36">
        <f t="shared" si="2"/>
        <v>0</v>
      </c>
      <c r="D87" s="243">
        <f t="shared" si="5"/>
        <v>0</v>
      </c>
      <c r="E87" s="243">
        <f t="shared" si="3"/>
        <v>0</v>
      </c>
      <c r="F87" s="243">
        <f t="shared" si="6"/>
        <v>0</v>
      </c>
      <c r="G87" s="262">
        <f t="shared" si="4"/>
        <v>0</v>
      </c>
    </row>
    <row r="88" spans="1:7" s="1" customFormat="1" x14ac:dyDescent="0.2">
      <c r="A88" s="34" t="str">
        <f t="shared" si="7"/>
        <v>Finished</v>
      </c>
      <c r="B88" s="35">
        <f t="shared" ref="B88:B151" si="8">+EDATE(B87,Len_of_pmt_interval)</f>
        <v>44576</v>
      </c>
      <c r="C88" s="36">
        <f t="shared" ref="C88:C151" si="9">+G87</f>
        <v>0</v>
      </c>
      <c r="D88" s="243">
        <f t="shared" si="5"/>
        <v>0</v>
      </c>
      <c r="E88" s="243">
        <f t="shared" ref="E88:E151" si="10">+cal_periodic_pmt_rate*C88</f>
        <v>0</v>
      </c>
      <c r="F88" s="243">
        <f t="shared" ref="F88:F151" si="11">+IF(A88&lt;num_pmts,cal_periodic_pmt_amt-E88,C88)</f>
        <v>0</v>
      </c>
      <c r="G88" s="262">
        <f t="shared" ref="G88:G151" si="12">+C88-F88</f>
        <v>0</v>
      </c>
    </row>
    <row r="89" spans="1:7" s="1" customFormat="1" x14ac:dyDescent="0.2">
      <c r="A89" s="34" t="str">
        <f t="shared" si="7"/>
        <v>Finished</v>
      </c>
      <c r="B89" s="35">
        <f t="shared" si="8"/>
        <v>44607</v>
      </c>
      <c r="C89" s="36">
        <f t="shared" si="9"/>
        <v>0</v>
      </c>
      <c r="D89" s="243">
        <f t="shared" ref="D89:D152" si="13">+E89+F89</f>
        <v>0</v>
      </c>
      <c r="E89" s="243">
        <f t="shared" si="10"/>
        <v>0</v>
      </c>
      <c r="F89" s="243">
        <f t="shared" si="11"/>
        <v>0</v>
      </c>
      <c r="G89" s="262">
        <f t="shared" si="12"/>
        <v>0</v>
      </c>
    </row>
    <row r="90" spans="1:7" s="1" customFormat="1" x14ac:dyDescent="0.2">
      <c r="A90" s="34" t="str">
        <f t="shared" si="7"/>
        <v>Finished</v>
      </c>
      <c r="B90" s="35">
        <f t="shared" si="8"/>
        <v>44635</v>
      </c>
      <c r="C90" s="36">
        <f t="shared" si="9"/>
        <v>0</v>
      </c>
      <c r="D90" s="243">
        <f t="shared" si="13"/>
        <v>0</v>
      </c>
      <c r="E90" s="243">
        <f t="shared" si="10"/>
        <v>0</v>
      </c>
      <c r="F90" s="243">
        <f t="shared" si="11"/>
        <v>0</v>
      </c>
      <c r="G90" s="262">
        <f t="shared" si="12"/>
        <v>0</v>
      </c>
    </row>
    <row r="91" spans="1:7" s="1" customFormat="1" x14ac:dyDescent="0.2">
      <c r="A91" s="34" t="str">
        <f t="shared" si="7"/>
        <v>Finished</v>
      </c>
      <c r="B91" s="35">
        <f t="shared" si="8"/>
        <v>44666</v>
      </c>
      <c r="C91" s="36">
        <f t="shared" si="9"/>
        <v>0</v>
      </c>
      <c r="D91" s="243">
        <f t="shared" si="13"/>
        <v>0</v>
      </c>
      <c r="E91" s="243">
        <f t="shared" si="10"/>
        <v>0</v>
      </c>
      <c r="F91" s="243">
        <f t="shared" si="11"/>
        <v>0</v>
      </c>
      <c r="G91" s="262">
        <f t="shared" si="12"/>
        <v>0</v>
      </c>
    </row>
    <row r="92" spans="1:7" s="1" customFormat="1" x14ac:dyDescent="0.2">
      <c r="A92" s="34" t="str">
        <f t="shared" si="7"/>
        <v>Finished</v>
      </c>
      <c r="B92" s="35">
        <f t="shared" si="8"/>
        <v>44696</v>
      </c>
      <c r="C92" s="36">
        <f t="shared" si="9"/>
        <v>0</v>
      </c>
      <c r="D92" s="243">
        <f t="shared" si="13"/>
        <v>0</v>
      </c>
      <c r="E92" s="243">
        <f t="shared" si="10"/>
        <v>0</v>
      </c>
      <c r="F92" s="243">
        <f t="shared" si="11"/>
        <v>0</v>
      </c>
      <c r="G92" s="262">
        <f t="shared" si="12"/>
        <v>0</v>
      </c>
    </row>
    <row r="93" spans="1:7" s="1" customFormat="1" x14ac:dyDescent="0.2">
      <c r="A93" s="34" t="str">
        <f t="shared" si="7"/>
        <v>Finished</v>
      </c>
      <c r="B93" s="35">
        <f t="shared" si="8"/>
        <v>44727</v>
      </c>
      <c r="C93" s="36">
        <f t="shared" si="9"/>
        <v>0</v>
      </c>
      <c r="D93" s="243">
        <f t="shared" si="13"/>
        <v>0</v>
      </c>
      <c r="E93" s="243">
        <f t="shared" si="10"/>
        <v>0</v>
      </c>
      <c r="F93" s="243">
        <f t="shared" si="11"/>
        <v>0</v>
      </c>
      <c r="G93" s="262">
        <f t="shared" si="12"/>
        <v>0</v>
      </c>
    </row>
    <row r="94" spans="1:7" s="1" customFormat="1" x14ac:dyDescent="0.2">
      <c r="A94" s="34" t="str">
        <f t="shared" si="7"/>
        <v>Finished</v>
      </c>
      <c r="B94" s="35">
        <f t="shared" si="8"/>
        <v>44757</v>
      </c>
      <c r="C94" s="36">
        <f t="shared" si="9"/>
        <v>0</v>
      </c>
      <c r="D94" s="243">
        <f t="shared" si="13"/>
        <v>0</v>
      </c>
      <c r="E94" s="243">
        <f t="shared" si="10"/>
        <v>0</v>
      </c>
      <c r="F94" s="243">
        <f t="shared" si="11"/>
        <v>0</v>
      </c>
      <c r="G94" s="262">
        <f t="shared" si="12"/>
        <v>0</v>
      </c>
    </row>
    <row r="95" spans="1:7" s="1" customFormat="1" x14ac:dyDescent="0.2">
      <c r="A95" s="34" t="str">
        <f t="shared" si="7"/>
        <v>Finished</v>
      </c>
      <c r="B95" s="35">
        <f t="shared" si="8"/>
        <v>44788</v>
      </c>
      <c r="C95" s="36">
        <f t="shared" si="9"/>
        <v>0</v>
      </c>
      <c r="D95" s="243">
        <f t="shared" si="13"/>
        <v>0</v>
      </c>
      <c r="E95" s="243">
        <f t="shared" si="10"/>
        <v>0</v>
      </c>
      <c r="F95" s="243">
        <f t="shared" si="11"/>
        <v>0</v>
      </c>
      <c r="G95" s="262">
        <f t="shared" si="12"/>
        <v>0</v>
      </c>
    </row>
    <row r="96" spans="1:7" s="1" customFormat="1" x14ac:dyDescent="0.2">
      <c r="A96" s="34" t="str">
        <f t="shared" si="7"/>
        <v>Finished</v>
      </c>
      <c r="B96" s="35">
        <f t="shared" si="8"/>
        <v>44819</v>
      </c>
      <c r="C96" s="36">
        <f t="shared" si="9"/>
        <v>0</v>
      </c>
      <c r="D96" s="243">
        <f t="shared" si="13"/>
        <v>0</v>
      </c>
      <c r="E96" s="243">
        <f t="shared" si="10"/>
        <v>0</v>
      </c>
      <c r="F96" s="243">
        <f t="shared" si="11"/>
        <v>0</v>
      </c>
      <c r="G96" s="262">
        <f t="shared" si="12"/>
        <v>0</v>
      </c>
    </row>
    <row r="97" spans="1:15" s="1" customFormat="1" x14ac:dyDescent="0.2">
      <c r="A97" s="34" t="str">
        <f t="shared" si="7"/>
        <v>Finished</v>
      </c>
      <c r="B97" s="35">
        <f t="shared" si="8"/>
        <v>44849</v>
      </c>
      <c r="C97" s="36">
        <f t="shared" si="9"/>
        <v>0</v>
      </c>
      <c r="D97" s="243">
        <f t="shared" si="13"/>
        <v>0</v>
      </c>
      <c r="E97" s="243">
        <f t="shared" si="10"/>
        <v>0</v>
      </c>
      <c r="F97" s="243">
        <f t="shared" si="11"/>
        <v>0</v>
      </c>
      <c r="G97" s="262">
        <f t="shared" si="12"/>
        <v>0</v>
      </c>
    </row>
    <row r="98" spans="1:15" s="1" customFormat="1" x14ac:dyDescent="0.2">
      <c r="A98" s="34" t="str">
        <f t="shared" si="7"/>
        <v>Finished</v>
      </c>
      <c r="B98" s="35">
        <f t="shared" si="8"/>
        <v>44880</v>
      </c>
      <c r="C98" s="36">
        <f t="shared" si="9"/>
        <v>0</v>
      </c>
      <c r="D98" s="243">
        <f t="shared" si="13"/>
        <v>0</v>
      </c>
      <c r="E98" s="243">
        <f t="shared" si="10"/>
        <v>0</v>
      </c>
      <c r="F98" s="243">
        <f t="shared" si="11"/>
        <v>0</v>
      </c>
      <c r="G98" s="262">
        <f t="shared" si="12"/>
        <v>0</v>
      </c>
    </row>
    <row r="99" spans="1:15" x14ac:dyDescent="0.2">
      <c r="A99" s="34" t="str">
        <f t="shared" si="7"/>
        <v>Finished</v>
      </c>
      <c r="B99" s="35">
        <f t="shared" si="8"/>
        <v>44910</v>
      </c>
      <c r="C99" s="36">
        <f t="shared" si="9"/>
        <v>0</v>
      </c>
      <c r="D99" s="243">
        <f t="shared" si="13"/>
        <v>0</v>
      </c>
      <c r="E99" s="243">
        <f t="shared" si="10"/>
        <v>0</v>
      </c>
      <c r="F99" s="243">
        <f t="shared" si="11"/>
        <v>0</v>
      </c>
      <c r="G99" s="262">
        <f t="shared" si="12"/>
        <v>0</v>
      </c>
      <c r="M99" s="1"/>
      <c r="N99" s="1"/>
      <c r="O99" s="1"/>
    </row>
    <row r="100" spans="1:15" x14ac:dyDescent="0.2">
      <c r="A100" s="34" t="str">
        <f t="shared" si="7"/>
        <v>Finished</v>
      </c>
      <c r="B100" s="35">
        <f t="shared" si="8"/>
        <v>44941</v>
      </c>
      <c r="C100" s="36">
        <f t="shared" si="9"/>
        <v>0</v>
      </c>
      <c r="D100" s="243">
        <f t="shared" si="13"/>
        <v>0</v>
      </c>
      <c r="E100" s="243">
        <f t="shared" si="10"/>
        <v>0</v>
      </c>
      <c r="F100" s="243">
        <f t="shared" si="11"/>
        <v>0</v>
      </c>
      <c r="G100" s="262">
        <f t="shared" si="12"/>
        <v>0</v>
      </c>
      <c r="M100" s="1"/>
      <c r="N100" s="1"/>
      <c r="O100" s="1"/>
    </row>
    <row r="101" spans="1:15" x14ac:dyDescent="0.2">
      <c r="A101" s="34" t="str">
        <f t="shared" si="7"/>
        <v>Finished</v>
      </c>
      <c r="B101" s="35">
        <f t="shared" si="8"/>
        <v>44972</v>
      </c>
      <c r="C101" s="36">
        <f t="shared" si="9"/>
        <v>0</v>
      </c>
      <c r="D101" s="243">
        <f t="shared" si="13"/>
        <v>0</v>
      </c>
      <c r="E101" s="243">
        <f t="shared" si="10"/>
        <v>0</v>
      </c>
      <c r="F101" s="243">
        <f t="shared" si="11"/>
        <v>0</v>
      </c>
      <c r="G101" s="262">
        <f t="shared" si="12"/>
        <v>0</v>
      </c>
      <c r="M101" s="1"/>
      <c r="N101" s="1"/>
      <c r="O101" s="1"/>
    </row>
    <row r="102" spans="1:15" x14ac:dyDescent="0.2">
      <c r="A102" s="34" t="str">
        <f t="shared" si="7"/>
        <v>Finished</v>
      </c>
      <c r="B102" s="35">
        <f t="shared" si="8"/>
        <v>45000</v>
      </c>
      <c r="C102" s="36">
        <f t="shared" si="9"/>
        <v>0</v>
      </c>
      <c r="D102" s="243">
        <f t="shared" si="13"/>
        <v>0</v>
      </c>
      <c r="E102" s="243">
        <f t="shared" si="10"/>
        <v>0</v>
      </c>
      <c r="F102" s="243">
        <f t="shared" si="11"/>
        <v>0</v>
      </c>
      <c r="G102" s="262">
        <f t="shared" si="12"/>
        <v>0</v>
      </c>
      <c r="M102" s="1"/>
      <c r="N102" s="1"/>
      <c r="O102" s="1"/>
    </row>
    <row r="103" spans="1:15" x14ac:dyDescent="0.2">
      <c r="A103" s="34" t="str">
        <f t="shared" si="7"/>
        <v>Finished</v>
      </c>
      <c r="B103" s="35">
        <f t="shared" si="8"/>
        <v>45031</v>
      </c>
      <c r="C103" s="36">
        <f t="shared" si="9"/>
        <v>0</v>
      </c>
      <c r="D103" s="243">
        <f t="shared" si="13"/>
        <v>0</v>
      </c>
      <c r="E103" s="243">
        <f t="shared" si="10"/>
        <v>0</v>
      </c>
      <c r="F103" s="243">
        <f t="shared" si="11"/>
        <v>0</v>
      </c>
      <c r="G103" s="262">
        <f t="shared" si="12"/>
        <v>0</v>
      </c>
      <c r="M103" s="1"/>
      <c r="N103" s="1"/>
      <c r="O103" s="1"/>
    </row>
    <row r="104" spans="1:15" x14ac:dyDescent="0.2">
      <c r="A104" s="34" t="str">
        <f t="shared" si="7"/>
        <v>Finished</v>
      </c>
      <c r="B104" s="35">
        <f t="shared" si="8"/>
        <v>45061</v>
      </c>
      <c r="C104" s="36">
        <f t="shared" si="9"/>
        <v>0</v>
      </c>
      <c r="D104" s="243">
        <f t="shared" si="13"/>
        <v>0</v>
      </c>
      <c r="E104" s="243">
        <f t="shared" si="10"/>
        <v>0</v>
      </c>
      <c r="F104" s="243">
        <f t="shared" si="11"/>
        <v>0</v>
      </c>
      <c r="G104" s="262">
        <f t="shared" si="12"/>
        <v>0</v>
      </c>
      <c r="M104" s="1"/>
      <c r="N104" s="1"/>
      <c r="O104" s="1"/>
    </row>
    <row r="105" spans="1:15" x14ac:dyDescent="0.2">
      <c r="A105" s="34" t="str">
        <f t="shared" si="7"/>
        <v>Finished</v>
      </c>
      <c r="B105" s="35">
        <f t="shared" si="8"/>
        <v>45092</v>
      </c>
      <c r="C105" s="36">
        <f t="shared" si="9"/>
        <v>0</v>
      </c>
      <c r="D105" s="243">
        <f t="shared" si="13"/>
        <v>0</v>
      </c>
      <c r="E105" s="243">
        <f t="shared" si="10"/>
        <v>0</v>
      </c>
      <c r="F105" s="243">
        <f t="shared" si="11"/>
        <v>0</v>
      </c>
      <c r="G105" s="262">
        <f t="shared" si="12"/>
        <v>0</v>
      </c>
      <c r="M105" s="1"/>
      <c r="N105" s="1"/>
      <c r="O105" s="1"/>
    </row>
    <row r="106" spans="1:15" x14ac:dyDescent="0.2">
      <c r="A106" s="34" t="str">
        <f t="shared" si="7"/>
        <v>Finished</v>
      </c>
      <c r="B106" s="35">
        <f t="shared" si="8"/>
        <v>45122</v>
      </c>
      <c r="C106" s="36">
        <f t="shared" si="9"/>
        <v>0</v>
      </c>
      <c r="D106" s="243">
        <f t="shared" si="13"/>
        <v>0</v>
      </c>
      <c r="E106" s="243">
        <f t="shared" si="10"/>
        <v>0</v>
      </c>
      <c r="F106" s="243">
        <f t="shared" si="11"/>
        <v>0</v>
      </c>
      <c r="G106" s="262">
        <f t="shared" si="12"/>
        <v>0</v>
      </c>
      <c r="M106" s="1"/>
      <c r="N106" s="1"/>
      <c r="O106" s="1"/>
    </row>
    <row r="107" spans="1:15" x14ac:dyDescent="0.2">
      <c r="A107" s="34" t="str">
        <f t="shared" si="7"/>
        <v>Finished</v>
      </c>
      <c r="B107" s="35">
        <f t="shared" si="8"/>
        <v>45153</v>
      </c>
      <c r="C107" s="36">
        <f t="shared" si="9"/>
        <v>0</v>
      </c>
      <c r="D107" s="243">
        <f t="shared" si="13"/>
        <v>0</v>
      </c>
      <c r="E107" s="243">
        <f t="shared" si="10"/>
        <v>0</v>
      </c>
      <c r="F107" s="243">
        <f t="shared" si="11"/>
        <v>0</v>
      </c>
      <c r="G107" s="262">
        <f t="shared" si="12"/>
        <v>0</v>
      </c>
      <c r="M107" s="1"/>
      <c r="N107" s="1"/>
      <c r="O107" s="1"/>
    </row>
    <row r="108" spans="1:15" x14ac:dyDescent="0.2">
      <c r="A108" s="34" t="str">
        <f t="shared" si="7"/>
        <v>Finished</v>
      </c>
      <c r="B108" s="35">
        <f t="shared" si="8"/>
        <v>45184</v>
      </c>
      <c r="C108" s="36">
        <f t="shared" si="9"/>
        <v>0</v>
      </c>
      <c r="D108" s="243">
        <f t="shared" si="13"/>
        <v>0</v>
      </c>
      <c r="E108" s="243">
        <f t="shared" si="10"/>
        <v>0</v>
      </c>
      <c r="F108" s="243">
        <f t="shared" si="11"/>
        <v>0</v>
      </c>
      <c r="G108" s="262">
        <f t="shared" si="12"/>
        <v>0</v>
      </c>
      <c r="M108" s="1"/>
      <c r="N108" s="1"/>
      <c r="O108" s="1"/>
    </row>
    <row r="109" spans="1:15" x14ac:dyDescent="0.2">
      <c r="A109" s="34" t="str">
        <f t="shared" si="7"/>
        <v>Finished</v>
      </c>
      <c r="B109" s="35">
        <f t="shared" si="8"/>
        <v>45214</v>
      </c>
      <c r="C109" s="36">
        <f t="shared" si="9"/>
        <v>0</v>
      </c>
      <c r="D109" s="243">
        <f t="shared" si="13"/>
        <v>0</v>
      </c>
      <c r="E109" s="243">
        <f t="shared" si="10"/>
        <v>0</v>
      </c>
      <c r="F109" s="243">
        <f t="shared" si="11"/>
        <v>0</v>
      </c>
      <c r="G109" s="262">
        <f t="shared" si="12"/>
        <v>0</v>
      </c>
      <c r="M109" s="1"/>
      <c r="N109" s="1"/>
      <c r="O109" s="1"/>
    </row>
    <row r="110" spans="1:15" x14ac:dyDescent="0.2">
      <c r="A110" s="34" t="str">
        <f t="shared" si="7"/>
        <v>Finished</v>
      </c>
      <c r="B110" s="35">
        <f t="shared" si="8"/>
        <v>45245</v>
      </c>
      <c r="C110" s="36">
        <f t="shared" si="9"/>
        <v>0</v>
      </c>
      <c r="D110" s="243">
        <f t="shared" si="13"/>
        <v>0</v>
      </c>
      <c r="E110" s="243">
        <f t="shared" si="10"/>
        <v>0</v>
      </c>
      <c r="F110" s="243">
        <f t="shared" si="11"/>
        <v>0</v>
      </c>
      <c r="G110" s="262">
        <f t="shared" si="12"/>
        <v>0</v>
      </c>
      <c r="M110" s="1"/>
      <c r="N110" s="1"/>
      <c r="O110" s="1"/>
    </row>
    <row r="111" spans="1:15" x14ac:dyDescent="0.2">
      <c r="A111" s="34" t="str">
        <f t="shared" si="7"/>
        <v>Finished</v>
      </c>
      <c r="B111" s="35">
        <f t="shared" si="8"/>
        <v>45275</v>
      </c>
      <c r="C111" s="36">
        <f t="shared" si="9"/>
        <v>0</v>
      </c>
      <c r="D111" s="243">
        <f t="shared" si="13"/>
        <v>0</v>
      </c>
      <c r="E111" s="243">
        <f t="shared" si="10"/>
        <v>0</v>
      </c>
      <c r="F111" s="243">
        <f t="shared" si="11"/>
        <v>0</v>
      </c>
      <c r="G111" s="262">
        <f t="shared" si="12"/>
        <v>0</v>
      </c>
      <c r="M111" s="1"/>
      <c r="N111" s="1"/>
      <c r="O111" s="1"/>
    </row>
    <row r="112" spans="1:15" x14ac:dyDescent="0.2">
      <c r="A112" s="34" t="str">
        <f t="shared" si="7"/>
        <v>Finished</v>
      </c>
      <c r="B112" s="35">
        <f t="shared" si="8"/>
        <v>45306</v>
      </c>
      <c r="C112" s="36">
        <f t="shared" si="9"/>
        <v>0</v>
      </c>
      <c r="D112" s="243">
        <f t="shared" si="13"/>
        <v>0</v>
      </c>
      <c r="E112" s="243">
        <f t="shared" si="10"/>
        <v>0</v>
      </c>
      <c r="F112" s="243">
        <f t="shared" si="11"/>
        <v>0</v>
      </c>
      <c r="G112" s="262">
        <f t="shared" si="12"/>
        <v>0</v>
      </c>
      <c r="M112" s="1"/>
      <c r="N112" s="1"/>
      <c r="O112" s="1"/>
    </row>
    <row r="113" spans="1:15" x14ac:dyDescent="0.2">
      <c r="A113" s="34" t="str">
        <f t="shared" si="7"/>
        <v>Finished</v>
      </c>
      <c r="B113" s="35">
        <f t="shared" si="8"/>
        <v>45337</v>
      </c>
      <c r="C113" s="36">
        <f t="shared" si="9"/>
        <v>0</v>
      </c>
      <c r="D113" s="243">
        <f t="shared" si="13"/>
        <v>0</v>
      </c>
      <c r="E113" s="243">
        <f t="shared" si="10"/>
        <v>0</v>
      </c>
      <c r="F113" s="243">
        <f t="shared" si="11"/>
        <v>0</v>
      </c>
      <c r="G113" s="262">
        <f t="shared" si="12"/>
        <v>0</v>
      </c>
      <c r="M113" s="1"/>
      <c r="N113" s="1"/>
      <c r="O113" s="1"/>
    </row>
    <row r="114" spans="1:15" x14ac:dyDescent="0.2">
      <c r="A114" s="34" t="str">
        <f t="shared" si="7"/>
        <v>Finished</v>
      </c>
      <c r="B114" s="35">
        <f t="shared" si="8"/>
        <v>45366</v>
      </c>
      <c r="C114" s="36">
        <f t="shared" si="9"/>
        <v>0</v>
      </c>
      <c r="D114" s="243">
        <f t="shared" si="13"/>
        <v>0</v>
      </c>
      <c r="E114" s="243">
        <f t="shared" si="10"/>
        <v>0</v>
      </c>
      <c r="F114" s="243">
        <f t="shared" si="11"/>
        <v>0</v>
      </c>
      <c r="G114" s="262">
        <f t="shared" si="12"/>
        <v>0</v>
      </c>
      <c r="M114" s="1"/>
      <c r="N114" s="1"/>
      <c r="O114" s="1"/>
    </row>
    <row r="115" spans="1:15" x14ac:dyDescent="0.2">
      <c r="A115" s="34" t="str">
        <f t="shared" si="7"/>
        <v>Finished</v>
      </c>
      <c r="B115" s="35">
        <f t="shared" si="8"/>
        <v>45397</v>
      </c>
      <c r="C115" s="36">
        <f t="shared" si="9"/>
        <v>0</v>
      </c>
      <c r="D115" s="243">
        <f t="shared" si="13"/>
        <v>0</v>
      </c>
      <c r="E115" s="243">
        <f t="shared" si="10"/>
        <v>0</v>
      </c>
      <c r="F115" s="243">
        <f t="shared" si="11"/>
        <v>0</v>
      </c>
      <c r="G115" s="262">
        <f t="shared" si="12"/>
        <v>0</v>
      </c>
      <c r="M115" s="1"/>
      <c r="N115" s="1"/>
      <c r="O115" s="1"/>
    </row>
    <row r="116" spans="1:15" x14ac:dyDescent="0.2">
      <c r="A116" s="34" t="str">
        <f t="shared" si="7"/>
        <v>Finished</v>
      </c>
      <c r="B116" s="35">
        <f t="shared" si="8"/>
        <v>45427</v>
      </c>
      <c r="C116" s="36">
        <f t="shared" si="9"/>
        <v>0</v>
      </c>
      <c r="D116" s="243">
        <f t="shared" si="13"/>
        <v>0</v>
      </c>
      <c r="E116" s="243">
        <f t="shared" si="10"/>
        <v>0</v>
      </c>
      <c r="F116" s="243">
        <f t="shared" si="11"/>
        <v>0</v>
      </c>
      <c r="G116" s="262">
        <f t="shared" si="12"/>
        <v>0</v>
      </c>
      <c r="M116" s="1"/>
      <c r="N116" s="1"/>
      <c r="O116" s="1"/>
    </row>
    <row r="117" spans="1:15" x14ac:dyDescent="0.2">
      <c r="A117" s="34" t="str">
        <f t="shared" si="7"/>
        <v>Finished</v>
      </c>
      <c r="B117" s="35">
        <f t="shared" si="8"/>
        <v>45458</v>
      </c>
      <c r="C117" s="36">
        <f t="shared" si="9"/>
        <v>0</v>
      </c>
      <c r="D117" s="243">
        <f t="shared" si="13"/>
        <v>0</v>
      </c>
      <c r="E117" s="243">
        <f t="shared" si="10"/>
        <v>0</v>
      </c>
      <c r="F117" s="243">
        <f t="shared" si="11"/>
        <v>0</v>
      </c>
      <c r="G117" s="262">
        <f t="shared" si="12"/>
        <v>0</v>
      </c>
      <c r="M117" s="1"/>
      <c r="N117" s="1"/>
      <c r="O117" s="1"/>
    </row>
    <row r="118" spans="1:15" x14ac:dyDescent="0.2">
      <c r="A118" s="34" t="str">
        <f t="shared" si="7"/>
        <v>Finished</v>
      </c>
      <c r="B118" s="35">
        <f t="shared" si="8"/>
        <v>45488</v>
      </c>
      <c r="C118" s="36">
        <f t="shared" si="9"/>
        <v>0</v>
      </c>
      <c r="D118" s="243">
        <f t="shared" si="13"/>
        <v>0</v>
      </c>
      <c r="E118" s="243">
        <f t="shared" si="10"/>
        <v>0</v>
      </c>
      <c r="F118" s="243">
        <f t="shared" si="11"/>
        <v>0</v>
      </c>
      <c r="G118" s="262">
        <f t="shared" si="12"/>
        <v>0</v>
      </c>
      <c r="M118" s="1"/>
      <c r="N118" s="1"/>
      <c r="O118" s="1"/>
    </row>
    <row r="119" spans="1:15" x14ac:dyDescent="0.2">
      <c r="A119" s="34" t="str">
        <f t="shared" ref="A119:A182" si="14">+IF(A118&lt;num_pmts,A118+1,"Finished")</f>
        <v>Finished</v>
      </c>
      <c r="B119" s="35">
        <f t="shared" si="8"/>
        <v>45519</v>
      </c>
      <c r="C119" s="36">
        <f t="shared" si="9"/>
        <v>0</v>
      </c>
      <c r="D119" s="243">
        <f t="shared" si="13"/>
        <v>0</v>
      </c>
      <c r="E119" s="243">
        <f t="shared" si="10"/>
        <v>0</v>
      </c>
      <c r="F119" s="243">
        <f t="shared" si="11"/>
        <v>0</v>
      </c>
      <c r="G119" s="262">
        <f t="shared" si="12"/>
        <v>0</v>
      </c>
      <c r="M119" s="1"/>
      <c r="N119" s="1"/>
      <c r="O119" s="1"/>
    </row>
    <row r="120" spans="1:15" x14ac:dyDescent="0.2">
      <c r="A120" s="34" t="str">
        <f t="shared" si="14"/>
        <v>Finished</v>
      </c>
      <c r="B120" s="35">
        <f t="shared" si="8"/>
        <v>45550</v>
      </c>
      <c r="C120" s="36">
        <f t="shared" si="9"/>
        <v>0</v>
      </c>
      <c r="D120" s="243">
        <f t="shared" si="13"/>
        <v>0</v>
      </c>
      <c r="E120" s="243">
        <f t="shared" si="10"/>
        <v>0</v>
      </c>
      <c r="F120" s="243">
        <f t="shared" si="11"/>
        <v>0</v>
      </c>
      <c r="G120" s="262">
        <f t="shared" si="12"/>
        <v>0</v>
      </c>
      <c r="M120" s="1"/>
      <c r="N120" s="1"/>
      <c r="O120" s="1"/>
    </row>
    <row r="121" spans="1:15" x14ac:dyDescent="0.2">
      <c r="A121" s="34" t="str">
        <f t="shared" si="14"/>
        <v>Finished</v>
      </c>
      <c r="B121" s="35">
        <f t="shared" si="8"/>
        <v>45580</v>
      </c>
      <c r="C121" s="36">
        <f t="shared" si="9"/>
        <v>0</v>
      </c>
      <c r="D121" s="243">
        <f t="shared" si="13"/>
        <v>0</v>
      </c>
      <c r="E121" s="243">
        <f t="shared" si="10"/>
        <v>0</v>
      </c>
      <c r="F121" s="243">
        <f t="shared" si="11"/>
        <v>0</v>
      </c>
      <c r="G121" s="262">
        <f t="shared" si="12"/>
        <v>0</v>
      </c>
      <c r="M121" s="1"/>
      <c r="N121" s="1"/>
      <c r="O121" s="1"/>
    </row>
    <row r="122" spans="1:15" x14ac:dyDescent="0.2">
      <c r="A122" s="34" t="str">
        <f t="shared" si="14"/>
        <v>Finished</v>
      </c>
      <c r="B122" s="35">
        <f t="shared" si="8"/>
        <v>45611</v>
      </c>
      <c r="C122" s="36">
        <f t="shared" si="9"/>
        <v>0</v>
      </c>
      <c r="D122" s="243">
        <f t="shared" si="13"/>
        <v>0</v>
      </c>
      <c r="E122" s="243">
        <f t="shared" si="10"/>
        <v>0</v>
      </c>
      <c r="F122" s="243">
        <f t="shared" si="11"/>
        <v>0</v>
      </c>
      <c r="G122" s="262">
        <f t="shared" si="12"/>
        <v>0</v>
      </c>
      <c r="M122" s="1"/>
      <c r="N122" s="1"/>
      <c r="O122" s="1"/>
    </row>
    <row r="123" spans="1:15" x14ac:dyDescent="0.2">
      <c r="A123" s="34" t="str">
        <f t="shared" si="14"/>
        <v>Finished</v>
      </c>
      <c r="B123" s="35">
        <f t="shared" si="8"/>
        <v>45641</v>
      </c>
      <c r="C123" s="36">
        <f t="shared" si="9"/>
        <v>0</v>
      </c>
      <c r="D123" s="243">
        <f t="shared" si="13"/>
        <v>0</v>
      </c>
      <c r="E123" s="243">
        <f t="shared" si="10"/>
        <v>0</v>
      </c>
      <c r="F123" s="243">
        <f t="shared" si="11"/>
        <v>0</v>
      </c>
      <c r="G123" s="262">
        <f t="shared" si="12"/>
        <v>0</v>
      </c>
      <c r="M123" s="1"/>
      <c r="N123" s="1"/>
      <c r="O123" s="1"/>
    </row>
    <row r="124" spans="1:15" x14ac:dyDescent="0.2">
      <c r="A124" s="34" t="str">
        <f t="shared" si="14"/>
        <v>Finished</v>
      </c>
      <c r="B124" s="35">
        <f t="shared" si="8"/>
        <v>45672</v>
      </c>
      <c r="C124" s="36">
        <f t="shared" si="9"/>
        <v>0</v>
      </c>
      <c r="D124" s="243">
        <f t="shared" si="13"/>
        <v>0</v>
      </c>
      <c r="E124" s="243">
        <f t="shared" si="10"/>
        <v>0</v>
      </c>
      <c r="F124" s="243">
        <f t="shared" si="11"/>
        <v>0</v>
      </c>
      <c r="G124" s="262">
        <f t="shared" si="12"/>
        <v>0</v>
      </c>
      <c r="M124" s="1"/>
      <c r="N124" s="1"/>
      <c r="O124" s="1"/>
    </row>
    <row r="125" spans="1:15" x14ac:dyDescent="0.2">
      <c r="A125" s="34" t="str">
        <f t="shared" si="14"/>
        <v>Finished</v>
      </c>
      <c r="B125" s="35">
        <f t="shared" si="8"/>
        <v>45703</v>
      </c>
      <c r="C125" s="36">
        <f t="shared" si="9"/>
        <v>0</v>
      </c>
      <c r="D125" s="243">
        <f t="shared" si="13"/>
        <v>0</v>
      </c>
      <c r="E125" s="243">
        <f t="shared" si="10"/>
        <v>0</v>
      </c>
      <c r="F125" s="243">
        <f t="shared" si="11"/>
        <v>0</v>
      </c>
      <c r="G125" s="262">
        <f t="shared" si="12"/>
        <v>0</v>
      </c>
      <c r="M125" s="1"/>
      <c r="N125" s="1"/>
      <c r="O125" s="1"/>
    </row>
    <row r="126" spans="1:15" x14ac:dyDescent="0.2">
      <c r="A126" s="34" t="str">
        <f t="shared" si="14"/>
        <v>Finished</v>
      </c>
      <c r="B126" s="35">
        <f t="shared" si="8"/>
        <v>45731</v>
      </c>
      <c r="C126" s="36">
        <f t="shared" si="9"/>
        <v>0</v>
      </c>
      <c r="D126" s="243">
        <f t="shared" si="13"/>
        <v>0</v>
      </c>
      <c r="E126" s="243">
        <f t="shared" si="10"/>
        <v>0</v>
      </c>
      <c r="F126" s="243">
        <f t="shared" si="11"/>
        <v>0</v>
      </c>
      <c r="G126" s="262">
        <f t="shared" si="12"/>
        <v>0</v>
      </c>
      <c r="M126" s="1"/>
      <c r="N126" s="1"/>
      <c r="O126" s="1"/>
    </row>
    <row r="127" spans="1:15" x14ac:dyDescent="0.2">
      <c r="A127" s="34" t="str">
        <f t="shared" si="14"/>
        <v>Finished</v>
      </c>
      <c r="B127" s="35">
        <f t="shared" si="8"/>
        <v>45762</v>
      </c>
      <c r="C127" s="36">
        <f t="shared" si="9"/>
        <v>0</v>
      </c>
      <c r="D127" s="243">
        <f t="shared" si="13"/>
        <v>0</v>
      </c>
      <c r="E127" s="243">
        <f t="shared" si="10"/>
        <v>0</v>
      </c>
      <c r="F127" s="243">
        <f t="shared" si="11"/>
        <v>0</v>
      </c>
      <c r="G127" s="262">
        <f t="shared" si="12"/>
        <v>0</v>
      </c>
      <c r="M127" s="1"/>
      <c r="N127" s="1"/>
      <c r="O127" s="1"/>
    </row>
    <row r="128" spans="1:15" x14ac:dyDescent="0.2">
      <c r="A128" s="34" t="str">
        <f t="shared" si="14"/>
        <v>Finished</v>
      </c>
      <c r="B128" s="35">
        <f t="shared" si="8"/>
        <v>45792</v>
      </c>
      <c r="C128" s="36">
        <f t="shared" si="9"/>
        <v>0</v>
      </c>
      <c r="D128" s="243">
        <f t="shared" si="13"/>
        <v>0</v>
      </c>
      <c r="E128" s="243">
        <f t="shared" si="10"/>
        <v>0</v>
      </c>
      <c r="F128" s="243">
        <f t="shared" si="11"/>
        <v>0</v>
      </c>
      <c r="G128" s="262">
        <f t="shared" si="12"/>
        <v>0</v>
      </c>
      <c r="M128" s="1"/>
      <c r="N128" s="1"/>
      <c r="O128" s="1"/>
    </row>
    <row r="129" spans="1:15" x14ac:dyDescent="0.2">
      <c r="A129" s="34" t="str">
        <f t="shared" si="14"/>
        <v>Finished</v>
      </c>
      <c r="B129" s="35">
        <f t="shared" si="8"/>
        <v>45823</v>
      </c>
      <c r="C129" s="36">
        <f t="shared" si="9"/>
        <v>0</v>
      </c>
      <c r="D129" s="243">
        <f t="shared" si="13"/>
        <v>0</v>
      </c>
      <c r="E129" s="243">
        <f t="shared" si="10"/>
        <v>0</v>
      </c>
      <c r="F129" s="243">
        <f t="shared" si="11"/>
        <v>0</v>
      </c>
      <c r="G129" s="262">
        <f t="shared" si="12"/>
        <v>0</v>
      </c>
      <c r="M129" s="1"/>
      <c r="N129" s="1"/>
      <c r="O129" s="1"/>
    </row>
    <row r="130" spans="1:15" x14ac:dyDescent="0.2">
      <c r="A130" s="34" t="str">
        <f t="shared" si="14"/>
        <v>Finished</v>
      </c>
      <c r="B130" s="35">
        <f t="shared" si="8"/>
        <v>45853</v>
      </c>
      <c r="C130" s="36">
        <f t="shared" si="9"/>
        <v>0</v>
      </c>
      <c r="D130" s="243">
        <f t="shared" si="13"/>
        <v>0</v>
      </c>
      <c r="E130" s="243">
        <f t="shared" si="10"/>
        <v>0</v>
      </c>
      <c r="F130" s="243">
        <f t="shared" si="11"/>
        <v>0</v>
      </c>
      <c r="G130" s="262">
        <f t="shared" si="12"/>
        <v>0</v>
      </c>
      <c r="M130" s="1"/>
      <c r="N130" s="1"/>
      <c r="O130" s="1"/>
    </row>
    <row r="131" spans="1:15" x14ac:dyDescent="0.2">
      <c r="A131" s="34" t="str">
        <f t="shared" si="14"/>
        <v>Finished</v>
      </c>
      <c r="B131" s="35">
        <f t="shared" si="8"/>
        <v>45884</v>
      </c>
      <c r="C131" s="36">
        <f t="shared" si="9"/>
        <v>0</v>
      </c>
      <c r="D131" s="243">
        <f t="shared" si="13"/>
        <v>0</v>
      </c>
      <c r="E131" s="243">
        <f t="shared" si="10"/>
        <v>0</v>
      </c>
      <c r="F131" s="243">
        <f t="shared" si="11"/>
        <v>0</v>
      </c>
      <c r="G131" s="262">
        <f t="shared" si="12"/>
        <v>0</v>
      </c>
      <c r="M131" s="1"/>
      <c r="N131" s="1"/>
      <c r="O131" s="1"/>
    </row>
    <row r="132" spans="1:15" x14ac:dyDescent="0.2">
      <c r="A132" s="34" t="str">
        <f t="shared" si="14"/>
        <v>Finished</v>
      </c>
      <c r="B132" s="35">
        <f t="shared" si="8"/>
        <v>45915</v>
      </c>
      <c r="C132" s="36">
        <f t="shared" si="9"/>
        <v>0</v>
      </c>
      <c r="D132" s="243">
        <f t="shared" si="13"/>
        <v>0</v>
      </c>
      <c r="E132" s="243">
        <f t="shared" si="10"/>
        <v>0</v>
      </c>
      <c r="F132" s="243">
        <f t="shared" si="11"/>
        <v>0</v>
      </c>
      <c r="G132" s="262">
        <f t="shared" si="12"/>
        <v>0</v>
      </c>
      <c r="M132" s="1"/>
      <c r="N132" s="1"/>
      <c r="O132" s="1"/>
    </row>
    <row r="133" spans="1:15" x14ac:dyDescent="0.2">
      <c r="A133" s="34" t="str">
        <f t="shared" si="14"/>
        <v>Finished</v>
      </c>
      <c r="B133" s="35">
        <f t="shared" si="8"/>
        <v>45945</v>
      </c>
      <c r="C133" s="36">
        <f t="shared" si="9"/>
        <v>0</v>
      </c>
      <c r="D133" s="243">
        <f t="shared" si="13"/>
        <v>0</v>
      </c>
      <c r="E133" s="243">
        <f t="shared" si="10"/>
        <v>0</v>
      </c>
      <c r="F133" s="243">
        <f t="shared" si="11"/>
        <v>0</v>
      </c>
      <c r="G133" s="262">
        <f t="shared" si="12"/>
        <v>0</v>
      </c>
      <c r="M133" s="1"/>
      <c r="N133" s="1"/>
      <c r="O133" s="1"/>
    </row>
    <row r="134" spans="1:15" x14ac:dyDescent="0.2">
      <c r="A134" s="34" t="str">
        <f t="shared" si="14"/>
        <v>Finished</v>
      </c>
      <c r="B134" s="35">
        <f t="shared" si="8"/>
        <v>45976</v>
      </c>
      <c r="C134" s="36">
        <f t="shared" si="9"/>
        <v>0</v>
      </c>
      <c r="D134" s="243">
        <f t="shared" si="13"/>
        <v>0</v>
      </c>
      <c r="E134" s="243">
        <f t="shared" si="10"/>
        <v>0</v>
      </c>
      <c r="F134" s="243">
        <f t="shared" si="11"/>
        <v>0</v>
      </c>
      <c r="G134" s="262">
        <f t="shared" si="12"/>
        <v>0</v>
      </c>
      <c r="M134" s="1"/>
      <c r="N134" s="1"/>
      <c r="O134" s="1"/>
    </row>
    <row r="135" spans="1:15" x14ac:dyDescent="0.2">
      <c r="A135" s="34" t="str">
        <f t="shared" si="14"/>
        <v>Finished</v>
      </c>
      <c r="B135" s="35">
        <f t="shared" si="8"/>
        <v>46006</v>
      </c>
      <c r="C135" s="36">
        <f t="shared" si="9"/>
        <v>0</v>
      </c>
      <c r="D135" s="243">
        <f t="shared" si="13"/>
        <v>0</v>
      </c>
      <c r="E135" s="243">
        <f t="shared" si="10"/>
        <v>0</v>
      </c>
      <c r="F135" s="243">
        <f t="shared" si="11"/>
        <v>0</v>
      </c>
      <c r="G135" s="262">
        <f t="shared" si="12"/>
        <v>0</v>
      </c>
      <c r="M135" s="1"/>
      <c r="N135" s="1"/>
      <c r="O135" s="1"/>
    </row>
    <row r="136" spans="1:15" x14ac:dyDescent="0.2">
      <c r="A136" s="34" t="str">
        <f t="shared" si="14"/>
        <v>Finished</v>
      </c>
      <c r="B136" s="35">
        <f t="shared" si="8"/>
        <v>46037</v>
      </c>
      <c r="C136" s="36">
        <f t="shared" si="9"/>
        <v>0</v>
      </c>
      <c r="D136" s="243">
        <f t="shared" si="13"/>
        <v>0</v>
      </c>
      <c r="E136" s="243">
        <f t="shared" si="10"/>
        <v>0</v>
      </c>
      <c r="F136" s="243">
        <f t="shared" si="11"/>
        <v>0</v>
      </c>
      <c r="G136" s="262">
        <f t="shared" si="12"/>
        <v>0</v>
      </c>
      <c r="M136" s="1"/>
      <c r="N136" s="1"/>
      <c r="O136" s="1"/>
    </row>
    <row r="137" spans="1:15" x14ac:dyDescent="0.2">
      <c r="A137" s="34" t="str">
        <f t="shared" si="14"/>
        <v>Finished</v>
      </c>
      <c r="B137" s="35">
        <f t="shared" si="8"/>
        <v>46068</v>
      </c>
      <c r="C137" s="36">
        <f t="shared" si="9"/>
        <v>0</v>
      </c>
      <c r="D137" s="243">
        <f t="shared" si="13"/>
        <v>0</v>
      </c>
      <c r="E137" s="243">
        <f t="shared" si="10"/>
        <v>0</v>
      </c>
      <c r="F137" s="243">
        <f t="shared" si="11"/>
        <v>0</v>
      </c>
      <c r="G137" s="262">
        <f t="shared" si="12"/>
        <v>0</v>
      </c>
      <c r="M137" s="1"/>
      <c r="N137" s="1"/>
      <c r="O137" s="1"/>
    </row>
    <row r="138" spans="1:15" x14ac:dyDescent="0.2">
      <c r="A138" s="34" t="str">
        <f t="shared" si="14"/>
        <v>Finished</v>
      </c>
      <c r="B138" s="35">
        <f t="shared" si="8"/>
        <v>46096</v>
      </c>
      <c r="C138" s="36">
        <f t="shared" si="9"/>
        <v>0</v>
      </c>
      <c r="D138" s="243">
        <f t="shared" si="13"/>
        <v>0</v>
      </c>
      <c r="E138" s="243">
        <f t="shared" si="10"/>
        <v>0</v>
      </c>
      <c r="F138" s="243">
        <f t="shared" si="11"/>
        <v>0</v>
      </c>
      <c r="G138" s="262">
        <f t="shared" si="12"/>
        <v>0</v>
      </c>
      <c r="M138" s="1"/>
      <c r="N138" s="1"/>
      <c r="O138" s="1"/>
    </row>
    <row r="139" spans="1:15" x14ac:dyDescent="0.2">
      <c r="A139" s="34" t="str">
        <f t="shared" si="14"/>
        <v>Finished</v>
      </c>
      <c r="B139" s="35">
        <f t="shared" si="8"/>
        <v>46127</v>
      </c>
      <c r="C139" s="36">
        <f t="shared" si="9"/>
        <v>0</v>
      </c>
      <c r="D139" s="243">
        <f t="shared" si="13"/>
        <v>0</v>
      </c>
      <c r="E139" s="243">
        <f t="shared" si="10"/>
        <v>0</v>
      </c>
      <c r="F139" s="243">
        <f t="shared" si="11"/>
        <v>0</v>
      </c>
      <c r="G139" s="262">
        <f t="shared" si="12"/>
        <v>0</v>
      </c>
      <c r="M139" s="1"/>
      <c r="N139" s="1"/>
      <c r="O139" s="1"/>
    </row>
    <row r="140" spans="1:15" x14ac:dyDescent="0.2">
      <c r="A140" s="34" t="str">
        <f t="shared" si="14"/>
        <v>Finished</v>
      </c>
      <c r="B140" s="35">
        <f t="shared" si="8"/>
        <v>46157</v>
      </c>
      <c r="C140" s="36">
        <f t="shared" si="9"/>
        <v>0</v>
      </c>
      <c r="D140" s="243">
        <f t="shared" si="13"/>
        <v>0</v>
      </c>
      <c r="E140" s="243">
        <f t="shared" si="10"/>
        <v>0</v>
      </c>
      <c r="F140" s="243">
        <f t="shared" si="11"/>
        <v>0</v>
      </c>
      <c r="G140" s="262">
        <f t="shared" si="12"/>
        <v>0</v>
      </c>
      <c r="M140" s="1"/>
      <c r="N140" s="1"/>
      <c r="O140" s="1"/>
    </row>
    <row r="141" spans="1:15" x14ac:dyDescent="0.2">
      <c r="A141" s="34" t="str">
        <f t="shared" si="14"/>
        <v>Finished</v>
      </c>
      <c r="B141" s="35">
        <f t="shared" si="8"/>
        <v>46188</v>
      </c>
      <c r="C141" s="36">
        <f t="shared" si="9"/>
        <v>0</v>
      </c>
      <c r="D141" s="243">
        <f t="shared" si="13"/>
        <v>0</v>
      </c>
      <c r="E141" s="243">
        <f t="shared" si="10"/>
        <v>0</v>
      </c>
      <c r="F141" s="243">
        <f t="shared" si="11"/>
        <v>0</v>
      </c>
      <c r="G141" s="262">
        <f t="shared" si="12"/>
        <v>0</v>
      </c>
      <c r="M141" s="1"/>
      <c r="N141" s="1"/>
      <c r="O141" s="1"/>
    </row>
    <row r="142" spans="1:15" x14ac:dyDescent="0.2">
      <c r="A142" s="34" t="str">
        <f t="shared" si="14"/>
        <v>Finished</v>
      </c>
      <c r="B142" s="35">
        <f t="shared" si="8"/>
        <v>46218</v>
      </c>
      <c r="C142" s="36">
        <f t="shared" si="9"/>
        <v>0</v>
      </c>
      <c r="D142" s="243">
        <f t="shared" si="13"/>
        <v>0</v>
      </c>
      <c r="E142" s="243">
        <f t="shared" si="10"/>
        <v>0</v>
      </c>
      <c r="F142" s="243">
        <f t="shared" si="11"/>
        <v>0</v>
      </c>
      <c r="G142" s="262">
        <f t="shared" si="12"/>
        <v>0</v>
      </c>
      <c r="M142" s="1"/>
      <c r="N142" s="1"/>
      <c r="O142" s="1"/>
    </row>
    <row r="143" spans="1:15" x14ac:dyDescent="0.2">
      <c r="A143" s="34" t="str">
        <f t="shared" si="14"/>
        <v>Finished</v>
      </c>
      <c r="B143" s="35">
        <f t="shared" si="8"/>
        <v>46249</v>
      </c>
      <c r="C143" s="36">
        <f t="shared" si="9"/>
        <v>0</v>
      </c>
      <c r="D143" s="243">
        <f t="shared" si="13"/>
        <v>0</v>
      </c>
      <c r="E143" s="243">
        <f t="shared" si="10"/>
        <v>0</v>
      </c>
      <c r="F143" s="243">
        <f t="shared" si="11"/>
        <v>0</v>
      </c>
      <c r="G143" s="262">
        <f t="shared" si="12"/>
        <v>0</v>
      </c>
      <c r="M143" s="1"/>
      <c r="N143" s="1"/>
      <c r="O143" s="1"/>
    </row>
    <row r="144" spans="1:15" x14ac:dyDescent="0.2">
      <c r="A144" s="34" t="str">
        <f t="shared" si="14"/>
        <v>Finished</v>
      </c>
      <c r="B144" s="35">
        <f t="shared" si="8"/>
        <v>46280</v>
      </c>
      <c r="C144" s="36">
        <f t="shared" si="9"/>
        <v>0</v>
      </c>
      <c r="D144" s="243">
        <f t="shared" si="13"/>
        <v>0</v>
      </c>
      <c r="E144" s="243">
        <f t="shared" si="10"/>
        <v>0</v>
      </c>
      <c r="F144" s="243">
        <f t="shared" si="11"/>
        <v>0</v>
      </c>
      <c r="G144" s="262">
        <f t="shared" si="12"/>
        <v>0</v>
      </c>
      <c r="M144" s="1"/>
      <c r="N144" s="1"/>
      <c r="O144" s="1"/>
    </row>
    <row r="145" spans="1:15" x14ac:dyDescent="0.2">
      <c r="A145" s="34" t="str">
        <f t="shared" si="14"/>
        <v>Finished</v>
      </c>
      <c r="B145" s="35">
        <f t="shared" si="8"/>
        <v>46310</v>
      </c>
      <c r="C145" s="36">
        <f t="shared" si="9"/>
        <v>0</v>
      </c>
      <c r="D145" s="243">
        <f t="shared" si="13"/>
        <v>0</v>
      </c>
      <c r="E145" s="243">
        <f t="shared" si="10"/>
        <v>0</v>
      </c>
      <c r="F145" s="243">
        <f t="shared" si="11"/>
        <v>0</v>
      </c>
      <c r="G145" s="262">
        <f t="shared" si="12"/>
        <v>0</v>
      </c>
      <c r="M145" s="1"/>
      <c r="N145" s="1"/>
      <c r="O145" s="1"/>
    </row>
    <row r="146" spans="1:15" x14ac:dyDescent="0.2">
      <c r="A146" s="34" t="str">
        <f t="shared" si="14"/>
        <v>Finished</v>
      </c>
      <c r="B146" s="35">
        <f t="shared" si="8"/>
        <v>46341</v>
      </c>
      <c r="C146" s="36">
        <f t="shared" si="9"/>
        <v>0</v>
      </c>
      <c r="D146" s="243">
        <f t="shared" si="13"/>
        <v>0</v>
      </c>
      <c r="E146" s="243">
        <f t="shared" si="10"/>
        <v>0</v>
      </c>
      <c r="F146" s="243">
        <f t="shared" si="11"/>
        <v>0</v>
      </c>
      <c r="G146" s="262">
        <f t="shared" si="12"/>
        <v>0</v>
      </c>
      <c r="M146" s="1"/>
      <c r="N146" s="1"/>
      <c r="O146" s="1"/>
    </row>
    <row r="147" spans="1:15" x14ac:dyDescent="0.2">
      <c r="A147" s="34" t="str">
        <f t="shared" si="14"/>
        <v>Finished</v>
      </c>
      <c r="B147" s="35">
        <f t="shared" si="8"/>
        <v>46371</v>
      </c>
      <c r="C147" s="36">
        <f t="shared" si="9"/>
        <v>0</v>
      </c>
      <c r="D147" s="243">
        <f t="shared" si="13"/>
        <v>0</v>
      </c>
      <c r="E147" s="243">
        <f t="shared" si="10"/>
        <v>0</v>
      </c>
      <c r="F147" s="243">
        <f t="shared" si="11"/>
        <v>0</v>
      </c>
      <c r="G147" s="262">
        <f t="shared" si="12"/>
        <v>0</v>
      </c>
      <c r="M147" s="1"/>
      <c r="N147" s="1"/>
      <c r="O147" s="1"/>
    </row>
    <row r="148" spans="1:15" x14ac:dyDescent="0.2">
      <c r="A148" s="34" t="str">
        <f t="shared" si="14"/>
        <v>Finished</v>
      </c>
      <c r="B148" s="35">
        <f t="shared" si="8"/>
        <v>46402</v>
      </c>
      <c r="C148" s="36">
        <f t="shared" si="9"/>
        <v>0</v>
      </c>
      <c r="D148" s="243">
        <f t="shared" si="13"/>
        <v>0</v>
      </c>
      <c r="E148" s="243">
        <f t="shared" si="10"/>
        <v>0</v>
      </c>
      <c r="F148" s="243">
        <f t="shared" si="11"/>
        <v>0</v>
      </c>
      <c r="G148" s="262">
        <f t="shared" si="12"/>
        <v>0</v>
      </c>
      <c r="M148" s="1"/>
      <c r="N148" s="1"/>
      <c r="O148" s="1"/>
    </row>
    <row r="149" spans="1:15" x14ac:dyDescent="0.2">
      <c r="A149" s="34" t="str">
        <f t="shared" si="14"/>
        <v>Finished</v>
      </c>
      <c r="B149" s="35">
        <f t="shared" si="8"/>
        <v>46433</v>
      </c>
      <c r="C149" s="36">
        <f t="shared" si="9"/>
        <v>0</v>
      </c>
      <c r="D149" s="243">
        <f t="shared" si="13"/>
        <v>0</v>
      </c>
      <c r="E149" s="243">
        <f t="shared" si="10"/>
        <v>0</v>
      </c>
      <c r="F149" s="243">
        <f t="shared" si="11"/>
        <v>0</v>
      </c>
      <c r="G149" s="262">
        <f t="shared" si="12"/>
        <v>0</v>
      </c>
      <c r="M149" s="1"/>
      <c r="N149" s="1"/>
      <c r="O149" s="1"/>
    </row>
    <row r="150" spans="1:15" x14ac:dyDescent="0.2">
      <c r="A150" s="34" t="str">
        <f t="shared" si="14"/>
        <v>Finished</v>
      </c>
      <c r="B150" s="35">
        <f t="shared" si="8"/>
        <v>46461</v>
      </c>
      <c r="C150" s="36">
        <f t="shared" si="9"/>
        <v>0</v>
      </c>
      <c r="D150" s="243">
        <f t="shared" si="13"/>
        <v>0</v>
      </c>
      <c r="E150" s="243">
        <f t="shared" si="10"/>
        <v>0</v>
      </c>
      <c r="F150" s="243">
        <f t="shared" si="11"/>
        <v>0</v>
      </c>
      <c r="G150" s="262">
        <f t="shared" si="12"/>
        <v>0</v>
      </c>
      <c r="M150" s="1"/>
      <c r="N150" s="1"/>
      <c r="O150" s="1"/>
    </row>
    <row r="151" spans="1:15" x14ac:dyDescent="0.2">
      <c r="A151" s="34" t="str">
        <f t="shared" si="14"/>
        <v>Finished</v>
      </c>
      <c r="B151" s="35">
        <f t="shared" si="8"/>
        <v>46492</v>
      </c>
      <c r="C151" s="36">
        <f t="shared" si="9"/>
        <v>0</v>
      </c>
      <c r="D151" s="243">
        <f t="shared" si="13"/>
        <v>0</v>
      </c>
      <c r="E151" s="243">
        <f t="shared" si="10"/>
        <v>0</v>
      </c>
      <c r="F151" s="243">
        <f t="shared" si="11"/>
        <v>0</v>
      </c>
      <c r="G151" s="262">
        <f t="shared" si="12"/>
        <v>0</v>
      </c>
      <c r="M151" s="1"/>
      <c r="N151" s="1"/>
      <c r="O151" s="1"/>
    </row>
    <row r="152" spans="1:15" x14ac:dyDescent="0.2">
      <c r="A152" s="34" t="str">
        <f t="shared" si="14"/>
        <v>Finished</v>
      </c>
      <c r="B152" s="35">
        <f t="shared" ref="B152:B215" si="15">+EDATE(B151,Len_of_pmt_interval)</f>
        <v>46522</v>
      </c>
      <c r="C152" s="36">
        <f t="shared" ref="C152:C215" si="16">+G151</f>
        <v>0</v>
      </c>
      <c r="D152" s="243">
        <f t="shared" si="13"/>
        <v>0</v>
      </c>
      <c r="E152" s="243">
        <f t="shared" ref="E152:E215" si="17">+cal_periodic_pmt_rate*C152</f>
        <v>0</v>
      </c>
      <c r="F152" s="243">
        <f t="shared" ref="F152:F215" si="18">+IF(A152&lt;num_pmts,cal_periodic_pmt_amt-E152,C152)</f>
        <v>0</v>
      </c>
      <c r="G152" s="262">
        <f t="shared" ref="G152:G215" si="19">+C152-F152</f>
        <v>0</v>
      </c>
      <c r="M152" s="1"/>
      <c r="N152" s="1"/>
      <c r="O152" s="1"/>
    </row>
    <row r="153" spans="1:15" x14ac:dyDescent="0.2">
      <c r="A153" s="34" t="str">
        <f t="shared" si="14"/>
        <v>Finished</v>
      </c>
      <c r="B153" s="35">
        <f t="shared" si="15"/>
        <v>46553</v>
      </c>
      <c r="C153" s="36">
        <f t="shared" si="16"/>
        <v>0</v>
      </c>
      <c r="D153" s="243">
        <f t="shared" ref="D153:D216" si="20">+E153+F153</f>
        <v>0</v>
      </c>
      <c r="E153" s="243">
        <f t="shared" si="17"/>
        <v>0</v>
      </c>
      <c r="F153" s="243">
        <f t="shared" si="18"/>
        <v>0</v>
      </c>
      <c r="G153" s="262">
        <f t="shared" si="19"/>
        <v>0</v>
      </c>
      <c r="M153" s="1"/>
      <c r="N153" s="1"/>
      <c r="O153" s="1"/>
    </row>
    <row r="154" spans="1:15" x14ac:dyDescent="0.2">
      <c r="A154" s="34" t="str">
        <f t="shared" si="14"/>
        <v>Finished</v>
      </c>
      <c r="B154" s="35">
        <f t="shared" si="15"/>
        <v>46583</v>
      </c>
      <c r="C154" s="36">
        <f t="shared" si="16"/>
        <v>0</v>
      </c>
      <c r="D154" s="243">
        <f t="shared" si="20"/>
        <v>0</v>
      </c>
      <c r="E154" s="243">
        <f t="shared" si="17"/>
        <v>0</v>
      </c>
      <c r="F154" s="243">
        <f t="shared" si="18"/>
        <v>0</v>
      </c>
      <c r="G154" s="262">
        <f t="shared" si="19"/>
        <v>0</v>
      </c>
      <c r="M154" s="1"/>
      <c r="N154" s="1"/>
      <c r="O154" s="1"/>
    </row>
    <row r="155" spans="1:15" x14ac:dyDescent="0.2">
      <c r="A155" s="34" t="str">
        <f t="shared" si="14"/>
        <v>Finished</v>
      </c>
      <c r="B155" s="35">
        <f t="shared" si="15"/>
        <v>46614</v>
      </c>
      <c r="C155" s="36">
        <f t="shared" si="16"/>
        <v>0</v>
      </c>
      <c r="D155" s="243">
        <f t="shared" si="20"/>
        <v>0</v>
      </c>
      <c r="E155" s="243">
        <f t="shared" si="17"/>
        <v>0</v>
      </c>
      <c r="F155" s="243">
        <f t="shared" si="18"/>
        <v>0</v>
      </c>
      <c r="G155" s="262">
        <f t="shared" si="19"/>
        <v>0</v>
      </c>
      <c r="M155" s="1"/>
      <c r="N155" s="1"/>
      <c r="O155" s="1"/>
    </row>
    <row r="156" spans="1:15" x14ac:dyDescent="0.2">
      <c r="A156" s="34" t="str">
        <f t="shared" si="14"/>
        <v>Finished</v>
      </c>
      <c r="B156" s="35">
        <f t="shared" si="15"/>
        <v>46645</v>
      </c>
      <c r="C156" s="36">
        <f t="shared" si="16"/>
        <v>0</v>
      </c>
      <c r="D156" s="243">
        <f t="shared" si="20"/>
        <v>0</v>
      </c>
      <c r="E156" s="243">
        <f t="shared" si="17"/>
        <v>0</v>
      </c>
      <c r="F156" s="243">
        <f t="shared" si="18"/>
        <v>0</v>
      </c>
      <c r="G156" s="262">
        <f t="shared" si="19"/>
        <v>0</v>
      </c>
      <c r="M156" s="1"/>
      <c r="N156" s="1"/>
      <c r="O156" s="1"/>
    </row>
    <row r="157" spans="1:15" x14ac:dyDescent="0.2">
      <c r="A157" s="34" t="str">
        <f t="shared" si="14"/>
        <v>Finished</v>
      </c>
      <c r="B157" s="35">
        <f t="shared" si="15"/>
        <v>46675</v>
      </c>
      <c r="C157" s="36">
        <f t="shared" si="16"/>
        <v>0</v>
      </c>
      <c r="D157" s="243">
        <f t="shared" si="20"/>
        <v>0</v>
      </c>
      <c r="E157" s="243">
        <f t="shared" si="17"/>
        <v>0</v>
      </c>
      <c r="F157" s="243">
        <f t="shared" si="18"/>
        <v>0</v>
      </c>
      <c r="G157" s="262">
        <f t="shared" si="19"/>
        <v>0</v>
      </c>
      <c r="M157" s="1"/>
      <c r="N157" s="1"/>
      <c r="O157" s="1"/>
    </row>
    <row r="158" spans="1:15" x14ac:dyDescent="0.2">
      <c r="A158" s="34" t="str">
        <f t="shared" si="14"/>
        <v>Finished</v>
      </c>
      <c r="B158" s="35">
        <f t="shared" si="15"/>
        <v>46706</v>
      </c>
      <c r="C158" s="36">
        <f t="shared" si="16"/>
        <v>0</v>
      </c>
      <c r="D158" s="243">
        <f t="shared" si="20"/>
        <v>0</v>
      </c>
      <c r="E158" s="243">
        <f t="shared" si="17"/>
        <v>0</v>
      </c>
      <c r="F158" s="243">
        <f t="shared" si="18"/>
        <v>0</v>
      </c>
      <c r="G158" s="262">
        <f t="shared" si="19"/>
        <v>0</v>
      </c>
      <c r="M158" s="1"/>
      <c r="N158" s="1"/>
      <c r="O158" s="1"/>
    </row>
    <row r="159" spans="1:15" x14ac:dyDescent="0.2">
      <c r="A159" s="34" t="str">
        <f t="shared" si="14"/>
        <v>Finished</v>
      </c>
      <c r="B159" s="35">
        <f t="shared" si="15"/>
        <v>46736</v>
      </c>
      <c r="C159" s="36">
        <f t="shared" si="16"/>
        <v>0</v>
      </c>
      <c r="D159" s="243">
        <f t="shared" si="20"/>
        <v>0</v>
      </c>
      <c r="E159" s="243">
        <f t="shared" si="17"/>
        <v>0</v>
      </c>
      <c r="F159" s="243">
        <f t="shared" si="18"/>
        <v>0</v>
      </c>
      <c r="G159" s="262">
        <f t="shared" si="19"/>
        <v>0</v>
      </c>
      <c r="M159" s="1"/>
      <c r="N159" s="1"/>
      <c r="O159" s="1"/>
    </row>
    <row r="160" spans="1:15" x14ac:dyDescent="0.2">
      <c r="A160" s="34" t="str">
        <f t="shared" si="14"/>
        <v>Finished</v>
      </c>
      <c r="B160" s="35">
        <f t="shared" si="15"/>
        <v>46767</v>
      </c>
      <c r="C160" s="36">
        <f t="shared" si="16"/>
        <v>0</v>
      </c>
      <c r="D160" s="243">
        <f t="shared" si="20"/>
        <v>0</v>
      </c>
      <c r="E160" s="243">
        <f t="shared" si="17"/>
        <v>0</v>
      </c>
      <c r="F160" s="243">
        <f t="shared" si="18"/>
        <v>0</v>
      </c>
      <c r="G160" s="262">
        <f t="shared" si="19"/>
        <v>0</v>
      </c>
      <c r="M160" s="1"/>
      <c r="N160" s="1"/>
      <c r="O160" s="1"/>
    </row>
    <row r="161" spans="1:15" x14ac:dyDescent="0.2">
      <c r="A161" s="34" t="str">
        <f t="shared" si="14"/>
        <v>Finished</v>
      </c>
      <c r="B161" s="35">
        <f t="shared" si="15"/>
        <v>46798</v>
      </c>
      <c r="C161" s="36">
        <f t="shared" si="16"/>
        <v>0</v>
      </c>
      <c r="D161" s="243">
        <f t="shared" si="20"/>
        <v>0</v>
      </c>
      <c r="E161" s="243">
        <f t="shared" si="17"/>
        <v>0</v>
      </c>
      <c r="F161" s="243">
        <f t="shared" si="18"/>
        <v>0</v>
      </c>
      <c r="G161" s="262">
        <f t="shared" si="19"/>
        <v>0</v>
      </c>
      <c r="M161" s="1"/>
      <c r="N161" s="1"/>
      <c r="O161" s="1"/>
    </row>
    <row r="162" spans="1:15" x14ac:dyDescent="0.2">
      <c r="A162" s="34" t="str">
        <f t="shared" si="14"/>
        <v>Finished</v>
      </c>
      <c r="B162" s="35">
        <f t="shared" si="15"/>
        <v>46827</v>
      </c>
      <c r="C162" s="36">
        <f t="shared" si="16"/>
        <v>0</v>
      </c>
      <c r="D162" s="243">
        <f t="shared" si="20"/>
        <v>0</v>
      </c>
      <c r="E162" s="243">
        <f t="shared" si="17"/>
        <v>0</v>
      </c>
      <c r="F162" s="243">
        <f t="shared" si="18"/>
        <v>0</v>
      </c>
      <c r="G162" s="262">
        <f t="shared" si="19"/>
        <v>0</v>
      </c>
      <c r="M162" s="1"/>
      <c r="N162" s="1"/>
      <c r="O162" s="1"/>
    </row>
    <row r="163" spans="1:15" x14ac:dyDescent="0.2">
      <c r="A163" s="34" t="str">
        <f t="shared" si="14"/>
        <v>Finished</v>
      </c>
      <c r="B163" s="35">
        <f t="shared" si="15"/>
        <v>46858</v>
      </c>
      <c r="C163" s="36">
        <f t="shared" si="16"/>
        <v>0</v>
      </c>
      <c r="D163" s="243">
        <f t="shared" si="20"/>
        <v>0</v>
      </c>
      <c r="E163" s="243">
        <f t="shared" si="17"/>
        <v>0</v>
      </c>
      <c r="F163" s="243">
        <f t="shared" si="18"/>
        <v>0</v>
      </c>
      <c r="G163" s="262">
        <f t="shared" si="19"/>
        <v>0</v>
      </c>
      <c r="M163" s="1"/>
      <c r="N163" s="1"/>
      <c r="O163" s="1"/>
    </row>
    <row r="164" spans="1:15" x14ac:dyDescent="0.2">
      <c r="A164" s="34" t="str">
        <f t="shared" si="14"/>
        <v>Finished</v>
      </c>
      <c r="B164" s="35">
        <f t="shared" si="15"/>
        <v>46888</v>
      </c>
      <c r="C164" s="36">
        <f t="shared" si="16"/>
        <v>0</v>
      </c>
      <c r="D164" s="243">
        <f t="shared" si="20"/>
        <v>0</v>
      </c>
      <c r="E164" s="243">
        <f t="shared" si="17"/>
        <v>0</v>
      </c>
      <c r="F164" s="243">
        <f t="shared" si="18"/>
        <v>0</v>
      </c>
      <c r="G164" s="262">
        <f t="shared" si="19"/>
        <v>0</v>
      </c>
      <c r="M164" s="1"/>
      <c r="N164" s="1"/>
      <c r="O164" s="1"/>
    </row>
    <row r="165" spans="1:15" x14ac:dyDescent="0.2">
      <c r="A165" s="34" t="str">
        <f t="shared" si="14"/>
        <v>Finished</v>
      </c>
      <c r="B165" s="35">
        <f t="shared" si="15"/>
        <v>46919</v>
      </c>
      <c r="C165" s="36">
        <f t="shared" si="16"/>
        <v>0</v>
      </c>
      <c r="D165" s="243">
        <f t="shared" si="20"/>
        <v>0</v>
      </c>
      <c r="E165" s="243">
        <f t="shared" si="17"/>
        <v>0</v>
      </c>
      <c r="F165" s="243">
        <f t="shared" si="18"/>
        <v>0</v>
      </c>
      <c r="G165" s="262">
        <f t="shared" si="19"/>
        <v>0</v>
      </c>
      <c r="M165" s="1"/>
      <c r="N165" s="1"/>
      <c r="O165" s="1"/>
    </row>
    <row r="166" spans="1:15" x14ac:dyDescent="0.2">
      <c r="A166" s="34" t="str">
        <f t="shared" si="14"/>
        <v>Finished</v>
      </c>
      <c r="B166" s="35">
        <f t="shared" si="15"/>
        <v>46949</v>
      </c>
      <c r="C166" s="36">
        <f t="shared" si="16"/>
        <v>0</v>
      </c>
      <c r="D166" s="243">
        <f t="shared" si="20"/>
        <v>0</v>
      </c>
      <c r="E166" s="243">
        <f t="shared" si="17"/>
        <v>0</v>
      </c>
      <c r="F166" s="243">
        <f t="shared" si="18"/>
        <v>0</v>
      </c>
      <c r="G166" s="262">
        <f t="shared" si="19"/>
        <v>0</v>
      </c>
      <c r="M166" s="1"/>
      <c r="N166" s="1"/>
      <c r="O166" s="1"/>
    </row>
    <row r="167" spans="1:15" x14ac:dyDescent="0.2">
      <c r="A167" s="34" t="str">
        <f t="shared" si="14"/>
        <v>Finished</v>
      </c>
      <c r="B167" s="35">
        <f t="shared" si="15"/>
        <v>46980</v>
      </c>
      <c r="C167" s="36">
        <f t="shared" si="16"/>
        <v>0</v>
      </c>
      <c r="D167" s="243">
        <f t="shared" si="20"/>
        <v>0</v>
      </c>
      <c r="E167" s="243">
        <f t="shared" si="17"/>
        <v>0</v>
      </c>
      <c r="F167" s="243">
        <f t="shared" si="18"/>
        <v>0</v>
      </c>
      <c r="G167" s="262">
        <f t="shared" si="19"/>
        <v>0</v>
      </c>
      <c r="M167" s="1"/>
      <c r="N167" s="1"/>
      <c r="O167" s="1"/>
    </row>
    <row r="168" spans="1:15" x14ac:dyDescent="0.2">
      <c r="A168" s="34" t="str">
        <f t="shared" si="14"/>
        <v>Finished</v>
      </c>
      <c r="B168" s="35">
        <f t="shared" si="15"/>
        <v>47011</v>
      </c>
      <c r="C168" s="36">
        <f t="shared" si="16"/>
        <v>0</v>
      </c>
      <c r="D168" s="243">
        <f t="shared" si="20"/>
        <v>0</v>
      </c>
      <c r="E168" s="243">
        <f t="shared" si="17"/>
        <v>0</v>
      </c>
      <c r="F168" s="243">
        <f t="shared" si="18"/>
        <v>0</v>
      </c>
      <c r="G168" s="262">
        <f t="shared" si="19"/>
        <v>0</v>
      </c>
      <c r="M168" s="1"/>
      <c r="N168" s="1"/>
      <c r="O168" s="1"/>
    </row>
    <row r="169" spans="1:15" x14ac:dyDescent="0.2">
      <c r="A169" s="34" t="str">
        <f t="shared" si="14"/>
        <v>Finished</v>
      </c>
      <c r="B169" s="35">
        <f t="shared" si="15"/>
        <v>47041</v>
      </c>
      <c r="C169" s="36">
        <f t="shared" si="16"/>
        <v>0</v>
      </c>
      <c r="D169" s="243">
        <f t="shared" si="20"/>
        <v>0</v>
      </c>
      <c r="E169" s="243">
        <f t="shared" si="17"/>
        <v>0</v>
      </c>
      <c r="F169" s="243">
        <f t="shared" si="18"/>
        <v>0</v>
      </c>
      <c r="G169" s="262">
        <f t="shared" si="19"/>
        <v>0</v>
      </c>
      <c r="M169" s="1"/>
      <c r="N169" s="1"/>
      <c r="O169" s="1"/>
    </row>
    <row r="170" spans="1:15" x14ac:dyDescent="0.2">
      <c r="A170" s="34" t="str">
        <f t="shared" si="14"/>
        <v>Finished</v>
      </c>
      <c r="B170" s="35">
        <f t="shared" si="15"/>
        <v>47072</v>
      </c>
      <c r="C170" s="36">
        <f t="shared" si="16"/>
        <v>0</v>
      </c>
      <c r="D170" s="243">
        <f t="shared" si="20"/>
        <v>0</v>
      </c>
      <c r="E170" s="243">
        <f t="shared" si="17"/>
        <v>0</v>
      </c>
      <c r="F170" s="243">
        <f t="shared" si="18"/>
        <v>0</v>
      </c>
      <c r="G170" s="262">
        <f t="shared" si="19"/>
        <v>0</v>
      </c>
      <c r="M170" s="1"/>
      <c r="N170" s="1"/>
      <c r="O170" s="1"/>
    </row>
    <row r="171" spans="1:15" x14ac:dyDescent="0.2">
      <c r="A171" s="34" t="str">
        <f t="shared" si="14"/>
        <v>Finished</v>
      </c>
      <c r="B171" s="35">
        <f t="shared" si="15"/>
        <v>47102</v>
      </c>
      <c r="C171" s="36">
        <f t="shared" si="16"/>
        <v>0</v>
      </c>
      <c r="D171" s="243">
        <f t="shared" si="20"/>
        <v>0</v>
      </c>
      <c r="E171" s="243">
        <f t="shared" si="17"/>
        <v>0</v>
      </c>
      <c r="F171" s="243">
        <f t="shared" si="18"/>
        <v>0</v>
      </c>
      <c r="G171" s="262">
        <f t="shared" si="19"/>
        <v>0</v>
      </c>
      <c r="M171" s="1"/>
      <c r="N171" s="1"/>
      <c r="O171" s="1"/>
    </row>
    <row r="172" spans="1:15" x14ac:dyDescent="0.2">
      <c r="A172" s="34" t="str">
        <f t="shared" si="14"/>
        <v>Finished</v>
      </c>
      <c r="B172" s="35">
        <f t="shared" si="15"/>
        <v>47133</v>
      </c>
      <c r="C172" s="36">
        <f t="shared" si="16"/>
        <v>0</v>
      </c>
      <c r="D172" s="243">
        <f t="shared" si="20"/>
        <v>0</v>
      </c>
      <c r="E172" s="243">
        <f t="shared" si="17"/>
        <v>0</v>
      </c>
      <c r="F172" s="243">
        <f t="shared" si="18"/>
        <v>0</v>
      </c>
      <c r="G172" s="262">
        <f t="shared" si="19"/>
        <v>0</v>
      </c>
      <c r="M172" s="1"/>
      <c r="N172" s="1"/>
      <c r="O172" s="1"/>
    </row>
    <row r="173" spans="1:15" x14ac:dyDescent="0.2">
      <c r="A173" s="34" t="str">
        <f t="shared" si="14"/>
        <v>Finished</v>
      </c>
      <c r="B173" s="35">
        <f t="shared" si="15"/>
        <v>47164</v>
      </c>
      <c r="C173" s="36">
        <f t="shared" si="16"/>
        <v>0</v>
      </c>
      <c r="D173" s="243">
        <f t="shared" si="20"/>
        <v>0</v>
      </c>
      <c r="E173" s="243">
        <f t="shared" si="17"/>
        <v>0</v>
      </c>
      <c r="F173" s="243">
        <f t="shared" si="18"/>
        <v>0</v>
      </c>
      <c r="G173" s="262">
        <f t="shared" si="19"/>
        <v>0</v>
      </c>
      <c r="M173" s="1"/>
      <c r="N173" s="1"/>
      <c r="O173" s="1"/>
    </row>
    <row r="174" spans="1:15" x14ac:dyDescent="0.2">
      <c r="A174" s="34" t="str">
        <f t="shared" si="14"/>
        <v>Finished</v>
      </c>
      <c r="B174" s="35">
        <f t="shared" si="15"/>
        <v>47192</v>
      </c>
      <c r="C174" s="36">
        <f t="shared" si="16"/>
        <v>0</v>
      </c>
      <c r="D174" s="243">
        <f t="shared" si="20"/>
        <v>0</v>
      </c>
      <c r="E174" s="243">
        <f t="shared" si="17"/>
        <v>0</v>
      </c>
      <c r="F174" s="243">
        <f t="shared" si="18"/>
        <v>0</v>
      </c>
      <c r="G174" s="262">
        <f t="shared" si="19"/>
        <v>0</v>
      </c>
      <c r="M174" s="1"/>
      <c r="N174" s="1"/>
      <c r="O174" s="1"/>
    </row>
    <row r="175" spans="1:15" x14ac:dyDescent="0.2">
      <c r="A175" s="34" t="str">
        <f t="shared" si="14"/>
        <v>Finished</v>
      </c>
      <c r="B175" s="35">
        <f t="shared" si="15"/>
        <v>47223</v>
      </c>
      <c r="C175" s="36">
        <f t="shared" si="16"/>
        <v>0</v>
      </c>
      <c r="D175" s="243">
        <f t="shared" si="20"/>
        <v>0</v>
      </c>
      <c r="E175" s="243">
        <f t="shared" si="17"/>
        <v>0</v>
      </c>
      <c r="F175" s="243">
        <f t="shared" si="18"/>
        <v>0</v>
      </c>
      <c r="G175" s="262">
        <f t="shared" si="19"/>
        <v>0</v>
      </c>
      <c r="M175" s="1"/>
      <c r="N175" s="1"/>
      <c r="O175" s="1"/>
    </row>
    <row r="176" spans="1:15" x14ac:dyDescent="0.2">
      <c r="A176" s="34" t="str">
        <f t="shared" si="14"/>
        <v>Finished</v>
      </c>
      <c r="B176" s="35">
        <f t="shared" si="15"/>
        <v>47253</v>
      </c>
      <c r="C176" s="36">
        <f t="shared" si="16"/>
        <v>0</v>
      </c>
      <c r="D176" s="243">
        <f t="shared" si="20"/>
        <v>0</v>
      </c>
      <c r="E176" s="243">
        <f t="shared" si="17"/>
        <v>0</v>
      </c>
      <c r="F176" s="243">
        <f t="shared" si="18"/>
        <v>0</v>
      </c>
      <c r="G176" s="262">
        <f t="shared" si="19"/>
        <v>0</v>
      </c>
      <c r="M176" s="1"/>
      <c r="N176" s="1"/>
      <c r="O176" s="1"/>
    </row>
    <row r="177" spans="1:15" x14ac:dyDescent="0.2">
      <c r="A177" s="34" t="str">
        <f t="shared" si="14"/>
        <v>Finished</v>
      </c>
      <c r="B177" s="35">
        <f t="shared" si="15"/>
        <v>47284</v>
      </c>
      <c r="C177" s="36">
        <f t="shared" si="16"/>
        <v>0</v>
      </c>
      <c r="D177" s="243">
        <f t="shared" si="20"/>
        <v>0</v>
      </c>
      <c r="E177" s="243">
        <f t="shared" si="17"/>
        <v>0</v>
      </c>
      <c r="F177" s="243">
        <f t="shared" si="18"/>
        <v>0</v>
      </c>
      <c r="G177" s="262">
        <f t="shared" si="19"/>
        <v>0</v>
      </c>
      <c r="M177" s="1"/>
      <c r="N177" s="1"/>
      <c r="O177" s="1"/>
    </row>
    <row r="178" spans="1:15" x14ac:dyDescent="0.2">
      <c r="A178" s="34" t="str">
        <f t="shared" si="14"/>
        <v>Finished</v>
      </c>
      <c r="B178" s="35">
        <f t="shared" si="15"/>
        <v>47314</v>
      </c>
      <c r="C178" s="36">
        <f t="shared" si="16"/>
        <v>0</v>
      </c>
      <c r="D178" s="243">
        <f t="shared" si="20"/>
        <v>0</v>
      </c>
      <c r="E178" s="243">
        <f t="shared" si="17"/>
        <v>0</v>
      </c>
      <c r="F178" s="243">
        <f t="shared" si="18"/>
        <v>0</v>
      </c>
      <c r="G178" s="262">
        <f t="shared" si="19"/>
        <v>0</v>
      </c>
      <c r="M178" s="1"/>
      <c r="N178" s="1"/>
      <c r="O178" s="1"/>
    </row>
    <row r="179" spans="1:15" x14ac:dyDescent="0.2">
      <c r="A179" s="34" t="str">
        <f t="shared" si="14"/>
        <v>Finished</v>
      </c>
      <c r="B179" s="35">
        <f t="shared" si="15"/>
        <v>47345</v>
      </c>
      <c r="C179" s="36">
        <f t="shared" si="16"/>
        <v>0</v>
      </c>
      <c r="D179" s="243">
        <f t="shared" si="20"/>
        <v>0</v>
      </c>
      <c r="E179" s="243">
        <f t="shared" si="17"/>
        <v>0</v>
      </c>
      <c r="F179" s="243">
        <f t="shared" si="18"/>
        <v>0</v>
      </c>
      <c r="G179" s="262">
        <f t="shared" si="19"/>
        <v>0</v>
      </c>
      <c r="M179" s="1"/>
      <c r="N179" s="1"/>
      <c r="O179" s="1"/>
    </row>
    <row r="180" spans="1:15" x14ac:dyDescent="0.2">
      <c r="A180" s="34" t="str">
        <f t="shared" si="14"/>
        <v>Finished</v>
      </c>
      <c r="B180" s="35">
        <f t="shared" si="15"/>
        <v>47376</v>
      </c>
      <c r="C180" s="36">
        <f t="shared" si="16"/>
        <v>0</v>
      </c>
      <c r="D180" s="243">
        <f t="shared" si="20"/>
        <v>0</v>
      </c>
      <c r="E180" s="243">
        <f t="shared" si="17"/>
        <v>0</v>
      </c>
      <c r="F180" s="243">
        <f t="shared" si="18"/>
        <v>0</v>
      </c>
      <c r="G180" s="262">
        <f t="shared" si="19"/>
        <v>0</v>
      </c>
      <c r="M180" s="1"/>
      <c r="N180" s="1"/>
      <c r="O180" s="1"/>
    </row>
    <row r="181" spans="1:15" x14ac:dyDescent="0.2">
      <c r="A181" s="34" t="str">
        <f t="shared" si="14"/>
        <v>Finished</v>
      </c>
      <c r="B181" s="35">
        <f t="shared" si="15"/>
        <v>47406</v>
      </c>
      <c r="C181" s="36">
        <f t="shared" si="16"/>
        <v>0</v>
      </c>
      <c r="D181" s="243">
        <f t="shared" si="20"/>
        <v>0</v>
      </c>
      <c r="E181" s="243">
        <f t="shared" si="17"/>
        <v>0</v>
      </c>
      <c r="F181" s="243">
        <f t="shared" si="18"/>
        <v>0</v>
      </c>
      <c r="G181" s="262">
        <f t="shared" si="19"/>
        <v>0</v>
      </c>
      <c r="M181" s="1"/>
      <c r="N181" s="1"/>
      <c r="O181" s="1"/>
    </row>
    <row r="182" spans="1:15" x14ac:dyDescent="0.2">
      <c r="A182" s="34" t="str">
        <f t="shared" si="14"/>
        <v>Finished</v>
      </c>
      <c r="B182" s="35">
        <f t="shared" si="15"/>
        <v>47437</v>
      </c>
      <c r="C182" s="36">
        <f t="shared" si="16"/>
        <v>0</v>
      </c>
      <c r="D182" s="243">
        <f t="shared" si="20"/>
        <v>0</v>
      </c>
      <c r="E182" s="243">
        <f t="shared" si="17"/>
        <v>0</v>
      </c>
      <c r="F182" s="243">
        <f t="shared" si="18"/>
        <v>0</v>
      </c>
      <c r="G182" s="262">
        <f t="shared" si="19"/>
        <v>0</v>
      </c>
      <c r="M182" s="1"/>
      <c r="N182" s="1"/>
      <c r="O182" s="1"/>
    </row>
    <row r="183" spans="1:15" x14ac:dyDescent="0.2">
      <c r="A183" s="34" t="str">
        <f t="shared" ref="A183:A246" si="21">+IF(A182&lt;num_pmts,A182+1,"Finished")</f>
        <v>Finished</v>
      </c>
      <c r="B183" s="35">
        <f t="shared" si="15"/>
        <v>47467</v>
      </c>
      <c r="C183" s="36">
        <f t="shared" si="16"/>
        <v>0</v>
      </c>
      <c r="D183" s="243">
        <f t="shared" si="20"/>
        <v>0</v>
      </c>
      <c r="E183" s="243">
        <f t="shared" si="17"/>
        <v>0</v>
      </c>
      <c r="F183" s="243">
        <f t="shared" si="18"/>
        <v>0</v>
      </c>
      <c r="G183" s="262">
        <f t="shared" si="19"/>
        <v>0</v>
      </c>
      <c r="M183" s="1"/>
      <c r="N183" s="1"/>
      <c r="O183" s="1"/>
    </row>
    <row r="184" spans="1:15" x14ac:dyDescent="0.2">
      <c r="A184" s="34" t="str">
        <f t="shared" si="21"/>
        <v>Finished</v>
      </c>
      <c r="B184" s="35">
        <f t="shared" si="15"/>
        <v>47498</v>
      </c>
      <c r="C184" s="36">
        <f t="shared" si="16"/>
        <v>0</v>
      </c>
      <c r="D184" s="243">
        <f t="shared" si="20"/>
        <v>0</v>
      </c>
      <c r="E184" s="243">
        <f t="shared" si="17"/>
        <v>0</v>
      </c>
      <c r="F184" s="243">
        <f t="shared" si="18"/>
        <v>0</v>
      </c>
      <c r="G184" s="262">
        <f t="shared" si="19"/>
        <v>0</v>
      </c>
      <c r="M184" s="1"/>
      <c r="N184" s="1"/>
      <c r="O184" s="1"/>
    </row>
    <row r="185" spans="1:15" x14ac:dyDescent="0.2">
      <c r="A185" s="34" t="str">
        <f t="shared" si="21"/>
        <v>Finished</v>
      </c>
      <c r="B185" s="35">
        <f t="shared" si="15"/>
        <v>47529</v>
      </c>
      <c r="C185" s="36">
        <f t="shared" si="16"/>
        <v>0</v>
      </c>
      <c r="D185" s="243">
        <f t="shared" si="20"/>
        <v>0</v>
      </c>
      <c r="E185" s="243">
        <f t="shared" si="17"/>
        <v>0</v>
      </c>
      <c r="F185" s="243">
        <f t="shared" si="18"/>
        <v>0</v>
      </c>
      <c r="G185" s="262">
        <f t="shared" si="19"/>
        <v>0</v>
      </c>
      <c r="M185" s="1"/>
      <c r="N185" s="1"/>
      <c r="O185" s="1"/>
    </row>
    <row r="186" spans="1:15" x14ac:dyDescent="0.2">
      <c r="A186" s="34" t="str">
        <f t="shared" si="21"/>
        <v>Finished</v>
      </c>
      <c r="B186" s="35">
        <f t="shared" si="15"/>
        <v>47557</v>
      </c>
      <c r="C186" s="36">
        <f t="shared" si="16"/>
        <v>0</v>
      </c>
      <c r="D186" s="243">
        <f t="shared" si="20"/>
        <v>0</v>
      </c>
      <c r="E186" s="243">
        <f t="shared" si="17"/>
        <v>0</v>
      </c>
      <c r="F186" s="243">
        <f t="shared" si="18"/>
        <v>0</v>
      </c>
      <c r="G186" s="262">
        <f t="shared" si="19"/>
        <v>0</v>
      </c>
      <c r="M186" s="1"/>
      <c r="N186" s="1"/>
      <c r="O186" s="1"/>
    </row>
    <row r="187" spans="1:15" x14ac:dyDescent="0.2">
      <c r="A187" s="34" t="str">
        <f t="shared" si="21"/>
        <v>Finished</v>
      </c>
      <c r="B187" s="35">
        <f t="shared" si="15"/>
        <v>47588</v>
      </c>
      <c r="C187" s="36">
        <f t="shared" si="16"/>
        <v>0</v>
      </c>
      <c r="D187" s="243">
        <f t="shared" si="20"/>
        <v>0</v>
      </c>
      <c r="E187" s="243">
        <f t="shared" si="17"/>
        <v>0</v>
      </c>
      <c r="F187" s="243">
        <f t="shared" si="18"/>
        <v>0</v>
      </c>
      <c r="G187" s="262">
        <f t="shared" si="19"/>
        <v>0</v>
      </c>
      <c r="M187" s="1"/>
      <c r="N187" s="1"/>
      <c r="O187" s="1"/>
    </row>
    <row r="188" spans="1:15" x14ac:dyDescent="0.2">
      <c r="A188" s="34" t="str">
        <f t="shared" si="21"/>
        <v>Finished</v>
      </c>
      <c r="B188" s="35">
        <f t="shared" si="15"/>
        <v>47618</v>
      </c>
      <c r="C188" s="36">
        <f t="shared" si="16"/>
        <v>0</v>
      </c>
      <c r="D188" s="243">
        <f t="shared" si="20"/>
        <v>0</v>
      </c>
      <c r="E188" s="243">
        <f t="shared" si="17"/>
        <v>0</v>
      </c>
      <c r="F188" s="243">
        <f t="shared" si="18"/>
        <v>0</v>
      </c>
      <c r="G188" s="262">
        <f t="shared" si="19"/>
        <v>0</v>
      </c>
      <c r="M188" s="1"/>
      <c r="N188" s="1"/>
      <c r="O188" s="1"/>
    </row>
    <row r="189" spans="1:15" x14ac:dyDescent="0.2">
      <c r="A189" s="34" t="str">
        <f t="shared" si="21"/>
        <v>Finished</v>
      </c>
      <c r="B189" s="35">
        <f t="shared" si="15"/>
        <v>47649</v>
      </c>
      <c r="C189" s="36">
        <f t="shared" si="16"/>
        <v>0</v>
      </c>
      <c r="D189" s="243">
        <f t="shared" si="20"/>
        <v>0</v>
      </c>
      <c r="E189" s="243">
        <f t="shared" si="17"/>
        <v>0</v>
      </c>
      <c r="F189" s="243">
        <f t="shared" si="18"/>
        <v>0</v>
      </c>
      <c r="G189" s="262">
        <f t="shared" si="19"/>
        <v>0</v>
      </c>
      <c r="M189" s="1"/>
      <c r="N189" s="1"/>
      <c r="O189" s="1"/>
    </row>
    <row r="190" spans="1:15" x14ac:dyDescent="0.2">
      <c r="A190" s="34" t="str">
        <f t="shared" si="21"/>
        <v>Finished</v>
      </c>
      <c r="B190" s="35">
        <f t="shared" si="15"/>
        <v>47679</v>
      </c>
      <c r="C190" s="36">
        <f t="shared" si="16"/>
        <v>0</v>
      </c>
      <c r="D190" s="243">
        <f t="shared" si="20"/>
        <v>0</v>
      </c>
      <c r="E190" s="243">
        <f t="shared" si="17"/>
        <v>0</v>
      </c>
      <c r="F190" s="243">
        <f t="shared" si="18"/>
        <v>0</v>
      </c>
      <c r="G190" s="262">
        <f t="shared" si="19"/>
        <v>0</v>
      </c>
      <c r="M190" s="1"/>
      <c r="N190" s="1"/>
      <c r="O190" s="1"/>
    </row>
    <row r="191" spans="1:15" x14ac:dyDescent="0.2">
      <c r="A191" s="34" t="str">
        <f t="shared" si="21"/>
        <v>Finished</v>
      </c>
      <c r="B191" s="35">
        <f t="shared" si="15"/>
        <v>47710</v>
      </c>
      <c r="C191" s="36">
        <f t="shared" si="16"/>
        <v>0</v>
      </c>
      <c r="D191" s="243">
        <f t="shared" si="20"/>
        <v>0</v>
      </c>
      <c r="E191" s="243">
        <f t="shared" si="17"/>
        <v>0</v>
      </c>
      <c r="F191" s="243">
        <f t="shared" si="18"/>
        <v>0</v>
      </c>
      <c r="G191" s="262">
        <f t="shared" si="19"/>
        <v>0</v>
      </c>
      <c r="M191" s="1"/>
      <c r="N191" s="1"/>
      <c r="O191" s="1"/>
    </row>
    <row r="192" spans="1:15" x14ac:dyDescent="0.2">
      <c r="A192" s="34" t="str">
        <f t="shared" si="21"/>
        <v>Finished</v>
      </c>
      <c r="B192" s="35">
        <f t="shared" si="15"/>
        <v>47741</v>
      </c>
      <c r="C192" s="36">
        <f t="shared" si="16"/>
        <v>0</v>
      </c>
      <c r="D192" s="243">
        <f t="shared" si="20"/>
        <v>0</v>
      </c>
      <c r="E192" s="243">
        <f t="shared" si="17"/>
        <v>0</v>
      </c>
      <c r="F192" s="243">
        <f t="shared" si="18"/>
        <v>0</v>
      </c>
      <c r="G192" s="262">
        <f t="shared" si="19"/>
        <v>0</v>
      </c>
      <c r="M192" s="1"/>
      <c r="N192" s="1"/>
      <c r="O192" s="1"/>
    </row>
    <row r="193" spans="1:15" x14ac:dyDescent="0.2">
      <c r="A193" s="34" t="str">
        <f t="shared" si="21"/>
        <v>Finished</v>
      </c>
      <c r="B193" s="35">
        <f t="shared" si="15"/>
        <v>47771</v>
      </c>
      <c r="C193" s="36">
        <f t="shared" si="16"/>
        <v>0</v>
      </c>
      <c r="D193" s="243">
        <f t="shared" si="20"/>
        <v>0</v>
      </c>
      <c r="E193" s="243">
        <f t="shared" si="17"/>
        <v>0</v>
      </c>
      <c r="F193" s="243">
        <f t="shared" si="18"/>
        <v>0</v>
      </c>
      <c r="G193" s="262">
        <f t="shared" si="19"/>
        <v>0</v>
      </c>
      <c r="M193" s="1"/>
      <c r="N193" s="1"/>
      <c r="O193" s="1"/>
    </row>
    <row r="194" spans="1:15" x14ac:dyDescent="0.2">
      <c r="A194" s="34" t="str">
        <f t="shared" si="21"/>
        <v>Finished</v>
      </c>
      <c r="B194" s="35">
        <f t="shared" si="15"/>
        <v>47802</v>
      </c>
      <c r="C194" s="36">
        <f t="shared" si="16"/>
        <v>0</v>
      </c>
      <c r="D194" s="243">
        <f t="shared" si="20"/>
        <v>0</v>
      </c>
      <c r="E194" s="243">
        <f t="shared" si="17"/>
        <v>0</v>
      </c>
      <c r="F194" s="243">
        <f t="shared" si="18"/>
        <v>0</v>
      </c>
      <c r="G194" s="262">
        <f t="shared" si="19"/>
        <v>0</v>
      </c>
      <c r="M194" s="1"/>
      <c r="N194" s="1"/>
      <c r="O194" s="1"/>
    </row>
    <row r="195" spans="1:15" x14ac:dyDescent="0.2">
      <c r="A195" s="34" t="str">
        <f t="shared" si="21"/>
        <v>Finished</v>
      </c>
      <c r="B195" s="35">
        <f t="shared" si="15"/>
        <v>47832</v>
      </c>
      <c r="C195" s="36">
        <f t="shared" si="16"/>
        <v>0</v>
      </c>
      <c r="D195" s="243">
        <f t="shared" si="20"/>
        <v>0</v>
      </c>
      <c r="E195" s="243">
        <f t="shared" si="17"/>
        <v>0</v>
      </c>
      <c r="F195" s="243">
        <f t="shared" si="18"/>
        <v>0</v>
      </c>
      <c r="G195" s="262">
        <f t="shared" si="19"/>
        <v>0</v>
      </c>
      <c r="M195" s="1"/>
      <c r="N195" s="1"/>
      <c r="O195" s="1"/>
    </row>
    <row r="196" spans="1:15" x14ac:dyDescent="0.2">
      <c r="A196" s="34" t="str">
        <f t="shared" si="21"/>
        <v>Finished</v>
      </c>
      <c r="B196" s="35">
        <f t="shared" si="15"/>
        <v>47863</v>
      </c>
      <c r="C196" s="36">
        <f t="shared" si="16"/>
        <v>0</v>
      </c>
      <c r="D196" s="243">
        <f t="shared" si="20"/>
        <v>0</v>
      </c>
      <c r="E196" s="243">
        <f t="shared" si="17"/>
        <v>0</v>
      </c>
      <c r="F196" s="243">
        <f t="shared" si="18"/>
        <v>0</v>
      </c>
      <c r="G196" s="262">
        <f t="shared" si="19"/>
        <v>0</v>
      </c>
      <c r="M196" s="1"/>
      <c r="N196" s="1"/>
      <c r="O196" s="1"/>
    </row>
    <row r="197" spans="1:15" x14ac:dyDescent="0.2">
      <c r="A197" s="34" t="str">
        <f t="shared" si="21"/>
        <v>Finished</v>
      </c>
      <c r="B197" s="35">
        <f t="shared" si="15"/>
        <v>47894</v>
      </c>
      <c r="C197" s="36">
        <f t="shared" si="16"/>
        <v>0</v>
      </c>
      <c r="D197" s="243">
        <f t="shared" si="20"/>
        <v>0</v>
      </c>
      <c r="E197" s="243">
        <f t="shared" si="17"/>
        <v>0</v>
      </c>
      <c r="F197" s="243">
        <f t="shared" si="18"/>
        <v>0</v>
      </c>
      <c r="G197" s="262">
        <f t="shared" si="19"/>
        <v>0</v>
      </c>
      <c r="M197" s="1"/>
      <c r="N197" s="1"/>
      <c r="O197" s="1"/>
    </row>
    <row r="198" spans="1:15" x14ac:dyDescent="0.2">
      <c r="A198" s="34" t="str">
        <f t="shared" si="21"/>
        <v>Finished</v>
      </c>
      <c r="B198" s="35">
        <f t="shared" si="15"/>
        <v>47922</v>
      </c>
      <c r="C198" s="36">
        <f t="shared" si="16"/>
        <v>0</v>
      </c>
      <c r="D198" s="243">
        <f t="shared" si="20"/>
        <v>0</v>
      </c>
      <c r="E198" s="243">
        <f t="shared" si="17"/>
        <v>0</v>
      </c>
      <c r="F198" s="243">
        <f t="shared" si="18"/>
        <v>0</v>
      </c>
      <c r="G198" s="262">
        <f t="shared" si="19"/>
        <v>0</v>
      </c>
      <c r="M198" s="1"/>
      <c r="N198" s="1"/>
      <c r="O198" s="1"/>
    </row>
    <row r="199" spans="1:15" x14ac:dyDescent="0.2">
      <c r="A199" s="34" t="str">
        <f t="shared" si="21"/>
        <v>Finished</v>
      </c>
      <c r="B199" s="35">
        <f t="shared" si="15"/>
        <v>47953</v>
      </c>
      <c r="C199" s="36">
        <f t="shared" si="16"/>
        <v>0</v>
      </c>
      <c r="D199" s="243">
        <f t="shared" si="20"/>
        <v>0</v>
      </c>
      <c r="E199" s="243">
        <f t="shared" si="17"/>
        <v>0</v>
      </c>
      <c r="F199" s="243">
        <f t="shared" si="18"/>
        <v>0</v>
      </c>
      <c r="G199" s="262">
        <f t="shared" si="19"/>
        <v>0</v>
      </c>
      <c r="M199" s="1"/>
      <c r="N199" s="1"/>
      <c r="O199" s="1"/>
    </row>
    <row r="200" spans="1:15" x14ac:dyDescent="0.2">
      <c r="A200" s="34" t="str">
        <f t="shared" si="21"/>
        <v>Finished</v>
      </c>
      <c r="B200" s="35">
        <f t="shared" si="15"/>
        <v>47983</v>
      </c>
      <c r="C200" s="36">
        <f t="shared" si="16"/>
        <v>0</v>
      </c>
      <c r="D200" s="243">
        <f t="shared" si="20"/>
        <v>0</v>
      </c>
      <c r="E200" s="243">
        <f t="shared" si="17"/>
        <v>0</v>
      </c>
      <c r="F200" s="243">
        <f t="shared" si="18"/>
        <v>0</v>
      </c>
      <c r="G200" s="262">
        <f t="shared" si="19"/>
        <v>0</v>
      </c>
      <c r="M200" s="1"/>
      <c r="N200" s="1"/>
      <c r="O200" s="1"/>
    </row>
    <row r="201" spans="1:15" x14ac:dyDescent="0.2">
      <c r="A201" s="34" t="str">
        <f t="shared" si="21"/>
        <v>Finished</v>
      </c>
      <c r="B201" s="35">
        <f t="shared" si="15"/>
        <v>48014</v>
      </c>
      <c r="C201" s="36">
        <f t="shared" si="16"/>
        <v>0</v>
      </c>
      <c r="D201" s="243">
        <f t="shared" si="20"/>
        <v>0</v>
      </c>
      <c r="E201" s="243">
        <f t="shared" si="17"/>
        <v>0</v>
      </c>
      <c r="F201" s="243">
        <f t="shared" si="18"/>
        <v>0</v>
      </c>
      <c r="G201" s="262">
        <f t="shared" si="19"/>
        <v>0</v>
      </c>
      <c r="M201" s="1"/>
      <c r="N201" s="1"/>
      <c r="O201" s="1"/>
    </row>
    <row r="202" spans="1:15" x14ac:dyDescent="0.2">
      <c r="A202" s="34" t="str">
        <f t="shared" si="21"/>
        <v>Finished</v>
      </c>
      <c r="B202" s="35">
        <f t="shared" si="15"/>
        <v>48044</v>
      </c>
      <c r="C202" s="36">
        <f t="shared" si="16"/>
        <v>0</v>
      </c>
      <c r="D202" s="243">
        <f t="shared" si="20"/>
        <v>0</v>
      </c>
      <c r="E202" s="243">
        <f t="shared" si="17"/>
        <v>0</v>
      </c>
      <c r="F202" s="243">
        <f t="shared" si="18"/>
        <v>0</v>
      </c>
      <c r="G202" s="262">
        <f t="shared" si="19"/>
        <v>0</v>
      </c>
      <c r="M202" s="1"/>
      <c r="N202" s="1"/>
      <c r="O202" s="1"/>
    </row>
    <row r="203" spans="1:15" x14ac:dyDescent="0.2">
      <c r="A203" s="34" t="str">
        <f t="shared" si="21"/>
        <v>Finished</v>
      </c>
      <c r="B203" s="35">
        <f t="shared" si="15"/>
        <v>48075</v>
      </c>
      <c r="C203" s="36">
        <f t="shared" si="16"/>
        <v>0</v>
      </c>
      <c r="D203" s="243">
        <f t="shared" si="20"/>
        <v>0</v>
      </c>
      <c r="E203" s="243">
        <f t="shared" si="17"/>
        <v>0</v>
      </c>
      <c r="F203" s="243">
        <f t="shared" si="18"/>
        <v>0</v>
      </c>
      <c r="G203" s="262">
        <f t="shared" si="19"/>
        <v>0</v>
      </c>
      <c r="M203" s="1"/>
      <c r="N203" s="1"/>
      <c r="O203" s="1"/>
    </row>
    <row r="204" spans="1:15" x14ac:dyDescent="0.2">
      <c r="A204" s="34" t="str">
        <f t="shared" si="21"/>
        <v>Finished</v>
      </c>
      <c r="B204" s="35">
        <f t="shared" si="15"/>
        <v>48106</v>
      </c>
      <c r="C204" s="36">
        <f t="shared" si="16"/>
        <v>0</v>
      </c>
      <c r="D204" s="243">
        <f t="shared" si="20"/>
        <v>0</v>
      </c>
      <c r="E204" s="243">
        <f t="shared" si="17"/>
        <v>0</v>
      </c>
      <c r="F204" s="243">
        <f t="shared" si="18"/>
        <v>0</v>
      </c>
      <c r="G204" s="262">
        <f t="shared" si="19"/>
        <v>0</v>
      </c>
      <c r="M204" s="1"/>
      <c r="N204" s="1"/>
      <c r="O204" s="1"/>
    </row>
    <row r="205" spans="1:15" x14ac:dyDescent="0.2">
      <c r="A205" s="34" t="str">
        <f t="shared" si="21"/>
        <v>Finished</v>
      </c>
      <c r="B205" s="35">
        <f t="shared" si="15"/>
        <v>48136</v>
      </c>
      <c r="C205" s="36">
        <f t="shared" si="16"/>
        <v>0</v>
      </c>
      <c r="D205" s="243">
        <f t="shared" si="20"/>
        <v>0</v>
      </c>
      <c r="E205" s="243">
        <f t="shared" si="17"/>
        <v>0</v>
      </c>
      <c r="F205" s="243">
        <f t="shared" si="18"/>
        <v>0</v>
      </c>
      <c r="G205" s="262">
        <f t="shared" si="19"/>
        <v>0</v>
      </c>
      <c r="M205" s="1"/>
      <c r="N205" s="1"/>
      <c r="O205" s="1"/>
    </row>
    <row r="206" spans="1:15" x14ac:dyDescent="0.2">
      <c r="A206" s="34" t="str">
        <f t="shared" si="21"/>
        <v>Finished</v>
      </c>
      <c r="B206" s="35">
        <f t="shared" si="15"/>
        <v>48167</v>
      </c>
      <c r="C206" s="36">
        <f t="shared" si="16"/>
        <v>0</v>
      </c>
      <c r="D206" s="243">
        <f t="shared" si="20"/>
        <v>0</v>
      </c>
      <c r="E206" s="243">
        <f t="shared" si="17"/>
        <v>0</v>
      </c>
      <c r="F206" s="243">
        <f t="shared" si="18"/>
        <v>0</v>
      </c>
      <c r="G206" s="262">
        <f t="shared" si="19"/>
        <v>0</v>
      </c>
      <c r="M206" s="1"/>
      <c r="N206" s="1"/>
      <c r="O206" s="1"/>
    </row>
    <row r="207" spans="1:15" x14ac:dyDescent="0.2">
      <c r="A207" s="34" t="str">
        <f t="shared" si="21"/>
        <v>Finished</v>
      </c>
      <c r="B207" s="35">
        <f t="shared" si="15"/>
        <v>48197</v>
      </c>
      <c r="C207" s="36">
        <f t="shared" si="16"/>
        <v>0</v>
      </c>
      <c r="D207" s="243">
        <f t="shared" si="20"/>
        <v>0</v>
      </c>
      <c r="E207" s="243">
        <f t="shared" si="17"/>
        <v>0</v>
      </c>
      <c r="F207" s="243">
        <f t="shared" si="18"/>
        <v>0</v>
      </c>
      <c r="G207" s="262">
        <f t="shared" si="19"/>
        <v>0</v>
      </c>
      <c r="M207" s="1"/>
      <c r="N207" s="1"/>
      <c r="O207" s="1"/>
    </row>
    <row r="208" spans="1:15" x14ac:dyDescent="0.2">
      <c r="A208" s="34" t="str">
        <f t="shared" si="21"/>
        <v>Finished</v>
      </c>
      <c r="B208" s="35">
        <f t="shared" si="15"/>
        <v>48228</v>
      </c>
      <c r="C208" s="36">
        <f t="shared" si="16"/>
        <v>0</v>
      </c>
      <c r="D208" s="243">
        <f t="shared" si="20"/>
        <v>0</v>
      </c>
      <c r="E208" s="243">
        <f t="shared" si="17"/>
        <v>0</v>
      </c>
      <c r="F208" s="243">
        <f t="shared" si="18"/>
        <v>0</v>
      </c>
      <c r="G208" s="262">
        <f t="shared" si="19"/>
        <v>0</v>
      </c>
      <c r="M208" s="1"/>
      <c r="N208" s="1"/>
      <c r="O208" s="1"/>
    </row>
    <row r="209" spans="1:15" x14ac:dyDescent="0.2">
      <c r="A209" s="34" t="str">
        <f t="shared" si="21"/>
        <v>Finished</v>
      </c>
      <c r="B209" s="35">
        <f t="shared" si="15"/>
        <v>48259</v>
      </c>
      <c r="C209" s="36">
        <f t="shared" si="16"/>
        <v>0</v>
      </c>
      <c r="D209" s="243">
        <f t="shared" si="20"/>
        <v>0</v>
      </c>
      <c r="E209" s="243">
        <f t="shared" si="17"/>
        <v>0</v>
      </c>
      <c r="F209" s="243">
        <f t="shared" si="18"/>
        <v>0</v>
      </c>
      <c r="G209" s="262">
        <f>+C209-F209</f>
        <v>0</v>
      </c>
      <c r="M209" s="1"/>
      <c r="N209" s="1"/>
      <c r="O209" s="1"/>
    </row>
    <row r="210" spans="1:15" x14ac:dyDescent="0.2">
      <c r="A210" s="34" t="str">
        <f t="shared" si="21"/>
        <v>Finished</v>
      </c>
      <c r="B210" s="35">
        <f t="shared" si="15"/>
        <v>48288</v>
      </c>
      <c r="C210" s="36">
        <f t="shared" si="16"/>
        <v>0</v>
      </c>
      <c r="D210" s="243">
        <f t="shared" si="20"/>
        <v>0</v>
      </c>
      <c r="E210" s="243">
        <f t="shared" si="17"/>
        <v>0</v>
      </c>
      <c r="F210" s="243">
        <f t="shared" si="18"/>
        <v>0</v>
      </c>
      <c r="G210" s="262">
        <f t="shared" si="19"/>
        <v>0</v>
      </c>
      <c r="M210" s="1"/>
      <c r="N210" s="1"/>
      <c r="O210" s="1"/>
    </row>
    <row r="211" spans="1:15" x14ac:dyDescent="0.2">
      <c r="A211" s="34" t="str">
        <f t="shared" si="21"/>
        <v>Finished</v>
      </c>
      <c r="B211" s="35">
        <f t="shared" si="15"/>
        <v>48319</v>
      </c>
      <c r="C211" s="36">
        <f t="shared" si="16"/>
        <v>0</v>
      </c>
      <c r="D211" s="243">
        <f t="shared" si="20"/>
        <v>0</v>
      </c>
      <c r="E211" s="243">
        <f t="shared" si="17"/>
        <v>0</v>
      </c>
      <c r="F211" s="243">
        <f t="shared" si="18"/>
        <v>0</v>
      </c>
      <c r="G211" s="262">
        <f t="shared" si="19"/>
        <v>0</v>
      </c>
      <c r="M211" s="1"/>
      <c r="N211" s="1"/>
      <c r="O211" s="1"/>
    </row>
    <row r="212" spans="1:15" x14ac:dyDescent="0.2">
      <c r="A212" s="34" t="str">
        <f t="shared" si="21"/>
        <v>Finished</v>
      </c>
      <c r="B212" s="35">
        <f t="shared" si="15"/>
        <v>48349</v>
      </c>
      <c r="C212" s="36">
        <f t="shared" si="16"/>
        <v>0</v>
      </c>
      <c r="D212" s="243">
        <f t="shared" si="20"/>
        <v>0</v>
      </c>
      <c r="E212" s="243">
        <f t="shared" si="17"/>
        <v>0</v>
      </c>
      <c r="F212" s="243">
        <f t="shared" si="18"/>
        <v>0</v>
      </c>
      <c r="G212" s="262">
        <f t="shared" si="19"/>
        <v>0</v>
      </c>
      <c r="M212" s="1"/>
      <c r="N212" s="1"/>
      <c r="O212" s="1"/>
    </row>
    <row r="213" spans="1:15" x14ac:dyDescent="0.2">
      <c r="A213" s="34" t="str">
        <f t="shared" si="21"/>
        <v>Finished</v>
      </c>
      <c r="B213" s="35">
        <f t="shared" si="15"/>
        <v>48380</v>
      </c>
      <c r="C213" s="36">
        <f t="shared" si="16"/>
        <v>0</v>
      </c>
      <c r="D213" s="243">
        <f t="shared" si="20"/>
        <v>0</v>
      </c>
      <c r="E213" s="243">
        <f t="shared" si="17"/>
        <v>0</v>
      </c>
      <c r="F213" s="243">
        <f t="shared" si="18"/>
        <v>0</v>
      </c>
      <c r="G213" s="262">
        <f t="shared" si="19"/>
        <v>0</v>
      </c>
      <c r="M213" s="1"/>
      <c r="N213" s="1"/>
      <c r="O213" s="1"/>
    </row>
    <row r="214" spans="1:15" x14ac:dyDescent="0.2">
      <c r="A214" s="34" t="str">
        <f t="shared" si="21"/>
        <v>Finished</v>
      </c>
      <c r="B214" s="35">
        <f t="shared" si="15"/>
        <v>48410</v>
      </c>
      <c r="C214" s="36">
        <f t="shared" si="16"/>
        <v>0</v>
      </c>
      <c r="D214" s="243">
        <f t="shared" si="20"/>
        <v>0</v>
      </c>
      <c r="E214" s="243">
        <f t="shared" si="17"/>
        <v>0</v>
      </c>
      <c r="F214" s="243">
        <f t="shared" si="18"/>
        <v>0</v>
      </c>
      <c r="G214" s="262">
        <f t="shared" si="19"/>
        <v>0</v>
      </c>
      <c r="M214" s="1"/>
      <c r="N214" s="1"/>
      <c r="O214" s="1"/>
    </row>
    <row r="215" spans="1:15" x14ac:dyDescent="0.2">
      <c r="A215" s="34" t="str">
        <f t="shared" si="21"/>
        <v>Finished</v>
      </c>
      <c r="B215" s="35">
        <f t="shared" si="15"/>
        <v>48441</v>
      </c>
      <c r="C215" s="36">
        <f t="shared" si="16"/>
        <v>0</v>
      </c>
      <c r="D215" s="243">
        <f t="shared" si="20"/>
        <v>0</v>
      </c>
      <c r="E215" s="243">
        <f t="shared" si="17"/>
        <v>0</v>
      </c>
      <c r="F215" s="243">
        <f t="shared" si="18"/>
        <v>0</v>
      </c>
      <c r="G215" s="262">
        <f t="shared" si="19"/>
        <v>0</v>
      </c>
      <c r="M215" s="1"/>
      <c r="N215" s="1"/>
      <c r="O215" s="1"/>
    </row>
    <row r="216" spans="1:15" x14ac:dyDescent="0.2">
      <c r="A216" s="34" t="str">
        <f t="shared" si="21"/>
        <v>Finished</v>
      </c>
      <c r="B216" s="35">
        <f t="shared" ref="B216:B279" si="22">+EDATE(B215,Len_of_pmt_interval)</f>
        <v>48472</v>
      </c>
      <c r="C216" s="36">
        <f t="shared" ref="C216:C279" si="23">+G215</f>
        <v>0</v>
      </c>
      <c r="D216" s="243">
        <f t="shared" si="20"/>
        <v>0</v>
      </c>
      <c r="E216" s="243">
        <f t="shared" ref="E216:E279" si="24">+cal_periodic_pmt_rate*C216</f>
        <v>0</v>
      </c>
      <c r="F216" s="243">
        <f t="shared" ref="F216:F279" si="25">+IF(A216&lt;num_pmts,cal_periodic_pmt_amt-E216,C216)</f>
        <v>0</v>
      </c>
      <c r="G216" s="262">
        <f t="shared" ref="G216:G279" si="26">+C216-F216</f>
        <v>0</v>
      </c>
      <c r="M216" s="1"/>
      <c r="N216" s="1"/>
      <c r="O216" s="1"/>
    </row>
    <row r="217" spans="1:15" x14ac:dyDescent="0.2">
      <c r="A217" s="34" t="str">
        <f t="shared" si="21"/>
        <v>Finished</v>
      </c>
      <c r="B217" s="35">
        <f t="shared" si="22"/>
        <v>48502</v>
      </c>
      <c r="C217" s="36">
        <f t="shared" si="23"/>
        <v>0</v>
      </c>
      <c r="D217" s="243">
        <f t="shared" ref="D217:D280" si="27">+E217+F217</f>
        <v>0</v>
      </c>
      <c r="E217" s="243">
        <f t="shared" si="24"/>
        <v>0</v>
      </c>
      <c r="F217" s="243">
        <f t="shared" si="25"/>
        <v>0</v>
      </c>
      <c r="G217" s="262">
        <f t="shared" si="26"/>
        <v>0</v>
      </c>
      <c r="M217" s="1"/>
      <c r="N217" s="1"/>
      <c r="O217" s="1"/>
    </row>
    <row r="218" spans="1:15" x14ac:dyDescent="0.2">
      <c r="A218" s="34" t="str">
        <f t="shared" si="21"/>
        <v>Finished</v>
      </c>
      <c r="B218" s="35">
        <f t="shared" si="22"/>
        <v>48533</v>
      </c>
      <c r="C218" s="36">
        <f t="shared" si="23"/>
        <v>0</v>
      </c>
      <c r="D218" s="243">
        <f t="shared" si="27"/>
        <v>0</v>
      </c>
      <c r="E218" s="243">
        <f t="shared" si="24"/>
        <v>0</v>
      </c>
      <c r="F218" s="243">
        <f t="shared" si="25"/>
        <v>0</v>
      </c>
      <c r="G218" s="262">
        <f t="shared" si="26"/>
        <v>0</v>
      </c>
      <c r="M218" s="1"/>
      <c r="N218" s="1"/>
      <c r="O218" s="1"/>
    </row>
    <row r="219" spans="1:15" x14ac:dyDescent="0.2">
      <c r="A219" s="34" t="str">
        <f t="shared" si="21"/>
        <v>Finished</v>
      </c>
      <c r="B219" s="35">
        <f t="shared" si="22"/>
        <v>48563</v>
      </c>
      <c r="C219" s="36">
        <f t="shared" si="23"/>
        <v>0</v>
      </c>
      <c r="D219" s="243">
        <f t="shared" si="27"/>
        <v>0</v>
      </c>
      <c r="E219" s="243">
        <f t="shared" si="24"/>
        <v>0</v>
      </c>
      <c r="F219" s="243">
        <f t="shared" si="25"/>
        <v>0</v>
      </c>
      <c r="G219" s="262">
        <f t="shared" si="26"/>
        <v>0</v>
      </c>
      <c r="M219" s="1"/>
      <c r="N219" s="1"/>
      <c r="O219" s="1"/>
    </row>
    <row r="220" spans="1:15" x14ac:dyDescent="0.2">
      <c r="A220" s="34" t="str">
        <f t="shared" si="21"/>
        <v>Finished</v>
      </c>
      <c r="B220" s="35">
        <f t="shared" si="22"/>
        <v>48594</v>
      </c>
      <c r="C220" s="36">
        <f t="shared" si="23"/>
        <v>0</v>
      </c>
      <c r="D220" s="243">
        <f t="shared" si="27"/>
        <v>0</v>
      </c>
      <c r="E220" s="243">
        <f t="shared" si="24"/>
        <v>0</v>
      </c>
      <c r="F220" s="243">
        <f t="shared" si="25"/>
        <v>0</v>
      </c>
      <c r="G220" s="262">
        <f t="shared" si="26"/>
        <v>0</v>
      </c>
      <c r="M220" s="1"/>
      <c r="N220" s="1"/>
      <c r="O220" s="1"/>
    </row>
    <row r="221" spans="1:15" x14ac:dyDescent="0.2">
      <c r="A221" s="34" t="str">
        <f t="shared" si="21"/>
        <v>Finished</v>
      </c>
      <c r="B221" s="35">
        <f t="shared" si="22"/>
        <v>48625</v>
      </c>
      <c r="C221" s="36">
        <f t="shared" si="23"/>
        <v>0</v>
      </c>
      <c r="D221" s="243">
        <f t="shared" si="27"/>
        <v>0</v>
      </c>
      <c r="E221" s="243">
        <f t="shared" si="24"/>
        <v>0</v>
      </c>
      <c r="F221" s="243">
        <f t="shared" si="25"/>
        <v>0</v>
      </c>
      <c r="G221" s="262">
        <f t="shared" si="26"/>
        <v>0</v>
      </c>
      <c r="M221" s="1"/>
      <c r="N221" s="1"/>
      <c r="O221" s="1"/>
    </row>
    <row r="222" spans="1:15" s="2" customFormat="1" ht="15" x14ac:dyDescent="0.25">
      <c r="A222" s="75" t="str">
        <f t="shared" si="21"/>
        <v>Finished</v>
      </c>
      <c r="B222" s="76">
        <f t="shared" si="22"/>
        <v>48653</v>
      </c>
      <c r="C222" s="77">
        <f t="shared" si="23"/>
        <v>0</v>
      </c>
      <c r="D222" s="245">
        <f t="shared" si="27"/>
        <v>0</v>
      </c>
      <c r="E222" s="245">
        <f t="shared" si="24"/>
        <v>0</v>
      </c>
      <c r="F222" s="245">
        <f t="shared" si="25"/>
        <v>0</v>
      </c>
      <c r="G222" s="268">
        <f t="shared" si="26"/>
        <v>0</v>
      </c>
      <c r="M222" s="1"/>
      <c r="N222" s="1"/>
      <c r="O222" s="1"/>
    </row>
    <row r="223" spans="1:15" x14ac:dyDescent="0.2">
      <c r="A223" s="34" t="str">
        <f t="shared" si="21"/>
        <v>Finished</v>
      </c>
      <c r="B223" s="35">
        <f t="shared" si="22"/>
        <v>48684</v>
      </c>
      <c r="C223" s="36">
        <f t="shared" si="23"/>
        <v>0</v>
      </c>
      <c r="D223" s="243">
        <f t="shared" si="27"/>
        <v>0</v>
      </c>
      <c r="E223" s="243">
        <f t="shared" si="24"/>
        <v>0</v>
      </c>
      <c r="F223" s="243">
        <f t="shared" si="25"/>
        <v>0</v>
      </c>
      <c r="G223" s="262">
        <f t="shared" si="26"/>
        <v>0</v>
      </c>
      <c r="M223" s="1"/>
      <c r="N223" s="1"/>
      <c r="O223" s="1"/>
    </row>
    <row r="224" spans="1:15" x14ac:dyDescent="0.2">
      <c r="A224" s="34" t="str">
        <f t="shared" si="21"/>
        <v>Finished</v>
      </c>
      <c r="B224" s="35">
        <f t="shared" si="22"/>
        <v>48714</v>
      </c>
      <c r="C224" s="36">
        <f t="shared" si="23"/>
        <v>0</v>
      </c>
      <c r="D224" s="243">
        <f t="shared" si="27"/>
        <v>0</v>
      </c>
      <c r="E224" s="243">
        <f t="shared" si="24"/>
        <v>0</v>
      </c>
      <c r="F224" s="243">
        <f t="shared" si="25"/>
        <v>0</v>
      </c>
      <c r="G224" s="262">
        <f t="shared" si="26"/>
        <v>0</v>
      </c>
      <c r="M224" s="1"/>
      <c r="N224" s="1"/>
      <c r="O224" s="1"/>
    </row>
    <row r="225" spans="1:15" x14ac:dyDescent="0.2">
      <c r="A225" s="34" t="str">
        <f t="shared" si="21"/>
        <v>Finished</v>
      </c>
      <c r="B225" s="35">
        <f t="shared" si="22"/>
        <v>48745</v>
      </c>
      <c r="C225" s="36">
        <f t="shared" si="23"/>
        <v>0</v>
      </c>
      <c r="D225" s="243">
        <f t="shared" si="27"/>
        <v>0</v>
      </c>
      <c r="E225" s="243">
        <f t="shared" si="24"/>
        <v>0</v>
      </c>
      <c r="F225" s="243">
        <f t="shared" si="25"/>
        <v>0</v>
      </c>
      <c r="G225" s="262">
        <f t="shared" si="26"/>
        <v>0</v>
      </c>
      <c r="M225" s="1"/>
      <c r="N225" s="1"/>
      <c r="O225" s="1"/>
    </row>
    <row r="226" spans="1:15" x14ac:dyDescent="0.2">
      <c r="A226" s="34" t="str">
        <f t="shared" si="21"/>
        <v>Finished</v>
      </c>
      <c r="B226" s="35">
        <f t="shared" si="22"/>
        <v>48775</v>
      </c>
      <c r="C226" s="36">
        <f t="shared" si="23"/>
        <v>0</v>
      </c>
      <c r="D226" s="243">
        <f t="shared" si="27"/>
        <v>0</v>
      </c>
      <c r="E226" s="243">
        <f t="shared" si="24"/>
        <v>0</v>
      </c>
      <c r="F226" s="243">
        <f t="shared" si="25"/>
        <v>0</v>
      </c>
      <c r="G226" s="262">
        <f t="shared" si="26"/>
        <v>0</v>
      </c>
      <c r="M226" s="1"/>
      <c r="N226" s="1"/>
      <c r="O226" s="1"/>
    </row>
    <row r="227" spans="1:15" x14ac:dyDescent="0.2">
      <c r="A227" s="34" t="str">
        <f t="shared" si="21"/>
        <v>Finished</v>
      </c>
      <c r="B227" s="35">
        <f t="shared" si="22"/>
        <v>48806</v>
      </c>
      <c r="C227" s="36">
        <f t="shared" si="23"/>
        <v>0</v>
      </c>
      <c r="D227" s="243">
        <f t="shared" si="27"/>
        <v>0</v>
      </c>
      <c r="E227" s="243">
        <f t="shared" si="24"/>
        <v>0</v>
      </c>
      <c r="F227" s="243">
        <f t="shared" si="25"/>
        <v>0</v>
      </c>
      <c r="G227" s="262">
        <f t="shared" si="26"/>
        <v>0</v>
      </c>
      <c r="M227" s="1"/>
      <c r="N227" s="1"/>
      <c r="O227" s="1"/>
    </row>
    <row r="228" spans="1:15" x14ac:dyDescent="0.2">
      <c r="A228" s="34" t="str">
        <f t="shared" si="21"/>
        <v>Finished</v>
      </c>
      <c r="B228" s="35">
        <f t="shared" si="22"/>
        <v>48837</v>
      </c>
      <c r="C228" s="36">
        <f t="shared" si="23"/>
        <v>0</v>
      </c>
      <c r="D228" s="243">
        <f t="shared" si="27"/>
        <v>0</v>
      </c>
      <c r="E228" s="243">
        <f t="shared" si="24"/>
        <v>0</v>
      </c>
      <c r="F228" s="243">
        <f t="shared" si="25"/>
        <v>0</v>
      </c>
      <c r="G228" s="262">
        <f t="shared" si="26"/>
        <v>0</v>
      </c>
      <c r="M228" s="1"/>
      <c r="N228" s="1"/>
      <c r="O228" s="1"/>
    </row>
    <row r="229" spans="1:15" x14ac:dyDescent="0.2">
      <c r="A229" s="34" t="str">
        <f t="shared" si="21"/>
        <v>Finished</v>
      </c>
      <c r="B229" s="35">
        <f t="shared" si="22"/>
        <v>48867</v>
      </c>
      <c r="C229" s="36">
        <f t="shared" si="23"/>
        <v>0</v>
      </c>
      <c r="D229" s="243">
        <f t="shared" si="27"/>
        <v>0</v>
      </c>
      <c r="E229" s="243">
        <f t="shared" si="24"/>
        <v>0</v>
      </c>
      <c r="F229" s="243">
        <f t="shared" si="25"/>
        <v>0</v>
      </c>
      <c r="G229" s="262">
        <f t="shared" si="26"/>
        <v>0</v>
      </c>
      <c r="M229" s="1"/>
      <c r="N229" s="1"/>
      <c r="O229" s="1"/>
    </row>
    <row r="230" spans="1:15" x14ac:dyDescent="0.2">
      <c r="A230" s="34" t="str">
        <f t="shared" si="21"/>
        <v>Finished</v>
      </c>
      <c r="B230" s="35">
        <f t="shared" si="22"/>
        <v>48898</v>
      </c>
      <c r="C230" s="36">
        <f t="shared" si="23"/>
        <v>0</v>
      </c>
      <c r="D230" s="243">
        <f t="shared" si="27"/>
        <v>0</v>
      </c>
      <c r="E230" s="243">
        <f t="shared" si="24"/>
        <v>0</v>
      </c>
      <c r="F230" s="243">
        <f t="shared" si="25"/>
        <v>0</v>
      </c>
      <c r="G230" s="262">
        <f t="shared" si="26"/>
        <v>0</v>
      </c>
      <c r="M230" s="1"/>
      <c r="N230" s="1"/>
      <c r="O230" s="1"/>
    </row>
    <row r="231" spans="1:15" x14ac:dyDescent="0.2">
      <c r="A231" s="34" t="str">
        <f t="shared" si="21"/>
        <v>Finished</v>
      </c>
      <c r="B231" s="35">
        <f t="shared" si="22"/>
        <v>48928</v>
      </c>
      <c r="C231" s="36">
        <f t="shared" si="23"/>
        <v>0</v>
      </c>
      <c r="D231" s="243">
        <f t="shared" si="27"/>
        <v>0</v>
      </c>
      <c r="E231" s="243">
        <f t="shared" si="24"/>
        <v>0</v>
      </c>
      <c r="F231" s="243">
        <f t="shared" si="25"/>
        <v>0</v>
      </c>
      <c r="G231" s="262">
        <f t="shared" si="26"/>
        <v>0</v>
      </c>
      <c r="M231" s="1"/>
      <c r="N231" s="1"/>
      <c r="O231" s="1"/>
    </row>
    <row r="232" spans="1:15" x14ac:dyDescent="0.2">
      <c r="A232" s="34" t="str">
        <f t="shared" si="21"/>
        <v>Finished</v>
      </c>
      <c r="B232" s="35">
        <f t="shared" si="22"/>
        <v>48959</v>
      </c>
      <c r="C232" s="36">
        <f t="shared" si="23"/>
        <v>0</v>
      </c>
      <c r="D232" s="243">
        <f t="shared" si="27"/>
        <v>0</v>
      </c>
      <c r="E232" s="243">
        <f t="shared" si="24"/>
        <v>0</v>
      </c>
      <c r="F232" s="243">
        <f t="shared" si="25"/>
        <v>0</v>
      </c>
      <c r="G232" s="262">
        <f t="shared" si="26"/>
        <v>0</v>
      </c>
      <c r="M232" s="1"/>
      <c r="N232" s="1"/>
      <c r="O232" s="1"/>
    </row>
    <row r="233" spans="1:15" x14ac:dyDescent="0.2">
      <c r="A233" s="34" t="str">
        <f t="shared" si="21"/>
        <v>Finished</v>
      </c>
      <c r="B233" s="35">
        <f t="shared" si="22"/>
        <v>48990</v>
      </c>
      <c r="C233" s="36">
        <f t="shared" si="23"/>
        <v>0</v>
      </c>
      <c r="D233" s="243">
        <f t="shared" si="27"/>
        <v>0</v>
      </c>
      <c r="E233" s="243">
        <f t="shared" si="24"/>
        <v>0</v>
      </c>
      <c r="F233" s="243">
        <f t="shared" si="25"/>
        <v>0</v>
      </c>
      <c r="G233" s="262">
        <f t="shared" si="26"/>
        <v>0</v>
      </c>
      <c r="M233" s="1"/>
      <c r="N233" s="1"/>
      <c r="O233" s="1"/>
    </row>
    <row r="234" spans="1:15" x14ac:dyDescent="0.2">
      <c r="A234" s="34" t="str">
        <f t="shared" si="21"/>
        <v>Finished</v>
      </c>
      <c r="B234" s="35">
        <f t="shared" si="22"/>
        <v>49018</v>
      </c>
      <c r="C234" s="36">
        <f t="shared" si="23"/>
        <v>0</v>
      </c>
      <c r="D234" s="243">
        <f t="shared" si="27"/>
        <v>0</v>
      </c>
      <c r="E234" s="243">
        <f t="shared" si="24"/>
        <v>0</v>
      </c>
      <c r="F234" s="243">
        <f t="shared" si="25"/>
        <v>0</v>
      </c>
      <c r="G234" s="262">
        <f t="shared" si="26"/>
        <v>0</v>
      </c>
      <c r="M234" s="1"/>
      <c r="N234" s="1"/>
      <c r="O234" s="1"/>
    </row>
    <row r="235" spans="1:15" x14ac:dyDescent="0.2">
      <c r="A235" s="34" t="str">
        <f t="shared" si="21"/>
        <v>Finished</v>
      </c>
      <c r="B235" s="35">
        <f t="shared" si="22"/>
        <v>49049</v>
      </c>
      <c r="C235" s="36">
        <f t="shared" si="23"/>
        <v>0</v>
      </c>
      <c r="D235" s="243">
        <f t="shared" si="27"/>
        <v>0</v>
      </c>
      <c r="E235" s="243">
        <f t="shared" si="24"/>
        <v>0</v>
      </c>
      <c r="F235" s="243">
        <f t="shared" si="25"/>
        <v>0</v>
      </c>
      <c r="G235" s="262">
        <f t="shared" si="26"/>
        <v>0</v>
      </c>
      <c r="M235" s="1"/>
      <c r="N235" s="1"/>
      <c r="O235" s="1"/>
    </row>
    <row r="236" spans="1:15" x14ac:dyDescent="0.2">
      <c r="A236" s="34" t="str">
        <f t="shared" si="21"/>
        <v>Finished</v>
      </c>
      <c r="B236" s="35">
        <f t="shared" si="22"/>
        <v>49079</v>
      </c>
      <c r="C236" s="36">
        <f t="shared" si="23"/>
        <v>0</v>
      </c>
      <c r="D236" s="243">
        <f t="shared" si="27"/>
        <v>0</v>
      </c>
      <c r="E236" s="243">
        <f t="shared" si="24"/>
        <v>0</v>
      </c>
      <c r="F236" s="243">
        <f t="shared" si="25"/>
        <v>0</v>
      </c>
      <c r="G236" s="262">
        <f t="shared" si="26"/>
        <v>0</v>
      </c>
      <c r="M236" s="1"/>
      <c r="N236" s="1"/>
      <c r="O236" s="1"/>
    </row>
    <row r="237" spans="1:15" x14ac:dyDescent="0.2">
      <c r="A237" s="34" t="str">
        <f t="shared" si="21"/>
        <v>Finished</v>
      </c>
      <c r="B237" s="35">
        <f t="shared" si="22"/>
        <v>49110</v>
      </c>
      <c r="C237" s="36">
        <f t="shared" si="23"/>
        <v>0</v>
      </c>
      <c r="D237" s="243">
        <f t="shared" si="27"/>
        <v>0</v>
      </c>
      <c r="E237" s="243">
        <f t="shared" si="24"/>
        <v>0</v>
      </c>
      <c r="F237" s="243">
        <f t="shared" si="25"/>
        <v>0</v>
      </c>
      <c r="G237" s="262">
        <f t="shared" si="26"/>
        <v>0</v>
      </c>
      <c r="M237" s="1"/>
      <c r="N237" s="1"/>
      <c r="O237" s="1"/>
    </row>
    <row r="238" spans="1:15" x14ac:dyDescent="0.2">
      <c r="A238" s="34" t="str">
        <f t="shared" si="21"/>
        <v>Finished</v>
      </c>
      <c r="B238" s="35">
        <f t="shared" si="22"/>
        <v>49140</v>
      </c>
      <c r="C238" s="36">
        <f t="shared" si="23"/>
        <v>0</v>
      </c>
      <c r="D238" s="243">
        <f t="shared" si="27"/>
        <v>0</v>
      </c>
      <c r="E238" s="243">
        <f t="shared" si="24"/>
        <v>0</v>
      </c>
      <c r="F238" s="243">
        <f t="shared" si="25"/>
        <v>0</v>
      </c>
      <c r="G238" s="262">
        <f t="shared" si="26"/>
        <v>0</v>
      </c>
      <c r="M238" s="1"/>
      <c r="N238" s="1"/>
      <c r="O238" s="1"/>
    </row>
    <row r="239" spans="1:15" x14ac:dyDescent="0.2">
      <c r="A239" s="34" t="str">
        <f t="shared" si="21"/>
        <v>Finished</v>
      </c>
      <c r="B239" s="35">
        <f t="shared" si="22"/>
        <v>49171</v>
      </c>
      <c r="C239" s="36">
        <f t="shared" si="23"/>
        <v>0</v>
      </c>
      <c r="D239" s="243">
        <f t="shared" si="27"/>
        <v>0</v>
      </c>
      <c r="E239" s="243">
        <f t="shared" si="24"/>
        <v>0</v>
      </c>
      <c r="F239" s="243">
        <f t="shared" si="25"/>
        <v>0</v>
      </c>
      <c r="G239" s="262">
        <f t="shared" si="26"/>
        <v>0</v>
      </c>
      <c r="M239" s="1"/>
      <c r="N239" s="1"/>
      <c r="O239" s="1"/>
    </row>
    <row r="240" spans="1:15" x14ac:dyDescent="0.2">
      <c r="A240" s="34" t="str">
        <f t="shared" si="21"/>
        <v>Finished</v>
      </c>
      <c r="B240" s="35">
        <f t="shared" si="22"/>
        <v>49202</v>
      </c>
      <c r="C240" s="36">
        <f t="shared" si="23"/>
        <v>0</v>
      </c>
      <c r="D240" s="243">
        <f t="shared" si="27"/>
        <v>0</v>
      </c>
      <c r="E240" s="243">
        <f t="shared" si="24"/>
        <v>0</v>
      </c>
      <c r="F240" s="243">
        <f t="shared" si="25"/>
        <v>0</v>
      </c>
      <c r="G240" s="262">
        <f t="shared" si="26"/>
        <v>0</v>
      </c>
      <c r="M240" s="1"/>
      <c r="N240" s="1"/>
      <c r="O240" s="1"/>
    </row>
    <row r="241" spans="1:15" x14ac:dyDescent="0.2">
      <c r="A241" s="34" t="str">
        <f t="shared" si="21"/>
        <v>Finished</v>
      </c>
      <c r="B241" s="35">
        <f t="shared" si="22"/>
        <v>49232</v>
      </c>
      <c r="C241" s="36">
        <f t="shared" si="23"/>
        <v>0</v>
      </c>
      <c r="D241" s="243">
        <f t="shared" si="27"/>
        <v>0</v>
      </c>
      <c r="E241" s="243">
        <f t="shared" si="24"/>
        <v>0</v>
      </c>
      <c r="F241" s="243">
        <f t="shared" si="25"/>
        <v>0</v>
      </c>
      <c r="G241" s="262">
        <f t="shared" si="26"/>
        <v>0</v>
      </c>
      <c r="M241" s="1"/>
      <c r="N241" s="1"/>
      <c r="O241" s="1"/>
    </row>
    <row r="242" spans="1:15" x14ac:dyDescent="0.2">
      <c r="A242" s="34" t="str">
        <f t="shared" si="21"/>
        <v>Finished</v>
      </c>
      <c r="B242" s="35">
        <f t="shared" si="22"/>
        <v>49263</v>
      </c>
      <c r="C242" s="36">
        <f t="shared" si="23"/>
        <v>0</v>
      </c>
      <c r="D242" s="243">
        <f t="shared" si="27"/>
        <v>0</v>
      </c>
      <c r="E242" s="243">
        <f t="shared" si="24"/>
        <v>0</v>
      </c>
      <c r="F242" s="243">
        <f t="shared" si="25"/>
        <v>0</v>
      </c>
      <c r="G242" s="262">
        <f t="shared" si="26"/>
        <v>0</v>
      </c>
      <c r="M242" s="1"/>
      <c r="N242" s="1"/>
      <c r="O242" s="1"/>
    </row>
    <row r="243" spans="1:15" x14ac:dyDescent="0.2">
      <c r="A243" s="34" t="str">
        <f t="shared" si="21"/>
        <v>Finished</v>
      </c>
      <c r="B243" s="35">
        <f t="shared" si="22"/>
        <v>49293</v>
      </c>
      <c r="C243" s="36">
        <f t="shared" si="23"/>
        <v>0</v>
      </c>
      <c r="D243" s="243">
        <f t="shared" si="27"/>
        <v>0</v>
      </c>
      <c r="E243" s="243">
        <f t="shared" si="24"/>
        <v>0</v>
      </c>
      <c r="F243" s="243">
        <f t="shared" si="25"/>
        <v>0</v>
      </c>
      <c r="G243" s="262">
        <f t="shared" si="26"/>
        <v>0</v>
      </c>
      <c r="M243" s="1"/>
      <c r="N243" s="1"/>
      <c r="O243" s="1"/>
    </row>
    <row r="244" spans="1:15" x14ac:dyDescent="0.2">
      <c r="A244" s="34" t="str">
        <f t="shared" si="21"/>
        <v>Finished</v>
      </c>
      <c r="B244" s="35">
        <f t="shared" si="22"/>
        <v>49324</v>
      </c>
      <c r="C244" s="36">
        <f t="shared" si="23"/>
        <v>0</v>
      </c>
      <c r="D244" s="243">
        <f t="shared" si="27"/>
        <v>0</v>
      </c>
      <c r="E244" s="243">
        <f t="shared" si="24"/>
        <v>0</v>
      </c>
      <c r="F244" s="243">
        <f t="shared" si="25"/>
        <v>0</v>
      </c>
      <c r="G244" s="262">
        <f t="shared" si="26"/>
        <v>0</v>
      </c>
      <c r="M244" s="1"/>
      <c r="N244" s="1"/>
      <c r="O244" s="1"/>
    </row>
    <row r="245" spans="1:15" x14ac:dyDescent="0.2">
      <c r="A245" s="34" t="str">
        <f t="shared" si="21"/>
        <v>Finished</v>
      </c>
      <c r="B245" s="35">
        <f t="shared" si="22"/>
        <v>49355</v>
      </c>
      <c r="C245" s="36">
        <f t="shared" si="23"/>
        <v>0</v>
      </c>
      <c r="D245" s="243">
        <f t="shared" si="27"/>
        <v>0</v>
      </c>
      <c r="E245" s="243">
        <f t="shared" si="24"/>
        <v>0</v>
      </c>
      <c r="F245" s="243">
        <f t="shared" si="25"/>
        <v>0</v>
      </c>
      <c r="G245" s="262">
        <f t="shared" si="26"/>
        <v>0</v>
      </c>
      <c r="M245" s="1"/>
      <c r="N245" s="1"/>
      <c r="O245" s="1"/>
    </row>
    <row r="246" spans="1:15" x14ac:dyDescent="0.2">
      <c r="A246" s="34" t="str">
        <f t="shared" si="21"/>
        <v>Finished</v>
      </c>
      <c r="B246" s="35">
        <f t="shared" si="22"/>
        <v>49383</v>
      </c>
      <c r="C246" s="36">
        <f t="shared" si="23"/>
        <v>0</v>
      </c>
      <c r="D246" s="243">
        <f t="shared" si="27"/>
        <v>0</v>
      </c>
      <c r="E246" s="243">
        <f t="shared" si="24"/>
        <v>0</v>
      </c>
      <c r="F246" s="243">
        <f t="shared" si="25"/>
        <v>0</v>
      </c>
      <c r="G246" s="262">
        <f t="shared" si="26"/>
        <v>0</v>
      </c>
      <c r="M246" s="1"/>
      <c r="N246" s="1"/>
      <c r="O246" s="1"/>
    </row>
    <row r="247" spans="1:15" x14ac:dyDescent="0.2">
      <c r="A247" s="34" t="str">
        <f t="shared" ref="A247:A310" si="28">+IF(A246&lt;num_pmts,A246+1,"Finished")</f>
        <v>Finished</v>
      </c>
      <c r="B247" s="35">
        <f t="shared" si="22"/>
        <v>49414</v>
      </c>
      <c r="C247" s="36">
        <f t="shared" si="23"/>
        <v>0</v>
      </c>
      <c r="D247" s="243">
        <f t="shared" si="27"/>
        <v>0</v>
      </c>
      <c r="E247" s="243">
        <f t="shared" si="24"/>
        <v>0</v>
      </c>
      <c r="F247" s="243">
        <f t="shared" si="25"/>
        <v>0</v>
      </c>
      <c r="G247" s="262">
        <f t="shared" si="26"/>
        <v>0</v>
      </c>
      <c r="M247" s="1"/>
      <c r="N247" s="1"/>
      <c r="O247" s="1"/>
    </row>
    <row r="248" spans="1:15" x14ac:dyDescent="0.2">
      <c r="A248" s="34" t="str">
        <f t="shared" si="28"/>
        <v>Finished</v>
      </c>
      <c r="B248" s="35">
        <f t="shared" si="22"/>
        <v>49444</v>
      </c>
      <c r="C248" s="36">
        <f t="shared" si="23"/>
        <v>0</v>
      </c>
      <c r="D248" s="243">
        <f t="shared" si="27"/>
        <v>0</v>
      </c>
      <c r="E248" s="243">
        <f t="shared" si="24"/>
        <v>0</v>
      </c>
      <c r="F248" s="243">
        <f t="shared" si="25"/>
        <v>0</v>
      </c>
      <c r="G248" s="262">
        <f t="shared" si="26"/>
        <v>0</v>
      </c>
      <c r="M248" s="1"/>
      <c r="N248" s="1"/>
      <c r="O248" s="1"/>
    </row>
    <row r="249" spans="1:15" x14ac:dyDescent="0.2">
      <c r="A249" s="34" t="str">
        <f t="shared" si="28"/>
        <v>Finished</v>
      </c>
      <c r="B249" s="35">
        <f t="shared" si="22"/>
        <v>49475</v>
      </c>
      <c r="C249" s="36">
        <f t="shared" si="23"/>
        <v>0</v>
      </c>
      <c r="D249" s="243">
        <f t="shared" si="27"/>
        <v>0</v>
      </c>
      <c r="E249" s="243">
        <f t="shared" si="24"/>
        <v>0</v>
      </c>
      <c r="F249" s="243">
        <f t="shared" si="25"/>
        <v>0</v>
      </c>
      <c r="G249" s="262">
        <f t="shared" si="26"/>
        <v>0</v>
      </c>
      <c r="M249" s="1"/>
      <c r="N249" s="1"/>
      <c r="O249" s="1"/>
    </row>
    <row r="250" spans="1:15" x14ac:dyDescent="0.2">
      <c r="A250" s="34" t="str">
        <f t="shared" si="28"/>
        <v>Finished</v>
      </c>
      <c r="B250" s="35">
        <f t="shared" si="22"/>
        <v>49505</v>
      </c>
      <c r="C250" s="36">
        <f t="shared" si="23"/>
        <v>0</v>
      </c>
      <c r="D250" s="243">
        <f t="shared" si="27"/>
        <v>0</v>
      </c>
      <c r="E250" s="243">
        <f t="shared" si="24"/>
        <v>0</v>
      </c>
      <c r="F250" s="243">
        <f t="shared" si="25"/>
        <v>0</v>
      </c>
      <c r="G250" s="262">
        <f t="shared" si="26"/>
        <v>0</v>
      </c>
      <c r="M250" s="1"/>
      <c r="N250" s="1"/>
      <c r="O250" s="1"/>
    </row>
    <row r="251" spans="1:15" x14ac:dyDescent="0.2">
      <c r="A251" s="34" t="str">
        <f t="shared" si="28"/>
        <v>Finished</v>
      </c>
      <c r="B251" s="35">
        <f t="shared" si="22"/>
        <v>49536</v>
      </c>
      <c r="C251" s="36">
        <f t="shared" si="23"/>
        <v>0</v>
      </c>
      <c r="D251" s="243">
        <f t="shared" si="27"/>
        <v>0</v>
      </c>
      <c r="E251" s="243">
        <f t="shared" si="24"/>
        <v>0</v>
      </c>
      <c r="F251" s="243">
        <f t="shared" si="25"/>
        <v>0</v>
      </c>
      <c r="G251" s="262">
        <f t="shared" si="26"/>
        <v>0</v>
      </c>
      <c r="M251" s="1"/>
      <c r="N251" s="1"/>
      <c r="O251" s="1"/>
    </row>
    <row r="252" spans="1:15" x14ac:dyDescent="0.2">
      <c r="A252" s="34" t="str">
        <f t="shared" si="28"/>
        <v>Finished</v>
      </c>
      <c r="B252" s="35">
        <f t="shared" si="22"/>
        <v>49567</v>
      </c>
      <c r="C252" s="36">
        <f t="shared" si="23"/>
        <v>0</v>
      </c>
      <c r="D252" s="243">
        <f t="shared" si="27"/>
        <v>0</v>
      </c>
      <c r="E252" s="243">
        <f t="shared" si="24"/>
        <v>0</v>
      </c>
      <c r="F252" s="243">
        <f t="shared" si="25"/>
        <v>0</v>
      </c>
      <c r="G252" s="262">
        <f t="shared" si="26"/>
        <v>0</v>
      </c>
      <c r="M252" s="1"/>
      <c r="N252" s="1"/>
      <c r="O252" s="1"/>
    </row>
    <row r="253" spans="1:15" x14ac:dyDescent="0.2">
      <c r="A253" s="34" t="str">
        <f t="shared" si="28"/>
        <v>Finished</v>
      </c>
      <c r="B253" s="35">
        <f t="shared" si="22"/>
        <v>49597</v>
      </c>
      <c r="C253" s="36">
        <f t="shared" si="23"/>
        <v>0</v>
      </c>
      <c r="D253" s="243">
        <f t="shared" si="27"/>
        <v>0</v>
      </c>
      <c r="E253" s="243">
        <f t="shared" si="24"/>
        <v>0</v>
      </c>
      <c r="F253" s="243">
        <f t="shared" si="25"/>
        <v>0</v>
      </c>
      <c r="G253" s="262">
        <f t="shared" si="26"/>
        <v>0</v>
      </c>
      <c r="M253" s="1"/>
      <c r="N253" s="1"/>
      <c r="O253" s="1"/>
    </row>
    <row r="254" spans="1:15" x14ac:dyDescent="0.2">
      <c r="A254" s="34" t="str">
        <f t="shared" si="28"/>
        <v>Finished</v>
      </c>
      <c r="B254" s="35">
        <f t="shared" si="22"/>
        <v>49628</v>
      </c>
      <c r="C254" s="36">
        <f t="shared" si="23"/>
        <v>0</v>
      </c>
      <c r="D254" s="243">
        <f t="shared" si="27"/>
        <v>0</v>
      </c>
      <c r="E254" s="243">
        <f t="shared" si="24"/>
        <v>0</v>
      </c>
      <c r="F254" s="243">
        <f t="shared" si="25"/>
        <v>0</v>
      </c>
      <c r="G254" s="262">
        <f t="shared" si="26"/>
        <v>0</v>
      </c>
      <c r="M254" s="1"/>
      <c r="N254" s="1"/>
      <c r="O254" s="1"/>
    </row>
    <row r="255" spans="1:15" x14ac:dyDescent="0.2">
      <c r="A255" s="34" t="str">
        <f t="shared" si="28"/>
        <v>Finished</v>
      </c>
      <c r="B255" s="35">
        <f t="shared" si="22"/>
        <v>49658</v>
      </c>
      <c r="C255" s="36">
        <f t="shared" si="23"/>
        <v>0</v>
      </c>
      <c r="D255" s="243">
        <f t="shared" si="27"/>
        <v>0</v>
      </c>
      <c r="E255" s="243">
        <f t="shared" si="24"/>
        <v>0</v>
      </c>
      <c r="F255" s="243">
        <f t="shared" si="25"/>
        <v>0</v>
      </c>
      <c r="G255" s="262">
        <f t="shared" si="26"/>
        <v>0</v>
      </c>
      <c r="M255" s="1"/>
      <c r="N255" s="1"/>
      <c r="O255" s="1"/>
    </row>
    <row r="256" spans="1:15" x14ac:dyDescent="0.2">
      <c r="A256" s="34" t="str">
        <f t="shared" si="28"/>
        <v>Finished</v>
      </c>
      <c r="B256" s="35">
        <f t="shared" si="22"/>
        <v>49689</v>
      </c>
      <c r="C256" s="36">
        <f t="shared" si="23"/>
        <v>0</v>
      </c>
      <c r="D256" s="243">
        <f t="shared" si="27"/>
        <v>0</v>
      </c>
      <c r="E256" s="243">
        <f t="shared" si="24"/>
        <v>0</v>
      </c>
      <c r="F256" s="243">
        <f t="shared" si="25"/>
        <v>0</v>
      </c>
      <c r="G256" s="262">
        <f t="shared" si="26"/>
        <v>0</v>
      </c>
      <c r="M256" s="1"/>
      <c r="N256" s="1"/>
      <c r="O256" s="1"/>
    </row>
    <row r="257" spans="1:15" x14ac:dyDescent="0.2">
      <c r="A257" s="34" t="str">
        <f t="shared" si="28"/>
        <v>Finished</v>
      </c>
      <c r="B257" s="35">
        <f t="shared" si="22"/>
        <v>49720</v>
      </c>
      <c r="C257" s="36">
        <f t="shared" si="23"/>
        <v>0</v>
      </c>
      <c r="D257" s="243">
        <f t="shared" si="27"/>
        <v>0</v>
      </c>
      <c r="E257" s="243">
        <f t="shared" si="24"/>
        <v>0</v>
      </c>
      <c r="F257" s="243">
        <f t="shared" si="25"/>
        <v>0</v>
      </c>
      <c r="G257" s="262">
        <f t="shared" si="26"/>
        <v>0</v>
      </c>
      <c r="M257" s="1"/>
      <c r="N257" s="1"/>
      <c r="O257" s="1"/>
    </row>
    <row r="258" spans="1:15" x14ac:dyDescent="0.2">
      <c r="A258" s="34" t="str">
        <f t="shared" si="28"/>
        <v>Finished</v>
      </c>
      <c r="B258" s="35">
        <f t="shared" si="22"/>
        <v>49749</v>
      </c>
      <c r="C258" s="36">
        <f t="shared" si="23"/>
        <v>0</v>
      </c>
      <c r="D258" s="243">
        <f t="shared" si="27"/>
        <v>0</v>
      </c>
      <c r="E258" s="243">
        <f t="shared" si="24"/>
        <v>0</v>
      </c>
      <c r="F258" s="243">
        <f t="shared" si="25"/>
        <v>0</v>
      </c>
      <c r="G258" s="262">
        <f t="shared" si="26"/>
        <v>0</v>
      </c>
      <c r="M258" s="1"/>
      <c r="N258" s="1"/>
      <c r="O258" s="1"/>
    </row>
    <row r="259" spans="1:15" x14ac:dyDescent="0.2">
      <c r="A259" s="34" t="str">
        <f t="shared" si="28"/>
        <v>Finished</v>
      </c>
      <c r="B259" s="35">
        <f t="shared" si="22"/>
        <v>49780</v>
      </c>
      <c r="C259" s="36">
        <f t="shared" si="23"/>
        <v>0</v>
      </c>
      <c r="D259" s="243">
        <f t="shared" si="27"/>
        <v>0</v>
      </c>
      <c r="E259" s="243">
        <f t="shared" si="24"/>
        <v>0</v>
      </c>
      <c r="F259" s="243">
        <f t="shared" si="25"/>
        <v>0</v>
      </c>
      <c r="G259" s="262">
        <f t="shared" si="26"/>
        <v>0</v>
      </c>
      <c r="M259" s="1"/>
      <c r="N259" s="1"/>
      <c r="O259" s="1"/>
    </row>
    <row r="260" spans="1:15" x14ac:dyDescent="0.2">
      <c r="A260" s="34" t="str">
        <f t="shared" si="28"/>
        <v>Finished</v>
      </c>
      <c r="B260" s="35">
        <f t="shared" si="22"/>
        <v>49810</v>
      </c>
      <c r="C260" s="36">
        <f t="shared" si="23"/>
        <v>0</v>
      </c>
      <c r="D260" s="243">
        <f t="shared" si="27"/>
        <v>0</v>
      </c>
      <c r="E260" s="243">
        <f t="shared" si="24"/>
        <v>0</v>
      </c>
      <c r="F260" s="243">
        <f t="shared" si="25"/>
        <v>0</v>
      </c>
      <c r="G260" s="262">
        <f t="shared" si="26"/>
        <v>0</v>
      </c>
      <c r="M260" s="1"/>
      <c r="N260" s="1"/>
      <c r="O260" s="1"/>
    </row>
    <row r="261" spans="1:15" x14ac:dyDescent="0.2">
      <c r="A261" s="34" t="str">
        <f t="shared" si="28"/>
        <v>Finished</v>
      </c>
      <c r="B261" s="35">
        <f t="shared" si="22"/>
        <v>49841</v>
      </c>
      <c r="C261" s="36">
        <f t="shared" si="23"/>
        <v>0</v>
      </c>
      <c r="D261" s="243">
        <f t="shared" si="27"/>
        <v>0</v>
      </c>
      <c r="E261" s="243">
        <f t="shared" si="24"/>
        <v>0</v>
      </c>
      <c r="F261" s="243">
        <f t="shared" si="25"/>
        <v>0</v>
      </c>
      <c r="G261" s="262">
        <f t="shared" si="26"/>
        <v>0</v>
      </c>
      <c r="M261" s="1"/>
      <c r="N261" s="1"/>
      <c r="O261" s="1"/>
    </row>
    <row r="262" spans="1:15" x14ac:dyDescent="0.2">
      <c r="A262" s="34" t="str">
        <f t="shared" si="28"/>
        <v>Finished</v>
      </c>
      <c r="B262" s="35">
        <f t="shared" si="22"/>
        <v>49871</v>
      </c>
      <c r="C262" s="36">
        <f t="shared" si="23"/>
        <v>0</v>
      </c>
      <c r="D262" s="243">
        <f t="shared" si="27"/>
        <v>0</v>
      </c>
      <c r="E262" s="243">
        <f t="shared" si="24"/>
        <v>0</v>
      </c>
      <c r="F262" s="243">
        <f t="shared" si="25"/>
        <v>0</v>
      </c>
      <c r="G262" s="262">
        <f t="shared" si="26"/>
        <v>0</v>
      </c>
      <c r="M262" s="1"/>
      <c r="N262" s="1"/>
      <c r="O262" s="1"/>
    </row>
    <row r="263" spans="1:15" x14ac:dyDescent="0.2">
      <c r="A263" s="34" t="str">
        <f t="shared" si="28"/>
        <v>Finished</v>
      </c>
      <c r="B263" s="35">
        <f t="shared" si="22"/>
        <v>49902</v>
      </c>
      <c r="C263" s="36">
        <f t="shared" si="23"/>
        <v>0</v>
      </c>
      <c r="D263" s="243">
        <f t="shared" si="27"/>
        <v>0</v>
      </c>
      <c r="E263" s="243">
        <f t="shared" si="24"/>
        <v>0</v>
      </c>
      <c r="F263" s="243">
        <f t="shared" si="25"/>
        <v>0</v>
      </c>
      <c r="G263" s="262">
        <f t="shared" si="26"/>
        <v>0</v>
      </c>
      <c r="M263" s="1"/>
      <c r="N263" s="1"/>
      <c r="O263" s="1"/>
    </row>
    <row r="264" spans="1:15" x14ac:dyDescent="0.2">
      <c r="A264" s="34" t="str">
        <f t="shared" si="28"/>
        <v>Finished</v>
      </c>
      <c r="B264" s="35">
        <f t="shared" si="22"/>
        <v>49933</v>
      </c>
      <c r="C264" s="36">
        <f t="shared" si="23"/>
        <v>0</v>
      </c>
      <c r="D264" s="243">
        <f t="shared" si="27"/>
        <v>0</v>
      </c>
      <c r="E264" s="243">
        <f t="shared" si="24"/>
        <v>0</v>
      </c>
      <c r="F264" s="243">
        <f t="shared" si="25"/>
        <v>0</v>
      </c>
      <c r="G264" s="262">
        <f t="shared" si="26"/>
        <v>0</v>
      </c>
      <c r="M264" s="1"/>
      <c r="N264" s="1"/>
      <c r="O264" s="1"/>
    </row>
    <row r="265" spans="1:15" x14ac:dyDescent="0.2">
      <c r="A265" s="34" t="str">
        <f t="shared" si="28"/>
        <v>Finished</v>
      </c>
      <c r="B265" s="35">
        <f t="shared" si="22"/>
        <v>49963</v>
      </c>
      <c r="C265" s="36">
        <f t="shared" si="23"/>
        <v>0</v>
      </c>
      <c r="D265" s="243">
        <f t="shared" si="27"/>
        <v>0</v>
      </c>
      <c r="E265" s="243">
        <f t="shared" si="24"/>
        <v>0</v>
      </c>
      <c r="F265" s="243">
        <f t="shared" si="25"/>
        <v>0</v>
      </c>
      <c r="G265" s="262">
        <f t="shared" si="26"/>
        <v>0</v>
      </c>
      <c r="M265" s="1"/>
      <c r="N265" s="1"/>
      <c r="O265" s="1"/>
    </row>
    <row r="266" spans="1:15" x14ac:dyDescent="0.2">
      <c r="A266" s="34" t="str">
        <f t="shared" si="28"/>
        <v>Finished</v>
      </c>
      <c r="B266" s="35">
        <f t="shared" si="22"/>
        <v>49994</v>
      </c>
      <c r="C266" s="36">
        <f t="shared" si="23"/>
        <v>0</v>
      </c>
      <c r="D266" s="243">
        <f t="shared" si="27"/>
        <v>0</v>
      </c>
      <c r="E266" s="243">
        <f t="shared" si="24"/>
        <v>0</v>
      </c>
      <c r="F266" s="243">
        <f t="shared" si="25"/>
        <v>0</v>
      </c>
      <c r="G266" s="262">
        <f t="shared" si="26"/>
        <v>0</v>
      </c>
      <c r="M266" s="1"/>
      <c r="N266" s="1"/>
      <c r="O266" s="1"/>
    </row>
    <row r="267" spans="1:15" x14ac:dyDescent="0.2">
      <c r="A267" s="34" t="str">
        <f t="shared" si="28"/>
        <v>Finished</v>
      </c>
      <c r="B267" s="35">
        <f t="shared" si="22"/>
        <v>50024</v>
      </c>
      <c r="C267" s="36">
        <f t="shared" si="23"/>
        <v>0</v>
      </c>
      <c r="D267" s="243">
        <f t="shared" si="27"/>
        <v>0</v>
      </c>
      <c r="E267" s="243">
        <f t="shared" si="24"/>
        <v>0</v>
      </c>
      <c r="F267" s="243">
        <f t="shared" si="25"/>
        <v>0</v>
      </c>
      <c r="G267" s="262">
        <f t="shared" si="26"/>
        <v>0</v>
      </c>
      <c r="M267" s="1"/>
      <c r="N267" s="1"/>
      <c r="O267" s="1"/>
    </row>
    <row r="268" spans="1:15" x14ac:dyDescent="0.2">
      <c r="A268" s="34" t="str">
        <f t="shared" si="28"/>
        <v>Finished</v>
      </c>
      <c r="B268" s="35">
        <f t="shared" si="22"/>
        <v>50055</v>
      </c>
      <c r="C268" s="36">
        <f t="shared" si="23"/>
        <v>0</v>
      </c>
      <c r="D268" s="243">
        <f t="shared" si="27"/>
        <v>0</v>
      </c>
      <c r="E268" s="243">
        <f t="shared" si="24"/>
        <v>0</v>
      </c>
      <c r="F268" s="243">
        <f t="shared" si="25"/>
        <v>0</v>
      </c>
      <c r="G268" s="262">
        <f t="shared" si="26"/>
        <v>0</v>
      </c>
      <c r="M268" s="1"/>
      <c r="N268" s="1"/>
      <c r="O268" s="1"/>
    </row>
    <row r="269" spans="1:15" x14ac:dyDescent="0.2">
      <c r="A269" s="34" t="str">
        <f t="shared" si="28"/>
        <v>Finished</v>
      </c>
      <c r="B269" s="35">
        <f t="shared" si="22"/>
        <v>50086</v>
      </c>
      <c r="C269" s="36">
        <f t="shared" si="23"/>
        <v>0</v>
      </c>
      <c r="D269" s="243">
        <f t="shared" si="27"/>
        <v>0</v>
      </c>
      <c r="E269" s="243">
        <f t="shared" si="24"/>
        <v>0</v>
      </c>
      <c r="F269" s="243">
        <f t="shared" si="25"/>
        <v>0</v>
      </c>
      <c r="G269" s="262">
        <f t="shared" si="26"/>
        <v>0</v>
      </c>
      <c r="M269" s="1"/>
      <c r="N269" s="1"/>
      <c r="O269" s="1"/>
    </row>
    <row r="270" spans="1:15" x14ac:dyDescent="0.2">
      <c r="A270" s="34" t="str">
        <f t="shared" si="28"/>
        <v>Finished</v>
      </c>
      <c r="B270" s="35">
        <f t="shared" si="22"/>
        <v>50114</v>
      </c>
      <c r="C270" s="36">
        <f t="shared" si="23"/>
        <v>0</v>
      </c>
      <c r="D270" s="243">
        <f t="shared" si="27"/>
        <v>0</v>
      </c>
      <c r="E270" s="243">
        <f t="shared" si="24"/>
        <v>0</v>
      </c>
      <c r="F270" s="243">
        <f t="shared" si="25"/>
        <v>0</v>
      </c>
      <c r="G270" s="262">
        <f t="shared" si="26"/>
        <v>0</v>
      </c>
      <c r="M270" s="1"/>
      <c r="N270" s="1"/>
      <c r="O270" s="1"/>
    </row>
    <row r="271" spans="1:15" x14ac:dyDescent="0.2">
      <c r="A271" s="34" t="str">
        <f t="shared" si="28"/>
        <v>Finished</v>
      </c>
      <c r="B271" s="35">
        <f t="shared" si="22"/>
        <v>50145</v>
      </c>
      <c r="C271" s="36">
        <f t="shared" si="23"/>
        <v>0</v>
      </c>
      <c r="D271" s="243">
        <f t="shared" si="27"/>
        <v>0</v>
      </c>
      <c r="E271" s="243">
        <f t="shared" si="24"/>
        <v>0</v>
      </c>
      <c r="F271" s="243">
        <f t="shared" si="25"/>
        <v>0</v>
      </c>
      <c r="G271" s="262">
        <f t="shared" si="26"/>
        <v>0</v>
      </c>
      <c r="M271" s="1"/>
      <c r="N271" s="1"/>
      <c r="O271" s="1"/>
    </row>
    <row r="272" spans="1:15" x14ac:dyDescent="0.2">
      <c r="A272" s="34" t="str">
        <f t="shared" si="28"/>
        <v>Finished</v>
      </c>
      <c r="B272" s="35">
        <f t="shared" si="22"/>
        <v>50175</v>
      </c>
      <c r="C272" s="36">
        <f t="shared" si="23"/>
        <v>0</v>
      </c>
      <c r="D272" s="243">
        <f t="shared" si="27"/>
        <v>0</v>
      </c>
      <c r="E272" s="243">
        <f t="shared" si="24"/>
        <v>0</v>
      </c>
      <c r="F272" s="243">
        <f t="shared" si="25"/>
        <v>0</v>
      </c>
      <c r="G272" s="262">
        <f t="shared" si="26"/>
        <v>0</v>
      </c>
      <c r="M272" s="1"/>
      <c r="N272" s="1"/>
      <c r="O272" s="1"/>
    </row>
    <row r="273" spans="1:15" x14ac:dyDescent="0.2">
      <c r="A273" s="34" t="str">
        <f t="shared" si="28"/>
        <v>Finished</v>
      </c>
      <c r="B273" s="35">
        <f t="shared" si="22"/>
        <v>50206</v>
      </c>
      <c r="C273" s="36">
        <f t="shared" si="23"/>
        <v>0</v>
      </c>
      <c r="D273" s="243">
        <f t="shared" si="27"/>
        <v>0</v>
      </c>
      <c r="E273" s="243">
        <f t="shared" si="24"/>
        <v>0</v>
      </c>
      <c r="F273" s="243">
        <f t="shared" si="25"/>
        <v>0</v>
      </c>
      <c r="G273" s="262">
        <f t="shared" si="26"/>
        <v>0</v>
      </c>
      <c r="M273" s="1"/>
      <c r="N273" s="1"/>
      <c r="O273" s="1"/>
    </row>
    <row r="274" spans="1:15" x14ac:dyDescent="0.2">
      <c r="A274" s="34" t="str">
        <f t="shared" si="28"/>
        <v>Finished</v>
      </c>
      <c r="B274" s="35">
        <f t="shared" si="22"/>
        <v>50236</v>
      </c>
      <c r="C274" s="36">
        <f t="shared" si="23"/>
        <v>0</v>
      </c>
      <c r="D274" s="243">
        <f t="shared" si="27"/>
        <v>0</v>
      </c>
      <c r="E274" s="243">
        <f t="shared" si="24"/>
        <v>0</v>
      </c>
      <c r="F274" s="243">
        <f t="shared" si="25"/>
        <v>0</v>
      </c>
      <c r="G274" s="262">
        <f t="shared" si="26"/>
        <v>0</v>
      </c>
      <c r="M274" s="1"/>
      <c r="N274" s="1"/>
      <c r="O274" s="1"/>
    </row>
    <row r="275" spans="1:15" x14ac:dyDescent="0.2">
      <c r="A275" s="34" t="str">
        <f t="shared" si="28"/>
        <v>Finished</v>
      </c>
      <c r="B275" s="35">
        <f t="shared" si="22"/>
        <v>50267</v>
      </c>
      <c r="C275" s="36">
        <f t="shared" si="23"/>
        <v>0</v>
      </c>
      <c r="D275" s="243">
        <f t="shared" si="27"/>
        <v>0</v>
      </c>
      <c r="E275" s="243">
        <f t="shared" si="24"/>
        <v>0</v>
      </c>
      <c r="F275" s="243">
        <f t="shared" si="25"/>
        <v>0</v>
      </c>
      <c r="G275" s="262">
        <f t="shared" si="26"/>
        <v>0</v>
      </c>
      <c r="M275" s="1"/>
      <c r="N275" s="1"/>
      <c r="O275" s="1"/>
    </row>
    <row r="276" spans="1:15" s="2" customFormat="1" ht="15" x14ac:dyDescent="0.25">
      <c r="A276" s="75" t="str">
        <f t="shared" si="28"/>
        <v>Finished</v>
      </c>
      <c r="B276" s="76">
        <f t="shared" si="22"/>
        <v>50298</v>
      </c>
      <c r="C276" s="77">
        <f t="shared" si="23"/>
        <v>0</v>
      </c>
      <c r="D276" s="245">
        <f t="shared" si="27"/>
        <v>0</v>
      </c>
      <c r="E276" s="245">
        <f t="shared" si="24"/>
        <v>0</v>
      </c>
      <c r="F276" s="245">
        <f t="shared" si="25"/>
        <v>0</v>
      </c>
      <c r="G276" s="268">
        <f t="shared" si="26"/>
        <v>0</v>
      </c>
      <c r="M276" s="1"/>
      <c r="N276" s="1"/>
      <c r="O276" s="1"/>
    </row>
    <row r="277" spans="1:15" x14ac:dyDescent="0.2">
      <c r="A277" s="34" t="str">
        <f t="shared" si="28"/>
        <v>Finished</v>
      </c>
      <c r="B277" s="35">
        <f t="shared" si="22"/>
        <v>50328</v>
      </c>
      <c r="C277" s="36">
        <f t="shared" si="23"/>
        <v>0</v>
      </c>
      <c r="D277" s="243">
        <f t="shared" si="27"/>
        <v>0</v>
      </c>
      <c r="E277" s="243">
        <f t="shared" si="24"/>
        <v>0</v>
      </c>
      <c r="F277" s="243">
        <f t="shared" si="25"/>
        <v>0</v>
      </c>
      <c r="G277" s="262">
        <f t="shared" si="26"/>
        <v>0</v>
      </c>
      <c r="M277" s="1"/>
      <c r="N277" s="1"/>
      <c r="O277" s="1"/>
    </row>
    <row r="278" spans="1:15" x14ac:dyDescent="0.2">
      <c r="A278" s="34" t="str">
        <f t="shared" si="28"/>
        <v>Finished</v>
      </c>
      <c r="B278" s="35">
        <f t="shared" si="22"/>
        <v>50359</v>
      </c>
      <c r="C278" s="36">
        <f t="shared" si="23"/>
        <v>0</v>
      </c>
      <c r="D278" s="243">
        <f t="shared" si="27"/>
        <v>0</v>
      </c>
      <c r="E278" s="243">
        <f t="shared" si="24"/>
        <v>0</v>
      </c>
      <c r="F278" s="243">
        <f t="shared" si="25"/>
        <v>0</v>
      </c>
      <c r="G278" s="262">
        <f t="shared" si="26"/>
        <v>0</v>
      </c>
      <c r="M278" s="1"/>
      <c r="N278" s="1"/>
      <c r="O278" s="1"/>
    </row>
    <row r="279" spans="1:15" x14ac:dyDescent="0.2">
      <c r="A279" s="34" t="str">
        <f t="shared" si="28"/>
        <v>Finished</v>
      </c>
      <c r="B279" s="35">
        <f t="shared" si="22"/>
        <v>50389</v>
      </c>
      <c r="C279" s="36">
        <f t="shared" si="23"/>
        <v>0</v>
      </c>
      <c r="D279" s="243">
        <f t="shared" si="27"/>
        <v>0</v>
      </c>
      <c r="E279" s="243">
        <f t="shared" si="24"/>
        <v>0</v>
      </c>
      <c r="F279" s="243">
        <f t="shared" si="25"/>
        <v>0</v>
      </c>
      <c r="G279" s="262">
        <f t="shared" si="26"/>
        <v>0</v>
      </c>
      <c r="M279" s="1"/>
      <c r="N279" s="1"/>
      <c r="O279" s="1"/>
    </row>
    <row r="280" spans="1:15" x14ac:dyDescent="0.2">
      <c r="A280" s="34" t="str">
        <f t="shared" si="28"/>
        <v>Finished</v>
      </c>
      <c r="B280" s="35">
        <f t="shared" ref="B280:B343" si="29">+EDATE(B279,Len_of_pmt_interval)</f>
        <v>50420</v>
      </c>
      <c r="C280" s="36">
        <f t="shared" ref="C280:C343" si="30">+G279</f>
        <v>0</v>
      </c>
      <c r="D280" s="243">
        <f t="shared" si="27"/>
        <v>0</v>
      </c>
      <c r="E280" s="243">
        <f t="shared" ref="E280:E343" si="31">+cal_periodic_pmt_rate*C280</f>
        <v>0</v>
      </c>
      <c r="F280" s="243">
        <f t="shared" ref="F280:F343" si="32">+IF(A280&lt;num_pmts,cal_periodic_pmt_amt-E280,C280)</f>
        <v>0</v>
      </c>
      <c r="G280" s="262">
        <f t="shared" ref="G280:G343" si="33">+C280-F280</f>
        <v>0</v>
      </c>
      <c r="M280" s="1"/>
      <c r="N280" s="1"/>
      <c r="O280" s="1"/>
    </row>
    <row r="281" spans="1:15" x14ac:dyDescent="0.2">
      <c r="A281" s="34" t="str">
        <f t="shared" si="28"/>
        <v>Finished</v>
      </c>
      <c r="B281" s="35">
        <f t="shared" si="29"/>
        <v>50451</v>
      </c>
      <c r="C281" s="36">
        <f t="shared" si="30"/>
        <v>0</v>
      </c>
      <c r="D281" s="243">
        <f t="shared" ref="D281:D344" si="34">+E281+F281</f>
        <v>0</v>
      </c>
      <c r="E281" s="243">
        <f t="shared" si="31"/>
        <v>0</v>
      </c>
      <c r="F281" s="243">
        <f t="shared" si="32"/>
        <v>0</v>
      </c>
      <c r="G281" s="262">
        <f t="shared" si="33"/>
        <v>0</v>
      </c>
      <c r="M281" s="1"/>
      <c r="N281" s="1"/>
      <c r="O281" s="1"/>
    </row>
    <row r="282" spans="1:15" x14ac:dyDescent="0.2">
      <c r="A282" s="34" t="str">
        <f t="shared" si="28"/>
        <v>Finished</v>
      </c>
      <c r="B282" s="35">
        <f t="shared" si="29"/>
        <v>50479</v>
      </c>
      <c r="C282" s="36">
        <f t="shared" si="30"/>
        <v>0</v>
      </c>
      <c r="D282" s="243">
        <f t="shared" si="34"/>
        <v>0</v>
      </c>
      <c r="E282" s="243">
        <f t="shared" si="31"/>
        <v>0</v>
      </c>
      <c r="F282" s="243">
        <f t="shared" si="32"/>
        <v>0</v>
      </c>
      <c r="G282" s="262">
        <f t="shared" si="33"/>
        <v>0</v>
      </c>
      <c r="M282" s="1"/>
      <c r="N282" s="1"/>
      <c r="O282" s="1"/>
    </row>
    <row r="283" spans="1:15" x14ac:dyDescent="0.2">
      <c r="A283" s="34" t="str">
        <f t="shared" si="28"/>
        <v>Finished</v>
      </c>
      <c r="B283" s="35">
        <f t="shared" si="29"/>
        <v>50510</v>
      </c>
      <c r="C283" s="36">
        <f t="shared" si="30"/>
        <v>0</v>
      </c>
      <c r="D283" s="243">
        <f t="shared" si="34"/>
        <v>0</v>
      </c>
      <c r="E283" s="243">
        <f t="shared" si="31"/>
        <v>0</v>
      </c>
      <c r="F283" s="243">
        <f t="shared" si="32"/>
        <v>0</v>
      </c>
      <c r="G283" s="262">
        <f t="shared" si="33"/>
        <v>0</v>
      </c>
      <c r="M283" s="1"/>
      <c r="N283" s="1"/>
      <c r="O283" s="1"/>
    </row>
    <row r="284" spans="1:15" x14ac:dyDescent="0.2">
      <c r="A284" s="34" t="str">
        <f t="shared" si="28"/>
        <v>Finished</v>
      </c>
      <c r="B284" s="35">
        <f t="shared" si="29"/>
        <v>50540</v>
      </c>
      <c r="C284" s="36">
        <f t="shared" si="30"/>
        <v>0</v>
      </c>
      <c r="D284" s="243">
        <f t="shared" si="34"/>
        <v>0</v>
      </c>
      <c r="E284" s="243">
        <f t="shared" si="31"/>
        <v>0</v>
      </c>
      <c r="F284" s="243">
        <f t="shared" si="32"/>
        <v>0</v>
      </c>
      <c r="G284" s="262">
        <f t="shared" si="33"/>
        <v>0</v>
      </c>
      <c r="M284" s="1"/>
      <c r="N284" s="1"/>
      <c r="O284" s="1"/>
    </row>
    <row r="285" spans="1:15" x14ac:dyDescent="0.2">
      <c r="A285" s="34" t="str">
        <f t="shared" si="28"/>
        <v>Finished</v>
      </c>
      <c r="B285" s="35">
        <f t="shared" si="29"/>
        <v>50571</v>
      </c>
      <c r="C285" s="36">
        <f t="shared" si="30"/>
        <v>0</v>
      </c>
      <c r="D285" s="243">
        <f t="shared" si="34"/>
        <v>0</v>
      </c>
      <c r="E285" s="243">
        <f t="shared" si="31"/>
        <v>0</v>
      </c>
      <c r="F285" s="243">
        <f t="shared" si="32"/>
        <v>0</v>
      </c>
      <c r="G285" s="262">
        <f t="shared" si="33"/>
        <v>0</v>
      </c>
      <c r="M285" s="1"/>
      <c r="N285" s="1"/>
      <c r="O285" s="1"/>
    </row>
    <row r="286" spans="1:15" x14ac:dyDescent="0.2">
      <c r="A286" s="34" t="str">
        <f t="shared" si="28"/>
        <v>Finished</v>
      </c>
      <c r="B286" s="35">
        <f t="shared" si="29"/>
        <v>50601</v>
      </c>
      <c r="C286" s="36">
        <f t="shared" si="30"/>
        <v>0</v>
      </c>
      <c r="D286" s="243">
        <f t="shared" si="34"/>
        <v>0</v>
      </c>
      <c r="E286" s="243">
        <f t="shared" si="31"/>
        <v>0</v>
      </c>
      <c r="F286" s="243">
        <f t="shared" si="32"/>
        <v>0</v>
      </c>
      <c r="G286" s="262">
        <f t="shared" si="33"/>
        <v>0</v>
      </c>
      <c r="M286" s="1"/>
      <c r="N286" s="1"/>
      <c r="O286" s="1"/>
    </row>
    <row r="287" spans="1:15" x14ac:dyDescent="0.2">
      <c r="A287" s="34" t="str">
        <f t="shared" si="28"/>
        <v>Finished</v>
      </c>
      <c r="B287" s="35">
        <f t="shared" si="29"/>
        <v>50632</v>
      </c>
      <c r="C287" s="36">
        <f t="shared" si="30"/>
        <v>0</v>
      </c>
      <c r="D287" s="243">
        <f t="shared" si="34"/>
        <v>0</v>
      </c>
      <c r="E287" s="243">
        <f t="shared" si="31"/>
        <v>0</v>
      </c>
      <c r="F287" s="243">
        <f t="shared" si="32"/>
        <v>0</v>
      </c>
      <c r="G287" s="262">
        <f t="shared" si="33"/>
        <v>0</v>
      </c>
      <c r="M287" s="1"/>
      <c r="N287" s="1"/>
      <c r="O287" s="1"/>
    </row>
    <row r="288" spans="1:15" x14ac:dyDescent="0.2">
      <c r="A288" s="34" t="str">
        <f t="shared" si="28"/>
        <v>Finished</v>
      </c>
      <c r="B288" s="35">
        <f t="shared" si="29"/>
        <v>50663</v>
      </c>
      <c r="C288" s="36">
        <f t="shared" si="30"/>
        <v>0</v>
      </c>
      <c r="D288" s="243">
        <f t="shared" si="34"/>
        <v>0</v>
      </c>
      <c r="E288" s="243">
        <f t="shared" si="31"/>
        <v>0</v>
      </c>
      <c r="F288" s="243">
        <f t="shared" si="32"/>
        <v>0</v>
      </c>
      <c r="G288" s="262">
        <f t="shared" si="33"/>
        <v>0</v>
      </c>
      <c r="M288" s="1"/>
      <c r="N288" s="1"/>
      <c r="O288" s="1"/>
    </row>
    <row r="289" spans="1:15" x14ac:dyDescent="0.2">
      <c r="A289" s="34" t="str">
        <f t="shared" si="28"/>
        <v>Finished</v>
      </c>
      <c r="B289" s="35">
        <f t="shared" si="29"/>
        <v>50693</v>
      </c>
      <c r="C289" s="36">
        <f t="shared" si="30"/>
        <v>0</v>
      </c>
      <c r="D289" s="243">
        <f t="shared" si="34"/>
        <v>0</v>
      </c>
      <c r="E289" s="243">
        <f t="shared" si="31"/>
        <v>0</v>
      </c>
      <c r="F289" s="243">
        <f t="shared" si="32"/>
        <v>0</v>
      </c>
      <c r="G289" s="262">
        <f t="shared" si="33"/>
        <v>0</v>
      </c>
      <c r="M289" s="1"/>
      <c r="N289" s="1"/>
      <c r="O289" s="1"/>
    </row>
    <row r="290" spans="1:15" x14ac:dyDescent="0.2">
      <c r="A290" s="34" t="str">
        <f t="shared" si="28"/>
        <v>Finished</v>
      </c>
      <c r="B290" s="35">
        <f t="shared" si="29"/>
        <v>50724</v>
      </c>
      <c r="C290" s="36">
        <f t="shared" si="30"/>
        <v>0</v>
      </c>
      <c r="D290" s="243">
        <f t="shared" si="34"/>
        <v>0</v>
      </c>
      <c r="E290" s="243">
        <f t="shared" si="31"/>
        <v>0</v>
      </c>
      <c r="F290" s="243">
        <f t="shared" si="32"/>
        <v>0</v>
      </c>
      <c r="G290" s="262">
        <f t="shared" si="33"/>
        <v>0</v>
      </c>
      <c r="M290" s="1"/>
      <c r="N290" s="1"/>
      <c r="O290" s="1"/>
    </row>
    <row r="291" spans="1:15" x14ac:dyDescent="0.2">
      <c r="A291" s="34" t="str">
        <f t="shared" si="28"/>
        <v>Finished</v>
      </c>
      <c r="B291" s="35">
        <f t="shared" si="29"/>
        <v>50754</v>
      </c>
      <c r="C291" s="36">
        <f t="shared" si="30"/>
        <v>0</v>
      </c>
      <c r="D291" s="243">
        <f t="shared" si="34"/>
        <v>0</v>
      </c>
      <c r="E291" s="243">
        <f t="shared" si="31"/>
        <v>0</v>
      </c>
      <c r="F291" s="243">
        <f t="shared" si="32"/>
        <v>0</v>
      </c>
      <c r="G291" s="262">
        <f t="shared" si="33"/>
        <v>0</v>
      </c>
      <c r="M291" s="1"/>
      <c r="N291" s="1"/>
      <c r="O291" s="1"/>
    </row>
    <row r="292" spans="1:15" x14ac:dyDescent="0.2">
      <c r="A292" s="34" t="str">
        <f t="shared" si="28"/>
        <v>Finished</v>
      </c>
      <c r="B292" s="35">
        <f t="shared" si="29"/>
        <v>50785</v>
      </c>
      <c r="C292" s="36">
        <f t="shared" si="30"/>
        <v>0</v>
      </c>
      <c r="D292" s="243">
        <f t="shared" si="34"/>
        <v>0</v>
      </c>
      <c r="E292" s="243">
        <f t="shared" si="31"/>
        <v>0</v>
      </c>
      <c r="F292" s="243">
        <f t="shared" si="32"/>
        <v>0</v>
      </c>
      <c r="G292" s="262">
        <f t="shared" si="33"/>
        <v>0</v>
      </c>
      <c r="M292" s="1"/>
      <c r="N292" s="1"/>
      <c r="O292" s="1"/>
    </row>
    <row r="293" spans="1:15" x14ac:dyDescent="0.2">
      <c r="A293" s="34" t="str">
        <f t="shared" si="28"/>
        <v>Finished</v>
      </c>
      <c r="B293" s="35">
        <f t="shared" si="29"/>
        <v>50816</v>
      </c>
      <c r="C293" s="36">
        <f t="shared" si="30"/>
        <v>0</v>
      </c>
      <c r="D293" s="243">
        <f t="shared" si="34"/>
        <v>0</v>
      </c>
      <c r="E293" s="243">
        <f t="shared" si="31"/>
        <v>0</v>
      </c>
      <c r="F293" s="243">
        <f t="shared" si="32"/>
        <v>0</v>
      </c>
      <c r="G293" s="262">
        <f t="shared" si="33"/>
        <v>0</v>
      </c>
      <c r="M293" s="1"/>
      <c r="N293" s="1"/>
      <c r="O293" s="1"/>
    </row>
    <row r="294" spans="1:15" x14ac:dyDescent="0.2">
      <c r="A294" s="34" t="str">
        <f t="shared" si="28"/>
        <v>Finished</v>
      </c>
      <c r="B294" s="35">
        <f t="shared" si="29"/>
        <v>50844</v>
      </c>
      <c r="C294" s="36">
        <f t="shared" si="30"/>
        <v>0</v>
      </c>
      <c r="D294" s="243">
        <f t="shared" si="34"/>
        <v>0</v>
      </c>
      <c r="E294" s="243">
        <f t="shared" si="31"/>
        <v>0</v>
      </c>
      <c r="F294" s="243">
        <f t="shared" si="32"/>
        <v>0</v>
      </c>
      <c r="G294" s="262">
        <f t="shared" si="33"/>
        <v>0</v>
      </c>
      <c r="M294" s="1"/>
      <c r="N294" s="1"/>
      <c r="O294" s="1"/>
    </row>
    <row r="295" spans="1:15" x14ac:dyDescent="0.2">
      <c r="A295" s="34" t="str">
        <f t="shared" si="28"/>
        <v>Finished</v>
      </c>
      <c r="B295" s="35">
        <f t="shared" si="29"/>
        <v>50875</v>
      </c>
      <c r="C295" s="36">
        <f t="shared" si="30"/>
        <v>0</v>
      </c>
      <c r="D295" s="243">
        <f t="shared" si="34"/>
        <v>0</v>
      </c>
      <c r="E295" s="243">
        <f t="shared" si="31"/>
        <v>0</v>
      </c>
      <c r="F295" s="243">
        <f t="shared" si="32"/>
        <v>0</v>
      </c>
      <c r="G295" s="262">
        <f t="shared" si="33"/>
        <v>0</v>
      </c>
      <c r="M295" s="1"/>
      <c r="N295" s="1"/>
      <c r="O295" s="1"/>
    </row>
    <row r="296" spans="1:15" x14ac:dyDescent="0.2">
      <c r="A296" s="34" t="str">
        <f t="shared" si="28"/>
        <v>Finished</v>
      </c>
      <c r="B296" s="35">
        <f t="shared" si="29"/>
        <v>50905</v>
      </c>
      <c r="C296" s="36">
        <f t="shared" si="30"/>
        <v>0</v>
      </c>
      <c r="D296" s="243">
        <f t="shared" si="34"/>
        <v>0</v>
      </c>
      <c r="E296" s="243">
        <f t="shared" si="31"/>
        <v>0</v>
      </c>
      <c r="F296" s="243">
        <f t="shared" si="32"/>
        <v>0</v>
      </c>
      <c r="G296" s="262">
        <f t="shared" si="33"/>
        <v>0</v>
      </c>
      <c r="M296" s="1"/>
      <c r="N296" s="1"/>
      <c r="O296" s="1"/>
    </row>
    <row r="297" spans="1:15" x14ac:dyDescent="0.2">
      <c r="A297" s="34" t="str">
        <f t="shared" si="28"/>
        <v>Finished</v>
      </c>
      <c r="B297" s="35">
        <f t="shared" si="29"/>
        <v>50936</v>
      </c>
      <c r="C297" s="36">
        <f t="shared" si="30"/>
        <v>0</v>
      </c>
      <c r="D297" s="243">
        <f t="shared" si="34"/>
        <v>0</v>
      </c>
      <c r="E297" s="243">
        <f t="shared" si="31"/>
        <v>0</v>
      </c>
      <c r="F297" s="243">
        <f t="shared" si="32"/>
        <v>0</v>
      </c>
      <c r="G297" s="262">
        <f t="shared" si="33"/>
        <v>0</v>
      </c>
      <c r="M297" s="1"/>
      <c r="N297" s="1"/>
      <c r="O297" s="1"/>
    </row>
    <row r="298" spans="1:15" x14ac:dyDescent="0.2">
      <c r="A298" s="34" t="str">
        <f t="shared" si="28"/>
        <v>Finished</v>
      </c>
      <c r="B298" s="35">
        <f t="shared" si="29"/>
        <v>50966</v>
      </c>
      <c r="C298" s="36">
        <f t="shared" si="30"/>
        <v>0</v>
      </c>
      <c r="D298" s="243">
        <f t="shared" si="34"/>
        <v>0</v>
      </c>
      <c r="E298" s="243">
        <f t="shared" si="31"/>
        <v>0</v>
      </c>
      <c r="F298" s="243">
        <f t="shared" si="32"/>
        <v>0</v>
      </c>
      <c r="G298" s="262">
        <f t="shared" si="33"/>
        <v>0</v>
      </c>
      <c r="M298" s="1"/>
      <c r="N298" s="1"/>
      <c r="O298" s="1"/>
    </row>
    <row r="299" spans="1:15" x14ac:dyDescent="0.2">
      <c r="A299" s="34" t="str">
        <f t="shared" si="28"/>
        <v>Finished</v>
      </c>
      <c r="B299" s="35">
        <f t="shared" si="29"/>
        <v>50997</v>
      </c>
      <c r="C299" s="36">
        <f t="shared" si="30"/>
        <v>0</v>
      </c>
      <c r="D299" s="243">
        <f t="shared" si="34"/>
        <v>0</v>
      </c>
      <c r="E299" s="243">
        <f t="shared" si="31"/>
        <v>0</v>
      </c>
      <c r="F299" s="243">
        <f t="shared" si="32"/>
        <v>0</v>
      </c>
      <c r="G299" s="262">
        <f t="shared" si="33"/>
        <v>0</v>
      </c>
      <c r="M299" s="1"/>
      <c r="N299" s="1"/>
      <c r="O299" s="1"/>
    </row>
    <row r="300" spans="1:15" x14ac:dyDescent="0.2">
      <c r="A300" s="34" t="str">
        <f t="shared" si="28"/>
        <v>Finished</v>
      </c>
      <c r="B300" s="35">
        <f t="shared" si="29"/>
        <v>51028</v>
      </c>
      <c r="C300" s="36">
        <f t="shared" si="30"/>
        <v>0</v>
      </c>
      <c r="D300" s="243">
        <f t="shared" si="34"/>
        <v>0</v>
      </c>
      <c r="E300" s="243">
        <f t="shared" si="31"/>
        <v>0</v>
      </c>
      <c r="F300" s="243">
        <f t="shared" si="32"/>
        <v>0</v>
      </c>
      <c r="G300" s="262">
        <f t="shared" si="33"/>
        <v>0</v>
      </c>
      <c r="M300" s="1"/>
      <c r="N300" s="1"/>
      <c r="O300" s="1"/>
    </row>
    <row r="301" spans="1:15" x14ac:dyDescent="0.2">
      <c r="A301" s="34" t="str">
        <f t="shared" si="28"/>
        <v>Finished</v>
      </c>
      <c r="B301" s="35">
        <f t="shared" si="29"/>
        <v>51058</v>
      </c>
      <c r="C301" s="36">
        <f t="shared" si="30"/>
        <v>0</v>
      </c>
      <c r="D301" s="243">
        <f t="shared" si="34"/>
        <v>0</v>
      </c>
      <c r="E301" s="243">
        <f t="shared" si="31"/>
        <v>0</v>
      </c>
      <c r="F301" s="243">
        <f t="shared" si="32"/>
        <v>0</v>
      </c>
      <c r="G301" s="262">
        <f t="shared" si="33"/>
        <v>0</v>
      </c>
      <c r="M301" s="1"/>
      <c r="N301" s="1"/>
      <c r="O301" s="1"/>
    </row>
    <row r="302" spans="1:15" x14ac:dyDescent="0.2">
      <c r="A302" s="34" t="str">
        <f t="shared" si="28"/>
        <v>Finished</v>
      </c>
      <c r="B302" s="35">
        <f t="shared" si="29"/>
        <v>51089</v>
      </c>
      <c r="C302" s="36">
        <f t="shared" si="30"/>
        <v>0</v>
      </c>
      <c r="D302" s="243">
        <f t="shared" si="34"/>
        <v>0</v>
      </c>
      <c r="E302" s="243">
        <f t="shared" si="31"/>
        <v>0</v>
      </c>
      <c r="F302" s="243">
        <f t="shared" si="32"/>
        <v>0</v>
      </c>
      <c r="G302" s="262">
        <f t="shared" si="33"/>
        <v>0</v>
      </c>
      <c r="M302" s="1"/>
      <c r="N302" s="1"/>
      <c r="O302" s="1"/>
    </row>
    <row r="303" spans="1:15" x14ac:dyDescent="0.2">
      <c r="A303" s="34" t="str">
        <f t="shared" si="28"/>
        <v>Finished</v>
      </c>
      <c r="B303" s="35">
        <f t="shared" si="29"/>
        <v>51119</v>
      </c>
      <c r="C303" s="36">
        <f t="shared" si="30"/>
        <v>0</v>
      </c>
      <c r="D303" s="243">
        <f t="shared" si="34"/>
        <v>0</v>
      </c>
      <c r="E303" s="243">
        <f t="shared" si="31"/>
        <v>0</v>
      </c>
      <c r="F303" s="243">
        <f t="shared" si="32"/>
        <v>0</v>
      </c>
      <c r="G303" s="262">
        <f t="shared" si="33"/>
        <v>0</v>
      </c>
      <c r="M303" s="1"/>
      <c r="N303" s="1"/>
      <c r="O303" s="1"/>
    </row>
    <row r="304" spans="1:15" x14ac:dyDescent="0.2">
      <c r="A304" s="34" t="str">
        <f t="shared" si="28"/>
        <v>Finished</v>
      </c>
      <c r="B304" s="35">
        <f t="shared" si="29"/>
        <v>51150</v>
      </c>
      <c r="C304" s="36">
        <f t="shared" si="30"/>
        <v>0</v>
      </c>
      <c r="D304" s="243">
        <f t="shared" si="34"/>
        <v>0</v>
      </c>
      <c r="E304" s="243">
        <f t="shared" si="31"/>
        <v>0</v>
      </c>
      <c r="F304" s="243">
        <f t="shared" si="32"/>
        <v>0</v>
      </c>
      <c r="G304" s="262">
        <f t="shared" si="33"/>
        <v>0</v>
      </c>
      <c r="M304" s="1"/>
      <c r="N304" s="1"/>
      <c r="O304" s="1"/>
    </row>
    <row r="305" spans="1:15" x14ac:dyDescent="0.2">
      <c r="A305" s="34" t="str">
        <f t="shared" si="28"/>
        <v>Finished</v>
      </c>
      <c r="B305" s="35">
        <f t="shared" si="29"/>
        <v>51181</v>
      </c>
      <c r="C305" s="36">
        <f t="shared" si="30"/>
        <v>0</v>
      </c>
      <c r="D305" s="243">
        <f t="shared" si="34"/>
        <v>0</v>
      </c>
      <c r="E305" s="243">
        <f t="shared" si="31"/>
        <v>0</v>
      </c>
      <c r="F305" s="243">
        <f t="shared" si="32"/>
        <v>0</v>
      </c>
      <c r="G305" s="262">
        <f t="shared" si="33"/>
        <v>0</v>
      </c>
      <c r="M305" s="1"/>
      <c r="N305" s="1"/>
      <c r="O305" s="1"/>
    </row>
    <row r="306" spans="1:15" x14ac:dyDescent="0.2">
      <c r="A306" s="34" t="str">
        <f t="shared" si="28"/>
        <v>Finished</v>
      </c>
      <c r="B306" s="35">
        <f t="shared" si="29"/>
        <v>51210</v>
      </c>
      <c r="C306" s="36">
        <f t="shared" si="30"/>
        <v>0</v>
      </c>
      <c r="D306" s="243">
        <f t="shared" si="34"/>
        <v>0</v>
      </c>
      <c r="E306" s="243">
        <f t="shared" si="31"/>
        <v>0</v>
      </c>
      <c r="F306" s="243">
        <f t="shared" si="32"/>
        <v>0</v>
      </c>
      <c r="G306" s="262">
        <f t="shared" si="33"/>
        <v>0</v>
      </c>
      <c r="M306" s="1"/>
      <c r="N306" s="1"/>
      <c r="O306" s="1"/>
    </row>
    <row r="307" spans="1:15" x14ac:dyDescent="0.2">
      <c r="A307" s="34" t="str">
        <f t="shared" si="28"/>
        <v>Finished</v>
      </c>
      <c r="B307" s="35">
        <f t="shared" si="29"/>
        <v>51241</v>
      </c>
      <c r="C307" s="36">
        <f t="shared" si="30"/>
        <v>0</v>
      </c>
      <c r="D307" s="243">
        <f t="shared" si="34"/>
        <v>0</v>
      </c>
      <c r="E307" s="243">
        <f t="shared" si="31"/>
        <v>0</v>
      </c>
      <c r="F307" s="243">
        <f t="shared" si="32"/>
        <v>0</v>
      </c>
      <c r="G307" s="262">
        <f t="shared" si="33"/>
        <v>0</v>
      </c>
      <c r="M307" s="1"/>
      <c r="N307" s="1"/>
      <c r="O307" s="1"/>
    </row>
    <row r="308" spans="1:15" x14ac:dyDescent="0.2">
      <c r="A308" s="34" t="str">
        <f t="shared" si="28"/>
        <v>Finished</v>
      </c>
      <c r="B308" s="35">
        <f t="shared" si="29"/>
        <v>51271</v>
      </c>
      <c r="C308" s="36">
        <f t="shared" si="30"/>
        <v>0</v>
      </c>
      <c r="D308" s="243">
        <f t="shared" si="34"/>
        <v>0</v>
      </c>
      <c r="E308" s="243">
        <f t="shared" si="31"/>
        <v>0</v>
      </c>
      <c r="F308" s="243">
        <f t="shared" si="32"/>
        <v>0</v>
      </c>
      <c r="G308" s="262">
        <f t="shared" si="33"/>
        <v>0</v>
      </c>
      <c r="M308" s="1"/>
      <c r="N308" s="1"/>
      <c r="O308" s="1"/>
    </row>
    <row r="309" spans="1:15" x14ac:dyDescent="0.2">
      <c r="A309" s="34" t="str">
        <f t="shared" si="28"/>
        <v>Finished</v>
      </c>
      <c r="B309" s="35">
        <f t="shared" si="29"/>
        <v>51302</v>
      </c>
      <c r="C309" s="36">
        <f t="shared" si="30"/>
        <v>0</v>
      </c>
      <c r="D309" s="243">
        <f t="shared" si="34"/>
        <v>0</v>
      </c>
      <c r="E309" s="243">
        <f t="shared" si="31"/>
        <v>0</v>
      </c>
      <c r="F309" s="243">
        <f t="shared" si="32"/>
        <v>0</v>
      </c>
      <c r="G309" s="262">
        <f t="shared" si="33"/>
        <v>0</v>
      </c>
      <c r="M309" s="1"/>
      <c r="N309" s="1"/>
      <c r="O309" s="1"/>
    </row>
    <row r="310" spans="1:15" x14ac:dyDescent="0.2">
      <c r="A310" s="34" t="str">
        <f t="shared" si="28"/>
        <v>Finished</v>
      </c>
      <c r="B310" s="35">
        <f t="shared" si="29"/>
        <v>51332</v>
      </c>
      <c r="C310" s="36">
        <f t="shared" si="30"/>
        <v>0</v>
      </c>
      <c r="D310" s="243">
        <f t="shared" si="34"/>
        <v>0</v>
      </c>
      <c r="E310" s="243">
        <f t="shared" si="31"/>
        <v>0</v>
      </c>
      <c r="F310" s="243">
        <f t="shared" si="32"/>
        <v>0</v>
      </c>
      <c r="G310" s="262">
        <f t="shared" si="33"/>
        <v>0</v>
      </c>
      <c r="M310" s="1"/>
      <c r="N310" s="1"/>
      <c r="O310" s="1"/>
    </row>
    <row r="311" spans="1:15" x14ac:dyDescent="0.2">
      <c r="A311" s="34" t="str">
        <f t="shared" ref="A311:A374" si="35">+IF(A310&lt;num_pmts,A310+1,"Finished")</f>
        <v>Finished</v>
      </c>
      <c r="B311" s="35">
        <f t="shared" si="29"/>
        <v>51363</v>
      </c>
      <c r="C311" s="36">
        <f t="shared" si="30"/>
        <v>0</v>
      </c>
      <c r="D311" s="243">
        <f t="shared" si="34"/>
        <v>0</v>
      </c>
      <c r="E311" s="243">
        <f t="shared" si="31"/>
        <v>0</v>
      </c>
      <c r="F311" s="243">
        <f t="shared" si="32"/>
        <v>0</v>
      </c>
      <c r="G311" s="262">
        <f t="shared" si="33"/>
        <v>0</v>
      </c>
      <c r="M311" s="1"/>
      <c r="N311" s="1"/>
      <c r="O311" s="1"/>
    </row>
    <row r="312" spans="1:15" x14ac:dyDescent="0.2">
      <c r="A312" s="34" t="str">
        <f t="shared" si="35"/>
        <v>Finished</v>
      </c>
      <c r="B312" s="35">
        <f t="shared" si="29"/>
        <v>51394</v>
      </c>
      <c r="C312" s="36">
        <f t="shared" si="30"/>
        <v>0</v>
      </c>
      <c r="D312" s="243">
        <f t="shared" si="34"/>
        <v>0</v>
      </c>
      <c r="E312" s="243">
        <f t="shared" si="31"/>
        <v>0</v>
      </c>
      <c r="F312" s="243">
        <f t="shared" si="32"/>
        <v>0</v>
      </c>
      <c r="G312" s="262">
        <f t="shared" si="33"/>
        <v>0</v>
      </c>
      <c r="M312" s="1"/>
      <c r="N312" s="1"/>
      <c r="O312" s="1"/>
    </row>
    <row r="313" spans="1:15" x14ac:dyDescent="0.2">
      <c r="A313" s="34" t="str">
        <f t="shared" si="35"/>
        <v>Finished</v>
      </c>
      <c r="B313" s="35">
        <f t="shared" si="29"/>
        <v>51424</v>
      </c>
      <c r="C313" s="36">
        <f t="shared" si="30"/>
        <v>0</v>
      </c>
      <c r="D313" s="243">
        <f t="shared" si="34"/>
        <v>0</v>
      </c>
      <c r="E313" s="243">
        <f t="shared" si="31"/>
        <v>0</v>
      </c>
      <c r="F313" s="243">
        <f t="shared" si="32"/>
        <v>0</v>
      </c>
      <c r="G313" s="262">
        <f t="shared" si="33"/>
        <v>0</v>
      </c>
      <c r="M313" s="1"/>
      <c r="N313" s="1"/>
      <c r="O313" s="1"/>
    </row>
    <row r="314" spans="1:15" x14ac:dyDescent="0.2">
      <c r="A314" s="34" t="str">
        <f t="shared" si="35"/>
        <v>Finished</v>
      </c>
      <c r="B314" s="35">
        <f t="shared" si="29"/>
        <v>51455</v>
      </c>
      <c r="C314" s="36">
        <f t="shared" si="30"/>
        <v>0</v>
      </c>
      <c r="D314" s="243">
        <f t="shared" si="34"/>
        <v>0</v>
      </c>
      <c r="E314" s="243">
        <f t="shared" si="31"/>
        <v>0</v>
      </c>
      <c r="F314" s="243">
        <f t="shared" si="32"/>
        <v>0</v>
      </c>
      <c r="G314" s="262">
        <f t="shared" si="33"/>
        <v>0</v>
      </c>
      <c r="M314" s="1"/>
      <c r="N314" s="1"/>
      <c r="O314" s="1"/>
    </row>
    <row r="315" spans="1:15" x14ac:dyDescent="0.2">
      <c r="A315" s="34" t="str">
        <f t="shared" si="35"/>
        <v>Finished</v>
      </c>
      <c r="B315" s="35">
        <f t="shared" si="29"/>
        <v>51485</v>
      </c>
      <c r="C315" s="36">
        <f t="shared" si="30"/>
        <v>0</v>
      </c>
      <c r="D315" s="243">
        <f t="shared" si="34"/>
        <v>0</v>
      </c>
      <c r="E315" s="243">
        <f t="shared" si="31"/>
        <v>0</v>
      </c>
      <c r="F315" s="243">
        <f t="shared" si="32"/>
        <v>0</v>
      </c>
      <c r="G315" s="262">
        <f t="shared" si="33"/>
        <v>0</v>
      </c>
      <c r="M315" s="1"/>
      <c r="N315" s="1"/>
      <c r="O315" s="1"/>
    </row>
    <row r="316" spans="1:15" x14ac:dyDescent="0.2">
      <c r="A316" s="34" t="str">
        <f t="shared" si="35"/>
        <v>Finished</v>
      </c>
      <c r="B316" s="35">
        <f t="shared" si="29"/>
        <v>51516</v>
      </c>
      <c r="C316" s="36">
        <f t="shared" si="30"/>
        <v>0</v>
      </c>
      <c r="D316" s="243">
        <f t="shared" si="34"/>
        <v>0</v>
      </c>
      <c r="E316" s="243">
        <f t="shared" si="31"/>
        <v>0</v>
      </c>
      <c r="F316" s="243">
        <f t="shared" si="32"/>
        <v>0</v>
      </c>
      <c r="G316" s="262">
        <f t="shared" si="33"/>
        <v>0</v>
      </c>
      <c r="M316" s="1"/>
      <c r="N316" s="1"/>
      <c r="O316" s="1"/>
    </row>
    <row r="317" spans="1:15" x14ac:dyDescent="0.2">
      <c r="A317" s="34" t="str">
        <f t="shared" si="35"/>
        <v>Finished</v>
      </c>
      <c r="B317" s="35">
        <f t="shared" si="29"/>
        <v>51547</v>
      </c>
      <c r="C317" s="36">
        <f t="shared" si="30"/>
        <v>0</v>
      </c>
      <c r="D317" s="243">
        <f t="shared" si="34"/>
        <v>0</v>
      </c>
      <c r="E317" s="243">
        <f t="shared" si="31"/>
        <v>0</v>
      </c>
      <c r="F317" s="243">
        <f t="shared" si="32"/>
        <v>0</v>
      </c>
      <c r="G317" s="262">
        <f t="shared" si="33"/>
        <v>0</v>
      </c>
      <c r="M317" s="1"/>
      <c r="N317" s="1"/>
      <c r="O317" s="1"/>
    </row>
    <row r="318" spans="1:15" x14ac:dyDescent="0.2">
      <c r="A318" s="34" t="str">
        <f t="shared" si="35"/>
        <v>Finished</v>
      </c>
      <c r="B318" s="35">
        <f t="shared" si="29"/>
        <v>51575</v>
      </c>
      <c r="C318" s="36">
        <f t="shared" si="30"/>
        <v>0</v>
      </c>
      <c r="D318" s="243">
        <f t="shared" si="34"/>
        <v>0</v>
      </c>
      <c r="E318" s="243">
        <f t="shared" si="31"/>
        <v>0</v>
      </c>
      <c r="F318" s="243">
        <f t="shared" si="32"/>
        <v>0</v>
      </c>
      <c r="G318" s="262">
        <f t="shared" si="33"/>
        <v>0</v>
      </c>
      <c r="M318" s="1"/>
      <c r="N318" s="1"/>
      <c r="O318" s="1"/>
    </row>
    <row r="319" spans="1:15" x14ac:dyDescent="0.2">
      <c r="A319" s="34" t="str">
        <f t="shared" si="35"/>
        <v>Finished</v>
      </c>
      <c r="B319" s="35">
        <f t="shared" si="29"/>
        <v>51606</v>
      </c>
      <c r="C319" s="36">
        <f t="shared" si="30"/>
        <v>0</v>
      </c>
      <c r="D319" s="243">
        <f t="shared" si="34"/>
        <v>0</v>
      </c>
      <c r="E319" s="243">
        <f t="shared" si="31"/>
        <v>0</v>
      </c>
      <c r="F319" s="243">
        <f t="shared" si="32"/>
        <v>0</v>
      </c>
      <c r="G319" s="262">
        <f t="shared" si="33"/>
        <v>0</v>
      </c>
      <c r="M319" s="1"/>
      <c r="N319" s="1"/>
      <c r="O319" s="1"/>
    </row>
    <row r="320" spans="1:15" x14ac:dyDescent="0.2">
      <c r="A320" s="34" t="str">
        <f t="shared" si="35"/>
        <v>Finished</v>
      </c>
      <c r="B320" s="35">
        <f t="shared" si="29"/>
        <v>51636</v>
      </c>
      <c r="C320" s="36">
        <f t="shared" si="30"/>
        <v>0</v>
      </c>
      <c r="D320" s="243">
        <f t="shared" si="34"/>
        <v>0</v>
      </c>
      <c r="E320" s="243">
        <f t="shared" si="31"/>
        <v>0</v>
      </c>
      <c r="F320" s="243">
        <f t="shared" si="32"/>
        <v>0</v>
      </c>
      <c r="G320" s="262">
        <f t="shared" si="33"/>
        <v>0</v>
      </c>
      <c r="M320" s="1"/>
      <c r="N320" s="1"/>
      <c r="O320" s="1"/>
    </row>
    <row r="321" spans="1:15" x14ac:dyDescent="0.2">
      <c r="A321" s="34" t="str">
        <f t="shared" si="35"/>
        <v>Finished</v>
      </c>
      <c r="B321" s="35">
        <f t="shared" si="29"/>
        <v>51667</v>
      </c>
      <c r="C321" s="36">
        <f t="shared" si="30"/>
        <v>0</v>
      </c>
      <c r="D321" s="243">
        <f t="shared" si="34"/>
        <v>0</v>
      </c>
      <c r="E321" s="243">
        <f t="shared" si="31"/>
        <v>0</v>
      </c>
      <c r="F321" s="243">
        <f t="shared" si="32"/>
        <v>0</v>
      </c>
      <c r="G321" s="262">
        <f t="shared" si="33"/>
        <v>0</v>
      </c>
      <c r="M321" s="1"/>
      <c r="N321" s="1"/>
      <c r="O321" s="1"/>
    </row>
    <row r="322" spans="1:15" s="2" customFormat="1" ht="15" x14ac:dyDescent="0.25">
      <c r="A322" s="75" t="str">
        <f t="shared" si="35"/>
        <v>Finished</v>
      </c>
      <c r="B322" s="76">
        <f t="shared" si="29"/>
        <v>51697</v>
      </c>
      <c r="C322" s="77">
        <f t="shared" si="30"/>
        <v>0</v>
      </c>
      <c r="D322" s="245">
        <f t="shared" si="34"/>
        <v>0</v>
      </c>
      <c r="E322" s="245">
        <f t="shared" si="31"/>
        <v>0</v>
      </c>
      <c r="F322" s="245">
        <f t="shared" si="32"/>
        <v>0</v>
      </c>
      <c r="G322" s="268">
        <f t="shared" si="33"/>
        <v>0</v>
      </c>
      <c r="M322" s="1"/>
      <c r="N322" s="1"/>
      <c r="O322" s="1"/>
    </row>
    <row r="323" spans="1:15" x14ac:dyDescent="0.2">
      <c r="A323" s="34" t="str">
        <f t="shared" si="35"/>
        <v>Finished</v>
      </c>
      <c r="B323" s="35">
        <f t="shared" si="29"/>
        <v>51728</v>
      </c>
      <c r="C323" s="36">
        <f t="shared" si="30"/>
        <v>0</v>
      </c>
      <c r="D323" s="243">
        <f t="shared" si="34"/>
        <v>0</v>
      </c>
      <c r="E323" s="243">
        <f t="shared" si="31"/>
        <v>0</v>
      </c>
      <c r="F323" s="243">
        <f t="shared" si="32"/>
        <v>0</v>
      </c>
      <c r="G323" s="262">
        <f t="shared" si="33"/>
        <v>0</v>
      </c>
      <c r="M323" s="1"/>
      <c r="N323" s="1"/>
      <c r="O323" s="1"/>
    </row>
    <row r="324" spans="1:15" x14ac:dyDescent="0.2">
      <c r="A324" s="34" t="str">
        <f t="shared" si="35"/>
        <v>Finished</v>
      </c>
      <c r="B324" s="35">
        <f t="shared" si="29"/>
        <v>51759</v>
      </c>
      <c r="C324" s="36">
        <f t="shared" si="30"/>
        <v>0</v>
      </c>
      <c r="D324" s="243">
        <f t="shared" si="34"/>
        <v>0</v>
      </c>
      <c r="E324" s="243">
        <f t="shared" si="31"/>
        <v>0</v>
      </c>
      <c r="F324" s="243">
        <f t="shared" si="32"/>
        <v>0</v>
      </c>
      <c r="G324" s="262">
        <f t="shared" si="33"/>
        <v>0</v>
      </c>
      <c r="M324" s="1"/>
      <c r="N324" s="1"/>
      <c r="O324" s="1"/>
    </row>
    <row r="325" spans="1:15" x14ac:dyDescent="0.2">
      <c r="A325" s="34" t="str">
        <f t="shared" si="35"/>
        <v>Finished</v>
      </c>
      <c r="B325" s="35">
        <f t="shared" si="29"/>
        <v>51789</v>
      </c>
      <c r="C325" s="36">
        <f t="shared" si="30"/>
        <v>0</v>
      </c>
      <c r="D325" s="243">
        <f t="shared" si="34"/>
        <v>0</v>
      </c>
      <c r="E325" s="243">
        <f t="shared" si="31"/>
        <v>0</v>
      </c>
      <c r="F325" s="243">
        <f t="shared" si="32"/>
        <v>0</v>
      </c>
      <c r="G325" s="262">
        <f t="shared" si="33"/>
        <v>0</v>
      </c>
      <c r="M325" s="1"/>
      <c r="N325" s="1"/>
      <c r="O325" s="1"/>
    </row>
    <row r="326" spans="1:15" x14ac:dyDescent="0.2">
      <c r="A326" s="34" t="str">
        <f t="shared" si="35"/>
        <v>Finished</v>
      </c>
      <c r="B326" s="35">
        <f t="shared" si="29"/>
        <v>51820</v>
      </c>
      <c r="C326" s="36">
        <f t="shared" si="30"/>
        <v>0</v>
      </c>
      <c r="D326" s="243">
        <f t="shared" si="34"/>
        <v>0</v>
      </c>
      <c r="E326" s="243">
        <f t="shared" si="31"/>
        <v>0</v>
      </c>
      <c r="F326" s="243">
        <f t="shared" si="32"/>
        <v>0</v>
      </c>
      <c r="G326" s="262">
        <f t="shared" si="33"/>
        <v>0</v>
      </c>
      <c r="M326" s="1"/>
      <c r="N326" s="1"/>
      <c r="O326" s="1"/>
    </row>
    <row r="327" spans="1:15" x14ac:dyDescent="0.2">
      <c r="A327" s="34" t="str">
        <f t="shared" si="35"/>
        <v>Finished</v>
      </c>
      <c r="B327" s="35">
        <f t="shared" si="29"/>
        <v>51850</v>
      </c>
      <c r="C327" s="36">
        <f t="shared" si="30"/>
        <v>0</v>
      </c>
      <c r="D327" s="243">
        <f t="shared" si="34"/>
        <v>0</v>
      </c>
      <c r="E327" s="243">
        <f t="shared" si="31"/>
        <v>0</v>
      </c>
      <c r="F327" s="243">
        <f t="shared" si="32"/>
        <v>0</v>
      </c>
      <c r="G327" s="262">
        <f t="shared" si="33"/>
        <v>0</v>
      </c>
      <c r="M327" s="1"/>
      <c r="N327" s="1"/>
      <c r="O327" s="1"/>
    </row>
    <row r="328" spans="1:15" x14ac:dyDescent="0.2">
      <c r="A328" s="34" t="str">
        <f t="shared" si="35"/>
        <v>Finished</v>
      </c>
      <c r="B328" s="35">
        <f t="shared" si="29"/>
        <v>51881</v>
      </c>
      <c r="C328" s="36">
        <f t="shared" si="30"/>
        <v>0</v>
      </c>
      <c r="D328" s="243">
        <f t="shared" si="34"/>
        <v>0</v>
      </c>
      <c r="E328" s="243">
        <f t="shared" si="31"/>
        <v>0</v>
      </c>
      <c r="F328" s="243">
        <f t="shared" si="32"/>
        <v>0</v>
      </c>
      <c r="G328" s="262">
        <f t="shared" si="33"/>
        <v>0</v>
      </c>
      <c r="M328" s="1"/>
      <c r="N328" s="1"/>
      <c r="O328" s="1"/>
    </row>
    <row r="329" spans="1:15" x14ac:dyDescent="0.2">
      <c r="A329" s="34" t="str">
        <f t="shared" si="35"/>
        <v>Finished</v>
      </c>
      <c r="B329" s="35">
        <f t="shared" si="29"/>
        <v>51912</v>
      </c>
      <c r="C329" s="36">
        <f t="shared" si="30"/>
        <v>0</v>
      </c>
      <c r="D329" s="243">
        <f t="shared" si="34"/>
        <v>0</v>
      </c>
      <c r="E329" s="243">
        <f t="shared" si="31"/>
        <v>0</v>
      </c>
      <c r="F329" s="243">
        <f t="shared" si="32"/>
        <v>0</v>
      </c>
      <c r="G329" s="262">
        <f t="shared" si="33"/>
        <v>0</v>
      </c>
      <c r="M329" s="1"/>
      <c r="N329" s="1"/>
      <c r="O329" s="1"/>
    </row>
    <row r="330" spans="1:15" x14ac:dyDescent="0.2">
      <c r="A330" s="34" t="str">
        <f t="shared" si="35"/>
        <v>Finished</v>
      </c>
      <c r="B330" s="35">
        <f t="shared" si="29"/>
        <v>51940</v>
      </c>
      <c r="C330" s="36">
        <f t="shared" si="30"/>
        <v>0</v>
      </c>
      <c r="D330" s="243">
        <f t="shared" si="34"/>
        <v>0</v>
      </c>
      <c r="E330" s="243">
        <f t="shared" si="31"/>
        <v>0</v>
      </c>
      <c r="F330" s="243">
        <f t="shared" si="32"/>
        <v>0</v>
      </c>
      <c r="G330" s="262">
        <f t="shared" si="33"/>
        <v>0</v>
      </c>
      <c r="M330" s="1"/>
      <c r="N330" s="1"/>
      <c r="O330" s="1"/>
    </row>
    <row r="331" spans="1:15" x14ac:dyDescent="0.2">
      <c r="A331" s="34" t="str">
        <f t="shared" si="35"/>
        <v>Finished</v>
      </c>
      <c r="B331" s="35">
        <f t="shared" si="29"/>
        <v>51971</v>
      </c>
      <c r="C331" s="36">
        <f t="shared" si="30"/>
        <v>0</v>
      </c>
      <c r="D331" s="243">
        <f t="shared" si="34"/>
        <v>0</v>
      </c>
      <c r="E331" s="243">
        <f t="shared" si="31"/>
        <v>0</v>
      </c>
      <c r="F331" s="243">
        <f t="shared" si="32"/>
        <v>0</v>
      </c>
      <c r="G331" s="262">
        <f t="shared" si="33"/>
        <v>0</v>
      </c>
      <c r="M331" s="1"/>
      <c r="N331" s="1"/>
      <c r="O331" s="1"/>
    </row>
    <row r="332" spans="1:15" x14ac:dyDescent="0.2">
      <c r="A332" s="34" t="str">
        <f t="shared" si="35"/>
        <v>Finished</v>
      </c>
      <c r="B332" s="35">
        <f t="shared" si="29"/>
        <v>52001</v>
      </c>
      <c r="C332" s="36">
        <f t="shared" si="30"/>
        <v>0</v>
      </c>
      <c r="D332" s="243">
        <f t="shared" si="34"/>
        <v>0</v>
      </c>
      <c r="E332" s="243">
        <f t="shared" si="31"/>
        <v>0</v>
      </c>
      <c r="F332" s="243">
        <f t="shared" si="32"/>
        <v>0</v>
      </c>
      <c r="G332" s="262">
        <f t="shared" si="33"/>
        <v>0</v>
      </c>
      <c r="M332" s="1"/>
      <c r="N332" s="1"/>
      <c r="O332" s="1"/>
    </row>
    <row r="333" spans="1:15" x14ac:dyDescent="0.2">
      <c r="A333" s="34" t="str">
        <f t="shared" si="35"/>
        <v>Finished</v>
      </c>
      <c r="B333" s="35">
        <f t="shared" si="29"/>
        <v>52032</v>
      </c>
      <c r="C333" s="36">
        <f t="shared" si="30"/>
        <v>0</v>
      </c>
      <c r="D333" s="243">
        <f t="shared" si="34"/>
        <v>0</v>
      </c>
      <c r="E333" s="243">
        <f t="shared" si="31"/>
        <v>0</v>
      </c>
      <c r="F333" s="243">
        <f t="shared" si="32"/>
        <v>0</v>
      </c>
      <c r="G333" s="262">
        <f t="shared" si="33"/>
        <v>0</v>
      </c>
      <c r="M333" s="1"/>
      <c r="N333" s="1"/>
      <c r="O333" s="1"/>
    </row>
    <row r="334" spans="1:15" x14ac:dyDescent="0.2">
      <c r="A334" s="34" t="str">
        <f t="shared" si="35"/>
        <v>Finished</v>
      </c>
      <c r="B334" s="35">
        <f t="shared" si="29"/>
        <v>52062</v>
      </c>
      <c r="C334" s="36">
        <f t="shared" si="30"/>
        <v>0</v>
      </c>
      <c r="D334" s="243">
        <f t="shared" si="34"/>
        <v>0</v>
      </c>
      <c r="E334" s="243">
        <f t="shared" si="31"/>
        <v>0</v>
      </c>
      <c r="F334" s="243">
        <f t="shared" si="32"/>
        <v>0</v>
      </c>
      <c r="G334" s="262">
        <f t="shared" si="33"/>
        <v>0</v>
      </c>
      <c r="M334" s="1"/>
      <c r="N334" s="1"/>
      <c r="O334" s="1"/>
    </row>
    <row r="335" spans="1:15" x14ac:dyDescent="0.2">
      <c r="A335" s="34" t="str">
        <f t="shared" si="35"/>
        <v>Finished</v>
      </c>
      <c r="B335" s="35">
        <f t="shared" si="29"/>
        <v>52093</v>
      </c>
      <c r="C335" s="36">
        <f t="shared" si="30"/>
        <v>0</v>
      </c>
      <c r="D335" s="243">
        <f t="shared" si="34"/>
        <v>0</v>
      </c>
      <c r="E335" s="243">
        <f t="shared" si="31"/>
        <v>0</v>
      </c>
      <c r="F335" s="243">
        <f t="shared" si="32"/>
        <v>0</v>
      </c>
      <c r="G335" s="262">
        <f t="shared" si="33"/>
        <v>0</v>
      </c>
      <c r="M335" s="1"/>
      <c r="N335" s="1"/>
      <c r="O335" s="1"/>
    </row>
    <row r="336" spans="1:15" x14ac:dyDescent="0.2">
      <c r="A336" s="34" t="str">
        <f t="shared" si="35"/>
        <v>Finished</v>
      </c>
      <c r="B336" s="35">
        <f t="shared" si="29"/>
        <v>52124</v>
      </c>
      <c r="C336" s="36">
        <f t="shared" si="30"/>
        <v>0</v>
      </c>
      <c r="D336" s="243">
        <f t="shared" si="34"/>
        <v>0</v>
      </c>
      <c r="E336" s="243">
        <f t="shared" si="31"/>
        <v>0</v>
      </c>
      <c r="F336" s="243">
        <f t="shared" si="32"/>
        <v>0</v>
      </c>
      <c r="G336" s="262">
        <f t="shared" si="33"/>
        <v>0</v>
      </c>
      <c r="M336" s="1"/>
      <c r="N336" s="1"/>
      <c r="O336" s="1"/>
    </row>
    <row r="337" spans="1:15" x14ac:dyDescent="0.2">
      <c r="A337" s="34" t="str">
        <f t="shared" si="35"/>
        <v>Finished</v>
      </c>
      <c r="B337" s="35">
        <f t="shared" si="29"/>
        <v>52154</v>
      </c>
      <c r="C337" s="36">
        <f t="shared" si="30"/>
        <v>0</v>
      </c>
      <c r="D337" s="243">
        <f t="shared" si="34"/>
        <v>0</v>
      </c>
      <c r="E337" s="243">
        <f t="shared" si="31"/>
        <v>0</v>
      </c>
      <c r="F337" s="243">
        <f t="shared" si="32"/>
        <v>0</v>
      </c>
      <c r="G337" s="262">
        <f t="shared" si="33"/>
        <v>0</v>
      </c>
      <c r="M337" s="1"/>
      <c r="N337" s="1"/>
      <c r="O337" s="1"/>
    </row>
    <row r="338" spans="1:15" x14ac:dyDescent="0.2">
      <c r="A338" s="34" t="str">
        <f t="shared" si="35"/>
        <v>Finished</v>
      </c>
      <c r="B338" s="35">
        <f t="shared" si="29"/>
        <v>52185</v>
      </c>
      <c r="C338" s="36">
        <f t="shared" si="30"/>
        <v>0</v>
      </c>
      <c r="D338" s="243">
        <f t="shared" si="34"/>
        <v>0</v>
      </c>
      <c r="E338" s="243">
        <f t="shared" si="31"/>
        <v>0</v>
      </c>
      <c r="F338" s="243">
        <f t="shared" si="32"/>
        <v>0</v>
      </c>
      <c r="G338" s="262">
        <f t="shared" si="33"/>
        <v>0</v>
      </c>
      <c r="M338" s="1"/>
      <c r="N338" s="1"/>
      <c r="O338" s="1"/>
    </row>
    <row r="339" spans="1:15" x14ac:dyDescent="0.2">
      <c r="A339" s="34" t="str">
        <f t="shared" si="35"/>
        <v>Finished</v>
      </c>
      <c r="B339" s="35">
        <f t="shared" si="29"/>
        <v>52215</v>
      </c>
      <c r="C339" s="36">
        <f t="shared" si="30"/>
        <v>0</v>
      </c>
      <c r="D339" s="243">
        <f t="shared" si="34"/>
        <v>0</v>
      </c>
      <c r="E339" s="243">
        <f t="shared" si="31"/>
        <v>0</v>
      </c>
      <c r="F339" s="243">
        <f t="shared" si="32"/>
        <v>0</v>
      </c>
      <c r="G339" s="262">
        <f t="shared" si="33"/>
        <v>0</v>
      </c>
      <c r="M339" s="1"/>
      <c r="N339" s="1"/>
      <c r="O339" s="1"/>
    </row>
    <row r="340" spans="1:15" x14ac:dyDescent="0.2">
      <c r="A340" s="34" t="str">
        <f t="shared" si="35"/>
        <v>Finished</v>
      </c>
      <c r="B340" s="35">
        <f t="shared" si="29"/>
        <v>52246</v>
      </c>
      <c r="C340" s="36">
        <f t="shared" si="30"/>
        <v>0</v>
      </c>
      <c r="D340" s="243">
        <f t="shared" si="34"/>
        <v>0</v>
      </c>
      <c r="E340" s="243">
        <f t="shared" si="31"/>
        <v>0</v>
      </c>
      <c r="F340" s="243">
        <f t="shared" si="32"/>
        <v>0</v>
      </c>
      <c r="G340" s="262">
        <f t="shared" si="33"/>
        <v>0</v>
      </c>
      <c r="M340" s="1"/>
      <c r="N340" s="1"/>
      <c r="O340" s="1"/>
    </row>
    <row r="341" spans="1:15" x14ac:dyDescent="0.2">
      <c r="A341" s="34" t="str">
        <f t="shared" si="35"/>
        <v>Finished</v>
      </c>
      <c r="B341" s="35">
        <f t="shared" si="29"/>
        <v>52277</v>
      </c>
      <c r="C341" s="36">
        <f t="shared" si="30"/>
        <v>0</v>
      </c>
      <c r="D341" s="243">
        <f t="shared" si="34"/>
        <v>0</v>
      </c>
      <c r="E341" s="243">
        <f t="shared" si="31"/>
        <v>0</v>
      </c>
      <c r="F341" s="243">
        <f t="shared" si="32"/>
        <v>0</v>
      </c>
      <c r="G341" s="262">
        <f t="shared" si="33"/>
        <v>0</v>
      </c>
      <c r="M341" s="1"/>
      <c r="N341" s="1"/>
      <c r="O341" s="1"/>
    </row>
    <row r="342" spans="1:15" x14ac:dyDescent="0.2">
      <c r="A342" s="34" t="str">
        <f t="shared" si="35"/>
        <v>Finished</v>
      </c>
      <c r="B342" s="35">
        <f t="shared" si="29"/>
        <v>52305</v>
      </c>
      <c r="C342" s="36">
        <f t="shared" si="30"/>
        <v>0</v>
      </c>
      <c r="D342" s="243">
        <f t="shared" si="34"/>
        <v>0</v>
      </c>
      <c r="E342" s="243">
        <f t="shared" si="31"/>
        <v>0</v>
      </c>
      <c r="F342" s="243">
        <f t="shared" si="32"/>
        <v>0</v>
      </c>
      <c r="G342" s="262">
        <f t="shared" si="33"/>
        <v>0</v>
      </c>
      <c r="M342" s="1"/>
      <c r="N342" s="1"/>
      <c r="O342" s="1"/>
    </row>
    <row r="343" spans="1:15" x14ac:dyDescent="0.2">
      <c r="A343" s="34" t="str">
        <f t="shared" si="35"/>
        <v>Finished</v>
      </c>
      <c r="B343" s="35">
        <f t="shared" si="29"/>
        <v>52336</v>
      </c>
      <c r="C343" s="36">
        <f t="shared" si="30"/>
        <v>0</v>
      </c>
      <c r="D343" s="243">
        <f t="shared" si="34"/>
        <v>0</v>
      </c>
      <c r="E343" s="243">
        <f t="shared" si="31"/>
        <v>0</v>
      </c>
      <c r="F343" s="243">
        <f t="shared" si="32"/>
        <v>0</v>
      </c>
      <c r="G343" s="262">
        <f t="shared" si="33"/>
        <v>0</v>
      </c>
      <c r="M343" s="1"/>
      <c r="N343" s="1"/>
      <c r="O343" s="1"/>
    </row>
    <row r="344" spans="1:15" x14ac:dyDescent="0.2">
      <c r="A344" s="34" t="str">
        <f t="shared" si="35"/>
        <v>Finished</v>
      </c>
      <c r="B344" s="35">
        <f t="shared" ref="B344:B404" si="36">+EDATE(B343,Len_of_pmt_interval)</f>
        <v>52366</v>
      </c>
      <c r="C344" s="36">
        <f t="shared" ref="C344:C404" si="37">+G343</f>
        <v>0</v>
      </c>
      <c r="D344" s="243">
        <f t="shared" si="34"/>
        <v>0</v>
      </c>
      <c r="E344" s="243">
        <f t="shared" ref="E344:E404" si="38">+cal_periodic_pmt_rate*C344</f>
        <v>0</v>
      </c>
      <c r="F344" s="243">
        <f t="shared" ref="F344:F404" si="39">+IF(A344&lt;num_pmts,cal_periodic_pmt_amt-E344,C344)</f>
        <v>0</v>
      </c>
      <c r="G344" s="262">
        <f t="shared" ref="G344:G404" si="40">+C344-F344</f>
        <v>0</v>
      </c>
      <c r="M344" s="1"/>
      <c r="N344" s="1"/>
      <c r="O344" s="1"/>
    </row>
    <row r="345" spans="1:15" x14ac:dyDescent="0.2">
      <c r="A345" s="34" t="str">
        <f t="shared" si="35"/>
        <v>Finished</v>
      </c>
      <c r="B345" s="35">
        <f t="shared" si="36"/>
        <v>52397</v>
      </c>
      <c r="C345" s="36">
        <f t="shared" si="37"/>
        <v>0</v>
      </c>
      <c r="D345" s="243">
        <f t="shared" ref="D345:D404" si="41">+E345+F345</f>
        <v>0</v>
      </c>
      <c r="E345" s="243">
        <f t="shared" si="38"/>
        <v>0</v>
      </c>
      <c r="F345" s="243">
        <f t="shared" si="39"/>
        <v>0</v>
      </c>
      <c r="G345" s="262">
        <f t="shared" si="40"/>
        <v>0</v>
      </c>
      <c r="M345" s="1"/>
      <c r="N345" s="1"/>
      <c r="O345" s="1"/>
    </row>
    <row r="346" spans="1:15" x14ac:dyDescent="0.2">
      <c r="A346" s="34" t="str">
        <f t="shared" si="35"/>
        <v>Finished</v>
      </c>
      <c r="B346" s="35">
        <f t="shared" si="36"/>
        <v>52427</v>
      </c>
      <c r="C346" s="36">
        <f t="shared" si="37"/>
        <v>0</v>
      </c>
      <c r="D346" s="243">
        <f t="shared" si="41"/>
        <v>0</v>
      </c>
      <c r="E346" s="243">
        <f t="shared" si="38"/>
        <v>0</v>
      </c>
      <c r="F346" s="243">
        <f t="shared" si="39"/>
        <v>0</v>
      </c>
      <c r="G346" s="262">
        <f t="shared" si="40"/>
        <v>0</v>
      </c>
      <c r="M346" s="1"/>
      <c r="N346" s="1"/>
      <c r="O346" s="1"/>
    </row>
    <row r="347" spans="1:15" x14ac:dyDescent="0.2">
      <c r="A347" s="34" t="str">
        <f t="shared" si="35"/>
        <v>Finished</v>
      </c>
      <c r="B347" s="35">
        <f t="shared" si="36"/>
        <v>52458</v>
      </c>
      <c r="C347" s="36">
        <f t="shared" si="37"/>
        <v>0</v>
      </c>
      <c r="D347" s="243">
        <f t="shared" si="41"/>
        <v>0</v>
      </c>
      <c r="E347" s="243">
        <f t="shared" si="38"/>
        <v>0</v>
      </c>
      <c r="F347" s="243">
        <f t="shared" si="39"/>
        <v>0</v>
      </c>
      <c r="G347" s="262">
        <f t="shared" si="40"/>
        <v>0</v>
      </c>
      <c r="M347" s="1"/>
      <c r="N347" s="1"/>
      <c r="O347" s="1"/>
    </row>
    <row r="348" spans="1:15" x14ac:dyDescent="0.2">
      <c r="A348" s="34" t="str">
        <f t="shared" si="35"/>
        <v>Finished</v>
      </c>
      <c r="B348" s="35">
        <f t="shared" si="36"/>
        <v>52489</v>
      </c>
      <c r="C348" s="36">
        <f t="shared" si="37"/>
        <v>0</v>
      </c>
      <c r="D348" s="243">
        <f t="shared" si="41"/>
        <v>0</v>
      </c>
      <c r="E348" s="243">
        <f t="shared" si="38"/>
        <v>0</v>
      </c>
      <c r="F348" s="243">
        <f t="shared" si="39"/>
        <v>0</v>
      </c>
      <c r="G348" s="262">
        <f t="shared" si="40"/>
        <v>0</v>
      </c>
      <c r="M348" s="1"/>
      <c r="N348" s="1"/>
      <c r="O348" s="1"/>
    </row>
    <row r="349" spans="1:15" x14ac:dyDescent="0.2">
      <c r="A349" s="34" t="str">
        <f t="shared" si="35"/>
        <v>Finished</v>
      </c>
      <c r="B349" s="35">
        <f t="shared" si="36"/>
        <v>52519</v>
      </c>
      <c r="C349" s="36">
        <f t="shared" si="37"/>
        <v>0</v>
      </c>
      <c r="D349" s="243">
        <f t="shared" si="41"/>
        <v>0</v>
      </c>
      <c r="E349" s="243">
        <f t="shared" si="38"/>
        <v>0</v>
      </c>
      <c r="F349" s="243">
        <f t="shared" si="39"/>
        <v>0</v>
      </c>
      <c r="G349" s="262">
        <f t="shared" si="40"/>
        <v>0</v>
      </c>
      <c r="M349" s="1"/>
      <c r="N349" s="1"/>
      <c r="O349" s="1"/>
    </row>
    <row r="350" spans="1:15" x14ac:dyDescent="0.2">
      <c r="A350" s="34" t="str">
        <f t="shared" si="35"/>
        <v>Finished</v>
      </c>
      <c r="B350" s="35">
        <f t="shared" si="36"/>
        <v>52550</v>
      </c>
      <c r="C350" s="36">
        <f t="shared" si="37"/>
        <v>0</v>
      </c>
      <c r="D350" s="243">
        <f t="shared" si="41"/>
        <v>0</v>
      </c>
      <c r="E350" s="243">
        <f t="shared" si="38"/>
        <v>0</v>
      </c>
      <c r="F350" s="243">
        <f t="shared" si="39"/>
        <v>0</v>
      </c>
      <c r="G350" s="262">
        <f t="shared" si="40"/>
        <v>0</v>
      </c>
      <c r="M350" s="1"/>
      <c r="N350" s="1"/>
      <c r="O350" s="1"/>
    </row>
    <row r="351" spans="1:15" x14ac:dyDescent="0.2">
      <c r="A351" s="34" t="str">
        <f t="shared" si="35"/>
        <v>Finished</v>
      </c>
      <c r="B351" s="35">
        <f t="shared" si="36"/>
        <v>52580</v>
      </c>
      <c r="C351" s="36">
        <f t="shared" si="37"/>
        <v>0</v>
      </c>
      <c r="D351" s="243">
        <f t="shared" si="41"/>
        <v>0</v>
      </c>
      <c r="E351" s="243">
        <f t="shared" si="38"/>
        <v>0</v>
      </c>
      <c r="F351" s="243">
        <f t="shared" si="39"/>
        <v>0</v>
      </c>
      <c r="G351" s="262">
        <f t="shared" si="40"/>
        <v>0</v>
      </c>
      <c r="M351" s="1"/>
      <c r="N351" s="1"/>
      <c r="O351" s="1"/>
    </row>
    <row r="352" spans="1:15" x14ac:dyDescent="0.2">
      <c r="A352" s="34" t="str">
        <f t="shared" si="35"/>
        <v>Finished</v>
      </c>
      <c r="B352" s="35">
        <f t="shared" si="36"/>
        <v>52611</v>
      </c>
      <c r="C352" s="36">
        <f t="shared" si="37"/>
        <v>0</v>
      </c>
      <c r="D352" s="243">
        <f t="shared" si="41"/>
        <v>0</v>
      </c>
      <c r="E352" s="243">
        <f t="shared" si="38"/>
        <v>0</v>
      </c>
      <c r="F352" s="243">
        <f t="shared" si="39"/>
        <v>0</v>
      </c>
      <c r="G352" s="262">
        <f t="shared" si="40"/>
        <v>0</v>
      </c>
      <c r="M352" s="1"/>
      <c r="N352" s="1"/>
      <c r="O352" s="1"/>
    </row>
    <row r="353" spans="1:15" x14ac:dyDescent="0.2">
      <c r="A353" s="34" t="str">
        <f t="shared" si="35"/>
        <v>Finished</v>
      </c>
      <c r="B353" s="35">
        <f t="shared" si="36"/>
        <v>52642</v>
      </c>
      <c r="C353" s="36">
        <f t="shared" si="37"/>
        <v>0</v>
      </c>
      <c r="D353" s="243">
        <f t="shared" si="41"/>
        <v>0</v>
      </c>
      <c r="E353" s="243">
        <f t="shared" si="38"/>
        <v>0</v>
      </c>
      <c r="F353" s="243">
        <f t="shared" si="39"/>
        <v>0</v>
      </c>
      <c r="G353" s="262">
        <f t="shared" si="40"/>
        <v>0</v>
      </c>
      <c r="M353" s="1"/>
      <c r="N353" s="1"/>
      <c r="O353" s="1"/>
    </row>
    <row r="354" spans="1:15" x14ac:dyDescent="0.2">
      <c r="A354" s="34" t="str">
        <f t="shared" si="35"/>
        <v>Finished</v>
      </c>
      <c r="B354" s="35">
        <f t="shared" si="36"/>
        <v>52671</v>
      </c>
      <c r="C354" s="36">
        <f t="shared" si="37"/>
        <v>0</v>
      </c>
      <c r="D354" s="243">
        <f t="shared" si="41"/>
        <v>0</v>
      </c>
      <c r="E354" s="243">
        <f t="shared" si="38"/>
        <v>0</v>
      </c>
      <c r="F354" s="243">
        <f t="shared" si="39"/>
        <v>0</v>
      </c>
      <c r="G354" s="262">
        <f t="shared" si="40"/>
        <v>0</v>
      </c>
      <c r="M354" s="1"/>
      <c r="N354" s="1"/>
      <c r="O354" s="1"/>
    </row>
    <row r="355" spans="1:15" x14ac:dyDescent="0.2">
      <c r="A355" s="34" t="str">
        <f t="shared" si="35"/>
        <v>Finished</v>
      </c>
      <c r="B355" s="35">
        <f t="shared" si="36"/>
        <v>52702</v>
      </c>
      <c r="C355" s="36">
        <f t="shared" si="37"/>
        <v>0</v>
      </c>
      <c r="D355" s="243">
        <f t="shared" si="41"/>
        <v>0</v>
      </c>
      <c r="E355" s="243">
        <f t="shared" si="38"/>
        <v>0</v>
      </c>
      <c r="F355" s="243">
        <f t="shared" si="39"/>
        <v>0</v>
      </c>
      <c r="G355" s="262">
        <f t="shared" si="40"/>
        <v>0</v>
      </c>
      <c r="M355" s="1"/>
      <c r="N355" s="1"/>
      <c r="O355" s="1"/>
    </row>
    <row r="356" spans="1:15" x14ac:dyDescent="0.2">
      <c r="A356" s="34" t="str">
        <f t="shared" si="35"/>
        <v>Finished</v>
      </c>
      <c r="B356" s="35">
        <f t="shared" si="36"/>
        <v>52732</v>
      </c>
      <c r="C356" s="36">
        <f t="shared" si="37"/>
        <v>0</v>
      </c>
      <c r="D356" s="243">
        <f t="shared" si="41"/>
        <v>0</v>
      </c>
      <c r="E356" s="243">
        <f t="shared" si="38"/>
        <v>0</v>
      </c>
      <c r="F356" s="243">
        <f t="shared" si="39"/>
        <v>0</v>
      </c>
      <c r="G356" s="262">
        <f t="shared" si="40"/>
        <v>0</v>
      </c>
      <c r="M356" s="1"/>
      <c r="N356" s="1"/>
      <c r="O356" s="1"/>
    </row>
    <row r="357" spans="1:15" x14ac:dyDescent="0.2">
      <c r="A357" s="34" t="str">
        <f t="shared" si="35"/>
        <v>Finished</v>
      </c>
      <c r="B357" s="35">
        <f t="shared" si="36"/>
        <v>52763</v>
      </c>
      <c r="C357" s="36">
        <f t="shared" si="37"/>
        <v>0</v>
      </c>
      <c r="D357" s="243">
        <f t="shared" si="41"/>
        <v>0</v>
      </c>
      <c r="E357" s="243">
        <f t="shared" si="38"/>
        <v>0</v>
      </c>
      <c r="F357" s="243">
        <f t="shared" si="39"/>
        <v>0</v>
      </c>
      <c r="G357" s="262">
        <f t="shared" si="40"/>
        <v>0</v>
      </c>
      <c r="M357" s="1"/>
      <c r="N357" s="1"/>
      <c r="O357" s="1"/>
    </row>
    <row r="358" spans="1:15" x14ac:dyDescent="0.2">
      <c r="A358" s="34" t="str">
        <f t="shared" si="35"/>
        <v>Finished</v>
      </c>
      <c r="B358" s="35">
        <f t="shared" si="36"/>
        <v>52793</v>
      </c>
      <c r="C358" s="36">
        <f t="shared" si="37"/>
        <v>0</v>
      </c>
      <c r="D358" s="243">
        <f t="shared" si="41"/>
        <v>0</v>
      </c>
      <c r="E358" s="243">
        <f t="shared" si="38"/>
        <v>0</v>
      </c>
      <c r="F358" s="243">
        <f t="shared" si="39"/>
        <v>0</v>
      </c>
      <c r="G358" s="262">
        <f t="shared" si="40"/>
        <v>0</v>
      </c>
      <c r="M358" s="1"/>
      <c r="N358" s="1"/>
      <c r="O358" s="1"/>
    </row>
    <row r="359" spans="1:15" x14ac:dyDescent="0.2">
      <c r="A359" s="34" t="str">
        <f t="shared" si="35"/>
        <v>Finished</v>
      </c>
      <c r="B359" s="35">
        <f t="shared" si="36"/>
        <v>52824</v>
      </c>
      <c r="C359" s="36">
        <f t="shared" si="37"/>
        <v>0</v>
      </c>
      <c r="D359" s="243">
        <f t="shared" si="41"/>
        <v>0</v>
      </c>
      <c r="E359" s="243">
        <f t="shared" si="38"/>
        <v>0</v>
      </c>
      <c r="F359" s="243">
        <f t="shared" si="39"/>
        <v>0</v>
      </c>
      <c r="G359" s="262">
        <f t="shared" si="40"/>
        <v>0</v>
      </c>
      <c r="M359" s="1"/>
      <c r="N359" s="1"/>
      <c r="O359" s="1"/>
    </row>
    <row r="360" spans="1:15" x14ac:dyDescent="0.2">
      <c r="A360" s="34" t="str">
        <f t="shared" si="35"/>
        <v>Finished</v>
      </c>
      <c r="B360" s="35">
        <f t="shared" si="36"/>
        <v>52855</v>
      </c>
      <c r="C360" s="36">
        <f t="shared" si="37"/>
        <v>0</v>
      </c>
      <c r="D360" s="243">
        <f t="shared" si="41"/>
        <v>0</v>
      </c>
      <c r="E360" s="243">
        <f t="shared" si="38"/>
        <v>0</v>
      </c>
      <c r="F360" s="243">
        <f t="shared" si="39"/>
        <v>0</v>
      </c>
      <c r="G360" s="262">
        <f t="shared" si="40"/>
        <v>0</v>
      </c>
      <c r="M360" s="1"/>
      <c r="N360" s="1"/>
      <c r="O360" s="1"/>
    </row>
    <row r="361" spans="1:15" x14ac:dyDescent="0.2">
      <c r="A361" s="34" t="str">
        <f t="shared" si="35"/>
        <v>Finished</v>
      </c>
      <c r="B361" s="35">
        <f t="shared" si="36"/>
        <v>52885</v>
      </c>
      <c r="C361" s="36">
        <f t="shared" si="37"/>
        <v>0</v>
      </c>
      <c r="D361" s="243">
        <f t="shared" si="41"/>
        <v>0</v>
      </c>
      <c r="E361" s="243">
        <f t="shared" si="38"/>
        <v>0</v>
      </c>
      <c r="F361" s="243">
        <f t="shared" si="39"/>
        <v>0</v>
      </c>
      <c r="G361" s="262">
        <f t="shared" si="40"/>
        <v>0</v>
      </c>
      <c r="M361" s="1"/>
      <c r="N361" s="1"/>
      <c r="O361" s="1"/>
    </row>
    <row r="362" spans="1:15" x14ac:dyDescent="0.2">
      <c r="A362" s="34" t="str">
        <f t="shared" si="35"/>
        <v>Finished</v>
      </c>
      <c r="B362" s="35">
        <f t="shared" si="36"/>
        <v>52916</v>
      </c>
      <c r="C362" s="36">
        <f t="shared" si="37"/>
        <v>0</v>
      </c>
      <c r="D362" s="243">
        <f t="shared" si="41"/>
        <v>0</v>
      </c>
      <c r="E362" s="243">
        <f t="shared" si="38"/>
        <v>0</v>
      </c>
      <c r="F362" s="243">
        <f t="shared" si="39"/>
        <v>0</v>
      </c>
      <c r="G362" s="262">
        <f t="shared" si="40"/>
        <v>0</v>
      </c>
      <c r="M362" s="1"/>
      <c r="N362" s="1"/>
      <c r="O362" s="1"/>
    </row>
    <row r="363" spans="1:15" x14ac:dyDescent="0.2">
      <c r="A363" s="34" t="str">
        <f t="shared" si="35"/>
        <v>Finished</v>
      </c>
      <c r="B363" s="35">
        <f t="shared" si="36"/>
        <v>52946</v>
      </c>
      <c r="C363" s="36">
        <f t="shared" si="37"/>
        <v>0</v>
      </c>
      <c r="D363" s="243">
        <f t="shared" si="41"/>
        <v>0</v>
      </c>
      <c r="E363" s="243">
        <f t="shared" si="38"/>
        <v>0</v>
      </c>
      <c r="F363" s="243">
        <f t="shared" si="39"/>
        <v>0</v>
      </c>
      <c r="G363" s="262">
        <f t="shared" si="40"/>
        <v>0</v>
      </c>
      <c r="M363" s="1"/>
      <c r="N363" s="1"/>
      <c r="O363" s="1"/>
    </row>
    <row r="364" spans="1:15" x14ac:dyDescent="0.2">
      <c r="A364" s="34" t="str">
        <f t="shared" si="35"/>
        <v>Finished</v>
      </c>
      <c r="B364" s="35">
        <f t="shared" si="36"/>
        <v>52977</v>
      </c>
      <c r="C364" s="36">
        <f t="shared" si="37"/>
        <v>0</v>
      </c>
      <c r="D364" s="243">
        <f t="shared" si="41"/>
        <v>0</v>
      </c>
      <c r="E364" s="243">
        <f t="shared" si="38"/>
        <v>0</v>
      </c>
      <c r="F364" s="243">
        <f t="shared" si="39"/>
        <v>0</v>
      </c>
      <c r="G364" s="262">
        <f t="shared" si="40"/>
        <v>0</v>
      </c>
      <c r="M364" s="1"/>
      <c r="N364" s="1"/>
      <c r="O364" s="1"/>
    </row>
    <row r="365" spans="1:15" x14ac:dyDescent="0.2">
      <c r="A365" s="34" t="str">
        <f t="shared" si="35"/>
        <v>Finished</v>
      </c>
      <c r="B365" s="35">
        <f t="shared" si="36"/>
        <v>53008</v>
      </c>
      <c r="C365" s="36">
        <f t="shared" si="37"/>
        <v>0</v>
      </c>
      <c r="D365" s="243">
        <f t="shared" si="41"/>
        <v>0</v>
      </c>
      <c r="E365" s="243">
        <f t="shared" si="38"/>
        <v>0</v>
      </c>
      <c r="F365" s="243">
        <f t="shared" si="39"/>
        <v>0</v>
      </c>
      <c r="G365" s="262">
        <f t="shared" si="40"/>
        <v>0</v>
      </c>
      <c r="M365" s="1"/>
      <c r="N365" s="1"/>
      <c r="O365" s="1"/>
    </row>
    <row r="366" spans="1:15" x14ac:dyDescent="0.2">
      <c r="A366" s="34" t="str">
        <f t="shared" si="35"/>
        <v>Finished</v>
      </c>
      <c r="B366" s="35">
        <f t="shared" si="36"/>
        <v>53036</v>
      </c>
      <c r="C366" s="36">
        <f t="shared" si="37"/>
        <v>0</v>
      </c>
      <c r="D366" s="243">
        <f t="shared" si="41"/>
        <v>0</v>
      </c>
      <c r="E366" s="243">
        <f t="shared" si="38"/>
        <v>0</v>
      </c>
      <c r="F366" s="243">
        <f t="shared" si="39"/>
        <v>0</v>
      </c>
      <c r="G366" s="262">
        <f t="shared" si="40"/>
        <v>0</v>
      </c>
      <c r="M366" s="1"/>
      <c r="N366" s="1"/>
      <c r="O366" s="1"/>
    </row>
    <row r="367" spans="1:15" x14ac:dyDescent="0.2">
      <c r="A367" s="34" t="str">
        <f t="shared" si="35"/>
        <v>Finished</v>
      </c>
      <c r="B367" s="35">
        <f t="shared" si="36"/>
        <v>53067</v>
      </c>
      <c r="C367" s="36">
        <f t="shared" si="37"/>
        <v>0</v>
      </c>
      <c r="D367" s="243">
        <f t="shared" si="41"/>
        <v>0</v>
      </c>
      <c r="E367" s="243">
        <f t="shared" si="38"/>
        <v>0</v>
      </c>
      <c r="F367" s="243">
        <f t="shared" si="39"/>
        <v>0</v>
      </c>
      <c r="G367" s="262">
        <f t="shared" si="40"/>
        <v>0</v>
      </c>
      <c r="M367" s="1"/>
      <c r="N367" s="1"/>
      <c r="O367" s="1"/>
    </row>
    <row r="368" spans="1:15" x14ac:dyDescent="0.2">
      <c r="A368" s="34" t="str">
        <f t="shared" si="35"/>
        <v>Finished</v>
      </c>
      <c r="B368" s="35">
        <f t="shared" si="36"/>
        <v>53097</v>
      </c>
      <c r="C368" s="36">
        <f t="shared" si="37"/>
        <v>0</v>
      </c>
      <c r="D368" s="243">
        <f t="shared" si="41"/>
        <v>0</v>
      </c>
      <c r="E368" s="243">
        <f t="shared" si="38"/>
        <v>0</v>
      </c>
      <c r="F368" s="243">
        <f t="shared" si="39"/>
        <v>0</v>
      </c>
      <c r="G368" s="262">
        <f t="shared" si="40"/>
        <v>0</v>
      </c>
      <c r="M368" s="1"/>
      <c r="N368" s="1"/>
      <c r="O368" s="1"/>
    </row>
    <row r="369" spans="1:15" x14ac:dyDescent="0.2">
      <c r="A369" s="34" t="str">
        <f t="shared" si="35"/>
        <v>Finished</v>
      </c>
      <c r="B369" s="35">
        <f t="shared" si="36"/>
        <v>53128</v>
      </c>
      <c r="C369" s="36">
        <f t="shared" si="37"/>
        <v>0</v>
      </c>
      <c r="D369" s="243">
        <f t="shared" si="41"/>
        <v>0</v>
      </c>
      <c r="E369" s="243">
        <f t="shared" si="38"/>
        <v>0</v>
      </c>
      <c r="F369" s="243">
        <f t="shared" si="39"/>
        <v>0</v>
      </c>
      <c r="G369" s="262">
        <f t="shared" si="40"/>
        <v>0</v>
      </c>
      <c r="M369" s="1"/>
      <c r="N369" s="1"/>
      <c r="O369" s="1"/>
    </row>
    <row r="370" spans="1:15" x14ac:dyDescent="0.2">
      <c r="A370" s="34" t="str">
        <f t="shared" si="35"/>
        <v>Finished</v>
      </c>
      <c r="B370" s="35">
        <f t="shared" si="36"/>
        <v>53158</v>
      </c>
      <c r="C370" s="36">
        <f t="shared" si="37"/>
        <v>0</v>
      </c>
      <c r="D370" s="243">
        <f t="shared" si="41"/>
        <v>0</v>
      </c>
      <c r="E370" s="243">
        <f t="shared" si="38"/>
        <v>0</v>
      </c>
      <c r="F370" s="243">
        <f t="shared" si="39"/>
        <v>0</v>
      </c>
      <c r="G370" s="262">
        <f t="shared" si="40"/>
        <v>0</v>
      </c>
      <c r="M370" s="1"/>
      <c r="N370" s="1"/>
      <c r="O370" s="1"/>
    </row>
    <row r="371" spans="1:15" x14ac:dyDescent="0.2">
      <c r="A371" s="34" t="str">
        <f t="shared" si="35"/>
        <v>Finished</v>
      </c>
      <c r="B371" s="35">
        <f t="shared" si="36"/>
        <v>53189</v>
      </c>
      <c r="C371" s="36">
        <f t="shared" si="37"/>
        <v>0</v>
      </c>
      <c r="D371" s="243">
        <f t="shared" si="41"/>
        <v>0</v>
      </c>
      <c r="E371" s="243">
        <f t="shared" si="38"/>
        <v>0</v>
      </c>
      <c r="F371" s="243">
        <f t="shared" si="39"/>
        <v>0</v>
      </c>
      <c r="G371" s="262">
        <f t="shared" si="40"/>
        <v>0</v>
      </c>
      <c r="M371" s="1"/>
      <c r="N371" s="1"/>
      <c r="O371" s="1"/>
    </row>
    <row r="372" spans="1:15" x14ac:dyDescent="0.2">
      <c r="A372" s="34" t="str">
        <f t="shared" si="35"/>
        <v>Finished</v>
      </c>
      <c r="B372" s="35">
        <f t="shared" si="36"/>
        <v>53220</v>
      </c>
      <c r="C372" s="36">
        <f t="shared" si="37"/>
        <v>0</v>
      </c>
      <c r="D372" s="243">
        <f t="shared" si="41"/>
        <v>0</v>
      </c>
      <c r="E372" s="243">
        <f t="shared" si="38"/>
        <v>0</v>
      </c>
      <c r="F372" s="243">
        <f t="shared" si="39"/>
        <v>0</v>
      </c>
      <c r="G372" s="262">
        <f t="shared" si="40"/>
        <v>0</v>
      </c>
      <c r="M372" s="1"/>
      <c r="N372" s="1"/>
      <c r="O372" s="1"/>
    </row>
    <row r="373" spans="1:15" x14ac:dyDescent="0.2">
      <c r="A373" s="34" t="str">
        <f t="shared" si="35"/>
        <v>Finished</v>
      </c>
      <c r="B373" s="35">
        <f t="shared" si="36"/>
        <v>53250</v>
      </c>
      <c r="C373" s="36">
        <f t="shared" si="37"/>
        <v>0</v>
      </c>
      <c r="D373" s="243">
        <f t="shared" si="41"/>
        <v>0</v>
      </c>
      <c r="E373" s="243">
        <f t="shared" si="38"/>
        <v>0</v>
      </c>
      <c r="F373" s="243">
        <f t="shared" si="39"/>
        <v>0</v>
      </c>
      <c r="G373" s="262">
        <f t="shared" si="40"/>
        <v>0</v>
      </c>
      <c r="M373" s="1"/>
      <c r="N373" s="1"/>
      <c r="O373" s="1"/>
    </row>
    <row r="374" spans="1:15" x14ac:dyDescent="0.2">
      <c r="A374" s="34" t="str">
        <f t="shared" si="35"/>
        <v>Finished</v>
      </c>
      <c r="B374" s="35">
        <f t="shared" si="36"/>
        <v>53281</v>
      </c>
      <c r="C374" s="36">
        <f t="shared" si="37"/>
        <v>0</v>
      </c>
      <c r="D374" s="243">
        <f t="shared" si="41"/>
        <v>0</v>
      </c>
      <c r="E374" s="243">
        <f t="shared" si="38"/>
        <v>0</v>
      </c>
      <c r="F374" s="243">
        <f t="shared" si="39"/>
        <v>0</v>
      </c>
      <c r="G374" s="262">
        <f t="shared" si="40"/>
        <v>0</v>
      </c>
      <c r="M374" s="1"/>
      <c r="N374" s="1"/>
      <c r="O374" s="1"/>
    </row>
    <row r="375" spans="1:15" x14ac:dyDescent="0.2">
      <c r="A375" s="34" t="str">
        <f t="shared" ref="A375:A404" si="42">+IF(A374&lt;num_pmts,A374+1,"Finished")</f>
        <v>Finished</v>
      </c>
      <c r="B375" s="35">
        <f t="shared" si="36"/>
        <v>53311</v>
      </c>
      <c r="C375" s="36">
        <f t="shared" si="37"/>
        <v>0</v>
      </c>
      <c r="D375" s="243">
        <f t="shared" si="41"/>
        <v>0</v>
      </c>
      <c r="E375" s="243">
        <f t="shared" si="38"/>
        <v>0</v>
      </c>
      <c r="F375" s="243">
        <f t="shared" si="39"/>
        <v>0</v>
      </c>
      <c r="G375" s="262">
        <f t="shared" si="40"/>
        <v>0</v>
      </c>
      <c r="M375" s="1"/>
      <c r="N375" s="1"/>
      <c r="O375" s="1"/>
    </row>
    <row r="376" spans="1:15" x14ac:dyDescent="0.2">
      <c r="A376" s="34" t="str">
        <f t="shared" si="42"/>
        <v>Finished</v>
      </c>
      <c r="B376" s="35">
        <f t="shared" si="36"/>
        <v>53342</v>
      </c>
      <c r="C376" s="36">
        <f t="shared" si="37"/>
        <v>0</v>
      </c>
      <c r="D376" s="243">
        <f t="shared" si="41"/>
        <v>0</v>
      </c>
      <c r="E376" s="243">
        <f t="shared" si="38"/>
        <v>0</v>
      </c>
      <c r="F376" s="243">
        <f t="shared" si="39"/>
        <v>0</v>
      </c>
      <c r="G376" s="262">
        <f t="shared" si="40"/>
        <v>0</v>
      </c>
      <c r="M376" s="1"/>
      <c r="N376" s="1"/>
      <c r="O376" s="1"/>
    </row>
    <row r="377" spans="1:15" x14ac:dyDescent="0.2">
      <c r="A377" s="34" t="str">
        <f t="shared" si="42"/>
        <v>Finished</v>
      </c>
      <c r="B377" s="35">
        <f t="shared" si="36"/>
        <v>53373</v>
      </c>
      <c r="C377" s="36">
        <f t="shared" si="37"/>
        <v>0</v>
      </c>
      <c r="D377" s="243">
        <f t="shared" si="41"/>
        <v>0</v>
      </c>
      <c r="E377" s="243">
        <f t="shared" si="38"/>
        <v>0</v>
      </c>
      <c r="F377" s="243">
        <f t="shared" si="39"/>
        <v>0</v>
      </c>
      <c r="G377" s="262">
        <f t="shared" si="40"/>
        <v>0</v>
      </c>
      <c r="M377" s="1"/>
      <c r="N377" s="1"/>
      <c r="O377" s="1"/>
    </row>
    <row r="378" spans="1:15" x14ac:dyDescent="0.2">
      <c r="A378" s="34" t="str">
        <f t="shared" si="42"/>
        <v>Finished</v>
      </c>
      <c r="B378" s="35">
        <f t="shared" si="36"/>
        <v>53401</v>
      </c>
      <c r="C378" s="36">
        <f t="shared" si="37"/>
        <v>0</v>
      </c>
      <c r="D378" s="243">
        <f t="shared" si="41"/>
        <v>0</v>
      </c>
      <c r="E378" s="243">
        <f t="shared" si="38"/>
        <v>0</v>
      </c>
      <c r="F378" s="243">
        <f t="shared" si="39"/>
        <v>0</v>
      </c>
      <c r="G378" s="262">
        <f t="shared" si="40"/>
        <v>0</v>
      </c>
      <c r="M378" s="1"/>
      <c r="N378" s="1"/>
      <c r="O378" s="1"/>
    </row>
    <row r="379" spans="1:15" x14ac:dyDescent="0.2">
      <c r="A379" s="34" t="str">
        <f t="shared" si="42"/>
        <v>Finished</v>
      </c>
      <c r="B379" s="35">
        <f t="shared" si="36"/>
        <v>53432</v>
      </c>
      <c r="C379" s="36">
        <f t="shared" si="37"/>
        <v>0</v>
      </c>
      <c r="D379" s="243">
        <f t="shared" si="41"/>
        <v>0</v>
      </c>
      <c r="E379" s="243">
        <f t="shared" si="38"/>
        <v>0</v>
      </c>
      <c r="F379" s="243">
        <f t="shared" si="39"/>
        <v>0</v>
      </c>
      <c r="G379" s="262">
        <f t="shared" si="40"/>
        <v>0</v>
      </c>
      <c r="M379" s="1"/>
      <c r="N379" s="1"/>
      <c r="O379" s="1"/>
    </row>
    <row r="380" spans="1:15" x14ac:dyDescent="0.2">
      <c r="A380" s="34" t="str">
        <f t="shared" si="42"/>
        <v>Finished</v>
      </c>
      <c r="B380" s="35">
        <f t="shared" si="36"/>
        <v>53462</v>
      </c>
      <c r="C380" s="36">
        <f t="shared" si="37"/>
        <v>0</v>
      </c>
      <c r="D380" s="243">
        <f t="shared" si="41"/>
        <v>0</v>
      </c>
      <c r="E380" s="243">
        <f t="shared" si="38"/>
        <v>0</v>
      </c>
      <c r="F380" s="243">
        <f t="shared" si="39"/>
        <v>0</v>
      </c>
      <c r="G380" s="262">
        <f t="shared" si="40"/>
        <v>0</v>
      </c>
      <c r="M380" s="1"/>
      <c r="N380" s="1"/>
      <c r="O380" s="1"/>
    </row>
    <row r="381" spans="1:15" x14ac:dyDescent="0.2">
      <c r="A381" s="34" t="str">
        <f t="shared" si="42"/>
        <v>Finished</v>
      </c>
      <c r="B381" s="35">
        <f t="shared" si="36"/>
        <v>53493</v>
      </c>
      <c r="C381" s="36">
        <f t="shared" si="37"/>
        <v>0</v>
      </c>
      <c r="D381" s="243">
        <f t="shared" si="41"/>
        <v>0</v>
      </c>
      <c r="E381" s="243">
        <f t="shared" si="38"/>
        <v>0</v>
      </c>
      <c r="F381" s="243">
        <f t="shared" si="39"/>
        <v>0</v>
      </c>
      <c r="G381" s="262">
        <f t="shared" si="40"/>
        <v>0</v>
      </c>
      <c r="M381" s="1"/>
      <c r="N381" s="1"/>
      <c r="O381" s="1"/>
    </row>
    <row r="382" spans="1:15" x14ac:dyDescent="0.2">
      <c r="A382" s="34" t="str">
        <f t="shared" si="42"/>
        <v>Finished</v>
      </c>
      <c r="B382" s="35">
        <f t="shared" si="36"/>
        <v>53523</v>
      </c>
      <c r="C382" s="36">
        <f t="shared" si="37"/>
        <v>0</v>
      </c>
      <c r="D382" s="243">
        <f t="shared" si="41"/>
        <v>0</v>
      </c>
      <c r="E382" s="243">
        <f t="shared" si="38"/>
        <v>0</v>
      </c>
      <c r="F382" s="243">
        <f t="shared" si="39"/>
        <v>0</v>
      </c>
      <c r="G382" s="262">
        <f t="shared" si="40"/>
        <v>0</v>
      </c>
      <c r="M382" s="1"/>
      <c r="N382" s="1"/>
      <c r="O382" s="1"/>
    </row>
    <row r="383" spans="1:15" x14ac:dyDescent="0.2">
      <c r="A383" s="34" t="str">
        <f t="shared" si="42"/>
        <v>Finished</v>
      </c>
      <c r="B383" s="35">
        <f t="shared" si="36"/>
        <v>53554</v>
      </c>
      <c r="C383" s="36">
        <f t="shared" si="37"/>
        <v>0</v>
      </c>
      <c r="D383" s="243">
        <f t="shared" si="41"/>
        <v>0</v>
      </c>
      <c r="E383" s="243">
        <f t="shared" si="38"/>
        <v>0</v>
      </c>
      <c r="F383" s="243">
        <f t="shared" si="39"/>
        <v>0</v>
      </c>
      <c r="G383" s="262">
        <f t="shared" si="40"/>
        <v>0</v>
      </c>
    </row>
    <row r="384" spans="1:15" x14ac:dyDescent="0.2">
      <c r="A384" s="34" t="str">
        <f t="shared" si="42"/>
        <v>Finished</v>
      </c>
      <c r="B384" s="35">
        <f t="shared" si="36"/>
        <v>53585</v>
      </c>
      <c r="C384" s="36">
        <f t="shared" si="37"/>
        <v>0</v>
      </c>
      <c r="D384" s="243">
        <f t="shared" si="41"/>
        <v>0</v>
      </c>
      <c r="E384" s="243">
        <f t="shared" si="38"/>
        <v>0</v>
      </c>
      <c r="F384" s="243">
        <f t="shared" si="39"/>
        <v>0</v>
      </c>
      <c r="G384" s="262">
        <f t="shared" si="40"/>
        <v>0</v>
      </c>
    </row>
    <row r="385" spans="1:7" x14ac:dyDescent="0.2">
      <c r="A385" s="34" t="str">
        <f t="shared" si="42"/>
        <v>Finished</v>
      </c>
      <c r="B385" s="35">
        <f t="shared" si="36"/>
        <v>53615</v>
      </c>
      <c r="C385" s="36">
        <f t="shared" si="37"/>
        <v>0</v>
      </c>
      <c r="D385" s="243">
        <f t="shared" si="41"/>
        <v>0</v>
      </c>
      <c r="E385" s="243">
        <f t="shared" si="38"/>
        <v>0</v>
      </c>
      <c r="F385" s="243">
        <f t="shared" si="39"/>
        <v>0</v>
      </c>
      <c r="G385" s="262">
        <f t="shared" si="40"/>
        <v>0</v>
      </c>
    </row>
    <row r="386" spans="1:7" x14ac:dyDescent="0.2">
      <c r="A386" s="34" t="str">
        <f t="shared" si="42"/>
        <v>Finished</v>
      </c>
      <c r="B386" s="35">
        <f t="shared" si="36"/>
        <v>53646</v>
      </c>
      <c r="C386" s="36">
        <f t="shared" si="37"/>
        <v>0</v>
      </c>
      <c r="D386" s="243">
        <f t="shared" si="41"/>
        <v>0</v>
      </c>
      <c r="E386" s="243">
        <f t="shared" si="38"/>
        <v>0</v>
      </c>
      <c r="F386" s="243">
        <f t="shared" si="39"/>
        <v>0</v>
      </c>
      <c r="G386" s="262">
        <f t="shared" si="40"/>
        <v>0</v>
      </c>
    </row>
    <row r="387" spans="1:7" x14ac:dyDescent="0.2">
      <c r="A387" s="34" t="str">
        <f t="shared" si="42"/>
        <v>Finished</v>
      </c>
      <c r="B387" s="35">
        <f t="shared" si="36"/>
        <v>53676</v>
      </c>
      <c r="C387" s="36">
        <f t="shared" si="37"/>
        <v>0</v>
      </c>
      <c r="D387" s="243">
        <f t="shared" si="41"/>
        <v>0</v>
      </c>
      <c r="E387" s="243">
        <f t="shared" si="38"/>
        <v>0</v>
      </c>
      <c r="F387" s="243">
        <f t="shared" si="39"/>
        <v>0</v>
      </c>
      <c r="G387" s="262">
        <f t="shared" si="40"/>
        <v>0</v>
      </c>
    </row>
    <row r="388" spans="1:7" x14ac:dyDescent="0.2">
      <c r="A388" s="34" t="str">
        <f t="shared" si="42"/>
        <v>Finished</v>
      </c>
      <c r="B388" s="35">
        <f t="shared" si="36"/>
        <v>53707</v>
      </c>
      <c r="C388" s="36">
        <f t="shared" si="37"/>
        <v>0</v>
      </c>
      <c r="D388" s="243">
        <f t="shared" si="41"/>
        <v>0</v>
      </c>
      <c r="E388" s="243">
        <f t="shared" si="38"/>
        <v>0</v>
      </c>
      <c r="F388" s="243">
        <f t="shared" si="39"/>
        <v>0</v>
      </c>
      <c r="G388" s="262">
        <f t="shared" si="40"/>
        <v>0</v>
      </c>
    </row>
    <row r="389" spans="1:7" x14ac:dyDescent="0.2">
      <c r="A389" s="34" t="str">
        <f t="shared" si="42"/>
        <v>Finished</v>
      </c>
      <c r="B389" s="35">
        <f t="shared" si="36"/>
        <v>53738</v>
      </c>
      <c r="C389" s="36">
        <f t="shared" si="37"/>
        <v>0</v>
      </c>
      <c r="D389" s="243">
        <f t="shared" si="41"/>
        <v>0</v>
      </c>
      <c r="E389" s="243">
        <f t="shared" si="38"/>
        <v>0</v>
      </c>
      <c r="F389" s="243">
        <f t="shared" si="39"/>
        <v>0</v>
      </c>
      <c r="G389" s="262">
        <f t="shared" si="40"/>
        <v>0</v>
      </c>
    </row>
    <row r="390" spans="1:7" x14ac:dyDescent="0.2">
      <c r="A390" s="34" t="str">
        <f t="shared" si="42"/>
        <v>Finished</v>
      </c>
      <c r="B390" s="35">
        <f t="shared" si="36"/>
        <v>53766</v>
      </c>
      <c r="C390" s="36">
        <f t="shared" si="37"/>
        <v>0</v>
      </c>
      <c r="D390" s="243">
        <f t="shared" si="41"/>
        <v>0</v>
      </c>
      <c r="E390" s="243">
        <f t="shared" si="38"/>
        <v>0</v>
      </c>
      <c r="F390" s="243">
        <f t="shared" si="39"/>
        <v>0</v>
      </c>
      <c r="G390" s="262">
        <f t="shared" si="40"/>
        <v>0</v>
      </c>
    </row>
    <row r="391" spans="1:7" x14ac:dyDescent="0.2">
      <c r="A391" s="34" t="str">
        <f t="shared" si="42"/>
        <v>Finished</v>
      </c>
      <c r="B391" s="35">
        <f t="shared" si="36"/>
        <v>53797</v>
      </c>
      <c r="C391" s="36">
        <f t="shared" si="37"/>
        <v>0</v>
      </c>
      <c r="D391" s="243">
        <f t="shared" si="41"/>
        <v>0</v>
      </c>
      <c r="E391" s="243">
        <f t="shared" si="38"/>
        <v>0</v>
      </c>
      <c r="F391" s="243">
        <f t="shared" si="39"/>
        <v>0</v>
      </c>
      <c r="G391" s="262">
        <f t="shared" si="40"/>
        <v>0</v>
      </c>
    </row>
    <row r="392" spans="1:7" x14ac:dyDescent="0.2">
      <c r="A392" s="34" t="str">
        <f t="shared" si="42"/>
        <v>Finished</v>
      </c>
      <c r="B392" s="35">
        <f t="shared" si="36"/>
        <v>53827</v>
      </c>
      <c r="C392" s="36">
        <f t="shared" si="37"/>
        <v>0</v>
      </c>
      <c r="D392" s="243">
        <f t="shared" si="41"/>
        <v>0</v>
      </c>
      <c r="E392" s="243">
        <f t="shared" si="38"/>
        <v>0</v>
      </c>
      <c r="F392" s="243">
        <f t="shared" si="39"/>
        <v>0</v>
      </c>
      <c r="G392" s="262">
        <f t="shared" si="40"/>
        <v>0</v>
      </c>
    </row>
    <row r="393" spans="1:7" x14ac:dyDescent="0.2">
      <c r="A393" s="34" t="str">
        <f t="shared" si="42"/>
        <v>Finished</v>
      </c>
      <c r="B393" s="35">
        <f t="shared" si="36"/>
        <v>53858</v>
      </c>
      <c r="C393" s="36">
        <f t="shared" si="37"/>
        <v>0</v>
      </c>
      <c r="D393" s="243">
        <f t="shared" si="41"/>
        <v>0</v>
      </c>
      <c r="E393" s="243">
        <f t="shared" si="38"/>
        <v>0</v>
      </c>
      <c r="F393" s="243">
        <f t="shared" si="39"/>
        <v>0</v>
      </c>
      <c r="G393" s="262">
        <f t="shared" si="40"/>
        <v>0</v>
      </c>
    </row>
    <row r="394" spans="1:7" x14ac:dyDescent="0.2">
      <c r="A394" s="34" t="str">
        <f t="shared" si="42"/>
        <v>Finished</v>
      </c>
      <c r="B394" s="35">
        <f t="shared" si="36"/>
        <v>53888</v>
      </c>
      <c r="C394" s="36">
        <f t="shared" si="37"/>
        <v>0</v>
      </c>
      <c r="D394" s="243">
        <f t="shared" si="41"/>
        <v>0</v>
      </c>
      <c r="E394" s="243">
        <f t="shared" si="38"/>
        <v>0</v>
      </c>
      <c r="F394" s="243">
        <f t="shared" si="39"/>
        <v>0</v>
      </c>
      <c r="G394" s="262">
        <f t="shared" si="40"/>
        <v>0</v>
      </c>
    </row>
    <row r="395" spans="1:7" x14ac:dyDescent="0.2">
      <c r="A395" s="34" t="str">
        <f t="shared" si="42"/>
        <v>Finished</v>
      </c>
      <c r="B395" s="35">
        <f t="shared" si="36"/>
        <v>53919</v>
      </c>
      <c r="C395" s="36">
        <f t="shared" si="37"/>
        <v>0</v>
      </c>
      <c r="D395" s="243">
        <f t="shared" si="41"/>
        <v>0</v>
      </c>
      <c r="E395" s="243">
        <f t="shared" si="38"/>
        <v>0</v>
      </c>
      <c r="F395" s="243">
        <f t="shared" si="39"/>
        <v>0</v>
      </c>
      <c r="G395" s="262">
        <f t="shared" si="40"/>
        <v>0</v>
      </c>
    </row>
    <row r="396" spans="1:7" x14ac:dyDescent="0.2">
      <c r="A396" s="34" t="str">
        <f t="shared" si="42"/>
        <v>Finished</v>
      </c>
      <c r="B396" s="35">
        <f t="shared" si="36"/>
        <v>53950</v>
      </c>
      <c r="C396" s="36">
        <f t="shared" si="37"/>
        <v>0</v>
      </c>
      <c r="D396" s="243">
        <f t="shared" si="41"/>
        <v>0</v>
      </c>
      <c r="E396" s="243">
        <f t="shared" si="38"/>
        <v>0</v>
      </c>
      <c r="F396" s="243">
        <f t="shared" si="39"/>
        <v>0</v>
      </c>
      <c r="G396" s="262">
        <f t="shared" si="40"/>
        <v>0</v>
      </c>
    </row>
    <row r="397" spans="1:7" x14ac:dyDescent="0.2">
      <c r="A397" s="34" t="str">
        <f t="shared" si="42"/>
        <v>Finished</v>
      </c>
      <c r="B397" s="35">
        <f t="shared" si="36"/>
        <v>53980</v>
      </c>
      <c r="C397" s="36">
        <f t="shared" si="37"/>
        <v>0</v>
      </c>
      <c r="D397" s="243">
        <f t="shared" si="41"/>
        <v>0</v>
      </c>
      <c r="E397" s="243">
        <f t="shared" si="38"/>
        <v>0</v>
      </c>
      <c r="F397" s="243">
        <f t="shared" si="39"/>
        <v>0</v>
      </c>
      <c r="G397" s="262">
        <f t="shared" si="40"/>
        <v>0</v>
      </c>
    </row>
    <row r="398" spans="1:7" x14ac:dyDescent="0.2">
      <c r="A398" s="34" t="str">
        <f t="shared" si="42"/>
        <v>Finished</v>
      </c>
      <c r="B398" s="35">
        <f t="shared" si="36"/>
        <v>54011</v>
      </c>
      <c r="C398" s="36">
        <f t="shared" si="37"/>
        <v>0</v>
      </c>
      <c r="D398" s="243">
        <f t="shared" si="41"/>
        <v>0</v>
      </c>
      <c r="E398" s="243">
        <f t="shared" si="38"/>
        <v>0</v>
      </c>
      <c r="F398" s="243">
        <f t="shared" si="39"/>
        <v>0</v>
      </c>
      <c r="G398" s="262">
        <f t="shared" si="40"/>
        <v>0</v>
      </c>
    </row>
    <row r="399" spans="1:7" x14ac:dyDescent="0.2">
      <c r="A399" s="34" t="str">
        <f t="shared" si="42"/>
        <v>Finished</v>
      </c>
      <c r="B399" s="35">
        <f t="shared" si="36"/>
        <v>54041</v>
      </c>
      <c r="C399" s="36">
        <f t="shared" si="37"/>
        <v>0</v>
      </c>
      <c r="D399" s="243">
        <f t="shared" si="41"/>
        <v>0</v>
      </c>
      <c r="E399" s="243">
        <f t="shared" si="38"/>
        <v>0</v>
      </c>
      <c r="F399" s="243">
        <f t="shared" si="39"/>
        <v>0</v>
      </c>
      <c r="G399" s="262">
        <f t="shared" si="40"/>
        <v>0</v>
      </c>
    </row>
    <row r="400" spans="1:7" x14ac:dyDescent="0.2">
      <c r="A400" s="34" t="str">
        <f t="shared" si="42"/>
        <v>Finished</v>
      </c>
      <c r="B400" s="35">
        <f t="shared" si="36"/>
        <v>54072</v>
      </c>
      <c r="C400" s="36">
        <f t="shared" si="37"/>
        <v>0</v>
      </c>
      <c r="D400" s="243">
        <f t="shared" si="41"/>
        <v>0</v>
      </c>
      <c r="E400" s="243">
        <f t="shared" si="38"/>
        <v>0</v>
      </c>
      <c r="F400" s="243">
        <f t="shared" si="39"/>
        <v>0</v>
      </c>
      <c r="G400" s="262">
        <f t="shared" si="40"/>
        <v>0</v>
      </c>
    </row>
    <row r="401" spans="1:7" x14ac:dyDescent="0.2">
      <c r="A401" s="34" t="str">
        <f t="shared" si="42"/>
        <v>Finished</v>
      </c>
      <c r="B401" s="35">
        <f t="shared" si="36"/>
        <v>54103</v>
      </c>
      <c r="C401" s="36">
        <f t="shared" si="37"/>
        <v>0</v>
      </c>
      <c r="D401" s="243">
        <f t="shared" si="41"/>
        <v>0</v>
      </c>
      <c r="E401" s="243">
        <f t="shared" si="38"/>
        <v>0</v>
      </c>
      <c r="F401" s="243">
        <f t="shared" si="39"/>
        <v>0</v>
      </c>
      <c r="G401" s="262">
        <f t="shared" si="40"/>
        <v>0</v>
      </c>
    </row>
    <row r="402" spans="1:7" x14ac:dyDescent="0.2">
      <c r="A402" s="34" t="str">
        <f t="shared" si="42"/>
        <v>Finished</v>
      </c>
      <c r="B402" s="35">
        <f t="shared" si="36"/>
        <v>54132</v>
      </c>
      <c r="C402" s="36">
        <f t="shared" si="37"/>
        <v>0</v>
      </c>
      <c r="D402" s="243">
        <f t="shared" si="41"/>
        <v>0</v>
      </c>
      <c r="E402" s="243">
        <f t="shared" si="38"/>
        <v>0</v>
      </c>
      <c r="F402" s="243">
        <f t="shared" si="39"/>
        <v>0</v>
      </c>
      <c r="G402" s="262">
        <f t="shared" si="40"/>
        <v>0</v>
      </c>
    </row>
    <row r="403" spans="1:7" x14ac:dyDescent="0.2">
      <c r="A403" s="34" t="str">
        <f t="shared" si="42"/>
        <v>Finished</v>
      </c>
      <c r="B403" s="35">
        <f t="shared" si="36"/>
        <v>54163</v>
      </c>
      <c r="C403" s="36">
        <f t="shared" si="37"/>
        <v>0</v>
      </c>
      <c r="D403" s="243">
        <f t="shared" si="41"/>
        <v>0</v>
      </c>
      <c r="E403" s="243">
        <f t="shared" si="38"/>
        <v>0</v>
      </c>
      <c r="F403" s="243">
        <f t="shared" si="39"/>
        <v>0</v>
      </c>
      <c r="G403" s="262">
        <f t="shared" si="40"/>
        <v>0</v>
      </c>
    </row>
    <row r="404" spans="1:7" x14ac:dyDescent="0.2">
      <c r="A404" s="34" t="str">
        <f t="shared" si="42"/>
        <v>Finished</v>
      </c>
      <c r="B404" s="35">
        <f t="shared" si="36"/>
        <v>54193</v>
      </c>
      <c r="C404" s="36">
        <f t="shared" si="37"/>
        <v>0</v>
      </c>
      <c r="D404" s="243">
        <f t="shared" si="41"/>
        <v>0</v>
      </c>
      <c r="E404" s="243">
        <f t="shared" si="38"/>
        <v>0</v>
      </c>
      <c r="F404" s="243">
        <f t="shared" si="39"/>
        <v>0</v>
      </c>
      <c r="G404" s="262">
        <f t="shared" si="40"/>
        <v>0</v>
      </c>
    </row>
  </sheetData>
  <mergeCells count="3">
    <mergeCell ref="Q5:Q7"/>
    <mergeCell ref="Q9:Q14"/>
    <mergeCell ref="D20:F20"/>
  </mergeCells>
  <dataValidations count="3">
    <dataValidation type="list" allowBlank="1" showInputMessage="1" showErrorMessage="1" sqref="B15:B16">
      <formula1>list_schedules_intervals</formula1>
    </dataValidation>
    <dataValidation type="list" allowBlank="1" showInputMessage="1" showErrorMessage="1" sqref="B4">
      <formula1>list_num_days_in_year</formula1>
    </dataValidation>
    <dataValidation type="list" allowBlank="1" showInputMessage="1" showErrorMessage="1" sqref="F3">
      <formula1>$S$13:$S$14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S407"/>
  <sheetViews>
    <sheetView zoomScale="70" zoomScaleNormal="70" workbookViewId="0">
      <pane xSplit="3" ySplit="23" topLeftCell="D24" activePane="bottomRight" state="frozen"/>
      <selection activeCell="C25" sqref="C25"/>
      <selection pane="topRight" activeCell="C25" sqref="C25"/>
      <selection pane="bottomLeft" activeCell="C25" sqref="C25"/>
      <selection pane="bottomRight" activeCell="F24" sqref="F24"/>
    </sheetView>
  </sheetViews>
  <sheetFormatPr defaultRowHeight="14.25" x14ac:dyDescent="0.2"/>
  <cols>
    <col min="1" max="1" width="31" customWidth="1"/>
    <col min="2" max="2" width="19" customWidth="1"/>
    <col min="3" max="3" width="17.875" style="1" customWidth="1"/>
    <col min="4" max="4" width="16.625" style="1" customWidth="1"/>
    <col min="5" max="5" width="37.375" style="1" customWidth="1"/>
    <col min="6" max="6" width="21.25" style="1" customWidth="1"/>
    <col min="7" max="7" width="14.75" style="1" customWidth="1"/>
    <col min="8" max="8" width="1.625" customWidth="1"/>
    <col min="9" max="9" width="10.5" hidden="1" customWidth="1"/>
    <col min="10" max="10" width="26.875" hidden="1" customWidth="1"/>
    <col min="11" max="11" width="11.25" hidden="1" customWidth="1"/>
    <col min="12" max="12" width="10.5" hidden="1" customWidth="1"/>
    <col min="13" max="13" width="4.625" customWidth="1"/>
    <col min="14" max="14" width="17.25" customWidth="1"/>
    <col min="15" max="15" width="18.625" customWidth="1"/>
    <col min="16" max="16" width="22.625" customWidth="1"/>
    <col min="17" max="17" width="19.5" customWidth="1"/>
    <col min="18" max="18" width="9" customWidth="1"/>
    <col min="19" max="19" width="18" customWidth="1"/>
    <col min="20" max="20" width="9" customWidth="1"/>
  </cols>
  <sheetData>
    <row r="1" spans="1:19" x14ac:dyDescent="0.2">
      <c r="J1" t="s">
        <v>96</v>
      </c>
    </row>
    <row r="2" spans="1:19" x14ac:dyDescent="0.2">
      <c r="J2" t="s">
        <v>97</v>
      </c>
    </row>
    <row r="3" spans="1:19" ht="15" thickBot="1" x14ac:dyDescent="0.25">
      <c r="J3" t="s">
        <v>98</v>
      </c>
    </row>
    <row r="4" spans="1:19" ht="30" thickBot="1" x14ac:dyDescent="0.3">
      <c r="A4" s="197" t="s">
        <v>32</v>
      </c>
      <c r="B4" s="198">
        <v>360</v>
      </c>
      <c r="C4" s="156" t="s">
        <v>118</v>
      </c>
      <c r="E4" s="7" t="str">
        <f>+"# pmt interval p: "&amp; $B$15</f>
        <v># pmt interval p: 1-month (Monthly)</v>
      </c>
      <c r="F4" s="88">
        <f>+VLOOKUP(selected_pmt_interval,$N$5:$O$14,2,0)</f>
        <v>12</v>
      </c>
      <c r="G4" s="116"/>
      <c r="J4" t="s">
        <v>100</v>
      </c>
      <c r="N4" s="27" t="s">
        <v>115</v>
      </c>
      <c r="O4" s="96" t="s">
        <v>116</v>
      </c>
      <c r="P4" s="97" t="s">
        <v>104</v>
      </c>
      <c r="S4" s="27" t="s">
        <v>27</v>
      </c>
    </row>
    <row r="5" spans="1:19" ht="15" thickBot="1" x14ac:dyDescent="0.25">
      <c r="A5" s="47"/>
      <c r="B5" s="47"/>
      <c r="D5" s="103"/>
      <c r="E5" s="117" t="str">
        <f>+"#comp interval c: "&amp;$B$16</f>
        <v>#comp interval c: 6-months</v>
      </c>
      <c r="F5" s="146">
        <f>+VLOOKUP(selected_comp_interval,$N$5:$O$14,2,0)</f>
        <v>2</v>
      </c>
      <c r="G5" s="5"/>
      <c r="J5" t="s">
        <v>99</v>
      </c>
      <c r="N5" s="14" t="s">
        <v>16</v>
      </c>
      <c r="O5" s="19">
        <v>52</v>
      </c>
      <c r="P5" s="24">
        <v>7</v>
      </c>
      <c r="Q5" s="299" t="s">
        <v>23</v>
      </c>
      <c r="S5" s="14">
        <v>360</v>
      </c>
    </row>
    <row r="6" spans="1:19" ht="18.75" thickBot="1" x14ac:dyDescent="0.3">
      <c r="A6" s="11" t="s">
        <v>77</v>
      </c>
      <c r="B6" s="93">
        <v>0.06</v>
      </c>
      <c r="D6" s="103"/>
      <c r="E6" s="12" t="s">
        <v>117</v>
      </c>
      <c r="F6" s="13">
        <f>+VLOOKUP(selected_pmt_interval,$N$5:$P$14,3,0)</f>
        <v>1</v>
      </c>
      <c r="G6" s="4"/>
      <c r="J6" s="90" t="s">
        <v>51</v>
      </c>
      <c r="K6" s="87"/>
      <c r="N6" s="15" t="s">
        <v>15</v>
      </c>
      <c r="O6" s="19">
        <f>52/2</f>
        <v>26</v>
      </c>
      <c r="P6" s="24">
        <v>14</v>
      </c>
      <c r="Q6" s="299"/>
      <c r="S6" s="15">
        <v>365</v>
      </c>
    </row>
    <row r="7" spans="1:19" ht="15" thickBot="1" x14ac:dyDescent="0.25">
      <c r="A7" s="10" t="s">
        <v>2</v>
      </c>
      <c r="B7" s="91">
        <v>0</v>
      </c>
      <c r="J7" s="9" t="s">
        <v>33</v>
      </c>
      <c r="K7" s="73">
        <f>+B7*loan_amt</f>
        <v>0</v>
      </c>
      <c r="N7" s="15" t="s">
        <v>11</v>
      </c>
      <c r="O7" s="19">
        <f>+O5/4</f>
        <v>13</v>
      </c>
      <c r="P7" s="24">
        <v>28</v>
      </c>
      <c r="Q7" s="299"/>
      <c r="S7" s="15">
        <v>366</v>
      </c>
    </row>
    <row r="8" spans="1:19" ht="15" thickBot="1" x14ac:dyDescent="0.25">
      <c r="A8" s="47"/>
      <c r="B8" s="47"/>
      <c r="E8" s="7" t="s">
        <v>103</v>
      </c>
      <c r="F8" s="124">
        <f>+Quoted_APR-B7</f>
        <v>0.06</v>
      </c>
      <c r="G8" s="234">
        <f>+EFFECT(Quoted_APR,2)</f>
        <v>6.0899999999999954E-2</v>
      </c>
      <c r="J8" s="9"/>
      <c r="K8" s="73"/>
      <c r="N8" s="15" t="s">
        <v>113</v>
      </c>
      <c r="O8" s="144">
        <f>+num_days_in_year</f>
        <v>360</v>
      </c>
      <c r="P8" s="24">
        <v>1</v>
      </c>
      <c r="Q8" s="147"/>
      <c r="S8" s="19"/>
    </row>
    <row r="9" spans="1:19" x14ac:dyDescent="0.2">
      <c r="A9" s="7" t="s">
        <v>7</v>
      </c>
      <c r="B9" s="199">
        <v>10000</v>
      </c>
      <c r="E9" s="117" t="s">
        <v>67</v>
      </c>
      <c r="F9" s="71">
        <f>+((1+cal_apr_after_points/cal_num_comp_interval)^(cal_num_comp_interval/cal_num_pmt_interval)-1)*cal_num_pmt_interval</f>
        <v>5.9263464374362584E-2</v>
      </c>
      <c r="G9"/>
      <c r="J9" s="9" t="s">
        <v>114</v>
      </c>
      <c r="K9" s="71">
        <f>+((1+Quoted_APR/cal_num_comp_interval)^(cal_num_comp_interval/cal_num_pmt_interval)-1)*cal_num_pmt_interval</f>
        <v>5.9263464374362584E-2</v>
      </c>
      <c r="N9" s="15" t="s">
        <v>13</v>
      </c>
      <c r="O9" s="19">
        <v>12</v>
      </c>
      <c r="P9" s="15">
        <v>1</v>
      </c>
      <c r="Q9" s="294" t="s">
        <v>24</v>
      </c>
    </row>
    <row r="10" spans="1:19" ht="15.75" thickBot="1" x14ac:dyDescent="0.3">
      <c r="A10" s="10" t="s">
        <v>8</v>
      </c>
      <c r="B10" s="22">
        <v>12</v>
      </c>
      <c r="D10"/>
      <c r="E10" s="127" t="str">
        <f>"ARP new/#pmt interval: "&amp;$B$15</f>
        <v>ARP new/#pmt interval: 1-month (Monthly)</v>
      </c>
      <c r="F10" s="123">
        <f>+cal_apr_new/cal_num_pmt_interval</f>
        <v>4.938622031196882E-3</v>
      </c>
      <c r="G10" s="130"/>
      <c r="J10" s="21" t="str">
        <f>+$B$15&amp;" rate"</f>
        <v>1-month (Monthly) rate</v>
      </c>
      <c r="K10" s="79">
        <f>K9/cal_num_pmt_interval</f>
        <v>4.938622031196882E-3</v>
      </c>
      <c r="N10" s="15" t="s">
        <v>14</v>
      </c>
      <c r="O10" s="19">
        <v>6</v>
      </c>
      <c r="P10" s="15">
        <v>2</v>
      </c>
      <c r="Q10" s="294"/>
    </row>
    <row r="11" spans="1:19" ht="15" thickBot="1" x14ac:dyDescent="0.25">
      <c r="A11" s="47"/>
      <c r="B11" s="83"/>
      <c r="D11" s="132"/>
      <c r="I11" s="6"/>
      <c r="J11" s="9" t="s">
        <v>34</v>
      </c>
      <c r="K11" s="69">
        <f>(cal_pv_on_p0*(1+$F$10)^num_pmts)*($F$10)/((1+$F$10)^num_pmts-1)</f>
        <v>864.43299498299928</v>
      </c>
      <c r="L11" s="6"/>
      <c r="M11" s="6"/>
      <c r="N11" s="15" t="s">
        <v>12</v>
      </c>
      <c r="O11" s="19">
        <v>4</v>
      </c>
      <c r="P11" s="15">
        <v>3</v>
      </c>
      <c r="Q11" s="294"/>
    </row>
    <row r="12" spans="1:19" x14ac:dyDescent="0.2">
      <c r="A12" s="86" t="s">
        <v>49</v>
      </c>
      <c r="B12" s="23">
        <v>33770</v>
      </c>
      <c r="D12"/>
      <c r="E12" s="86" t="s">
        <v>106</v>
      </c>
      <c r="F12" s="118">
        <f>+first_pmt_due-Len_of_pmt_interval</f>
        <v>33799</v>
      </c>
      <c r="G12" s="3"/>
      <c r="J12" s="9" t="s">
        <v>35</v>
      </c>
      <c r="K12" s="69">
        <f>+cal_periodic_pmt_amt</f>
        <v>860.32579850523325</v>
      </c>
      <c r="N12" s="15" t="s">
        <v>9</v>
      </c>
      <c r="O12" s="19">
        <v>3</v>
      </c>
      <c r="P12" s="15">
        <v>4</v>
      </c>
      <c r="Q12" s="294"/>
      <c r="S12" s="140" t="s">
        <v>108</v>
      </c>
    </row>
    <row r="13" spans="1:19" ht="15" thickBot="1" x14ac:dyDescent="0.25">
      <c r="A13" s="10" t="s">
        <v>0</v>
      </c>
      <c r="B13" s="200">
        <v>33800</v>
      </c>
      <c r="C13" s="1">
        <f>+first_pmt_due-approval_date</f>
        <v>30</v>
      </c>
      <c r="D13" t="s">
        <v>112</v>
      </c>
      <c r="E13" s="117" t="s">
        <v>122</v>
      </c>
      <c r="F13" s="119">
        <f>+$F$12-approval_date</f>
        <v>29</v>
      </c>
      <c r="G13"/>
      <c r="J13" s="9" t="s">
        <v>36</v>
      </c>
      <c r="K13" s="70">
        <f>+K11-K12</f>
        <v>4.1071964777660241</v>
      </c>
      <c r="N13" s="15" t="s">
        <v>10</v>
      </c>
      <c r="O13" s="19">
        <v>2</v>
      </c>
      <c r="P13" s="15">
        <v>6</v>
      </c>
      <c r="Q13" s="294"/>
      <c r="S13" s="141" t="s">
        <v>109</v>
      </c>
    </row>
    <row r="14" spans="1:19" ht="15.75" thickBot="1" x14ac:dyDescent="0.3">
      <c r="A14" s="47"/>
      <c r="B14" s="47"/>
      <c r="D14"/>
      <c r="E14" s="92" t="s">
        <v>123</v>
      </c>
      <c r="F14" s="158">
        <f>+loan_amt*cal_apr_new/num_days_in_year*$F$13</f>
        <v>47.740012968236528</v>
      </c>
      <c r="G14">
        <f>+cal_interest_loan_to_p0*cal_apr_new/num_days_in_year*(first_pmt_due-cal_prev_scan_date)</f>
        <v>7.8589959938185922E-3</v>
      </c>
      <c r="J14" s="59" t="s">
        <v>38</v>
      </c>
      <c r="K14" s="74">
        <f>+IFERROR(K7/K13,0)</f>
        <v>0</v>
      </c>
      <c r="M14" t="s">
        <v>124</v>
      </c>
      <c r="N14" s="16" t="s">
        <v>17</v>
      </c>
      <c r="O14" s="20">
        <v>1</v>
      </c>
      <c r="P14" s="16">
        <v>12</v>
      </c>
      <c r="Q14" s="294"/>
      <c r="S14" s="142" t="s">
        <v>110</v>
      </c>
    </row>
    <row r="15" spans="1:19" ht="15.75" thickBot="1" x14ac:dyDescent="0.3">
      <c r="A15" s="7" t="s">
        <v>22</v>
      </c>
      <c r="B15" s="89" t="s">
        <v>13</v>
      </c>
      <c r="D15"/>
      <c r="E15" s="121" t="s">
        <v>105</v>
      </c>
      <c r="F15" s="122">
        <f>+$F$14+loan_amt</f>
        <v>10047.740012968237</v>
      </c>
      <c r="J15" s="72" t="s">
        <v>37</v>
      </c>
      <c r="K15" s="80">
        <f>+K10-cal_periodic_pmt_rate</f>
        <v>0</v>
      </c>
    </row>
    <row r="16" spans="1:19" ht="16.5" thickBot="1" x14ac:dyDescent="0.3">
      <c r="A16" s="59" t="s">
        <v>1</v>
      </c>
      <c r="B16" s="202" t="s">
        <v>10</v>
      </c>
      <c r="C16" s="106"/>
      <c r="D16" s="84" t="s">
        <v>112</v>
      </c>
      <c r="E16" s="1" t="s">
        <v>120</v>
      </c>
      <c r="F16" s="1">
        <f>+loan_amt*cal_apr_new/num_days_in_year*(first_pmt_due-cal_prev_scan_date)</f>
        <v>1.6462073437322939</v>
      </c>
      <c r="J16" s="81" t="s">
        <v>39</v>
      </c>
      <c r="K16" s="82" t="str">
        <f>+IF(K14&lt;num_pmts,"Yes","No")</f>
        <v>Yes</v>
      </c>
      <c r="M16" s="49"/>
      <c r="N16" s="128"/>
      <c r="O16" s="49" t="s">
        <v>107</v>
      </c>
    </row>
    <row r="17" spans="1:17" ht="15.75" thickBot="1" x14ac:dyDescent="0.3">
      <c r="A17" s="10" t="s">
        <v>3</v>
      </c>
      <c r="B17" s="22" t="s">
        <v>50</v>
      </c>
      <c r="D17" s="84"/>
      <c r="E17" s="86" t="s">
        <v>108</v>
      </c>
      <c r="F17" s="143" t="s">
        <v>110</v>
      </c>
      <c r="P17" s="135"/>
    </row>
    <row r="18" spans="1:17" x14ac:dyDescent="0.2">
      <c r="A18" s="47"/>
      <c r="B18" s="83"/>
      <c r="D18" s="84"/>
      <c r="E18" s="92" t="s">
        <v>111</v>
      </c>
      <c r="F18" s="139">
        <f>+(cal_pv_on_p0*(1+$F$10)^num_pmts)*($F$10)/((1+$F$10)^num_pmts-1)</f>
        <v>864.43299498299928</v>
      </c>
      <c r="G18" s="3">
        <f>+PMT(cal_periodic_pmt_rate,num_pmts,-$F$15)</f>
        <v>864.43299498298825</v>
      </c>
      <c r="J18" s="83"/>
      <c r="K18" s="47"/>
      <c r="N18" s="136"/>
      <c r="P18" s="135"/>
    </row>
    <row r="19" spans="1:17" ht="15" thickBot="1" x14ac:dyDescent="0.25">
      <c r="A19" s="47"/>
      <c r="B19" s="83"/>
      <c r="D19" s="129"/>
      <c r="E19" s="120" t="s">
        <v>119</v>
      </c>
      <c r="F19" s="155">
        <f>+PMT(cal_periodic_pmt_rate,num_pmts,-loan_amt)</f>
        <v>860.32579850523325</v>
      </c>
      <c r="G19" s="3"/>
      <c r="J19" s="83"/>
      <c r="K19" s="47"/>
      <c r="N19" s="136"/>
      <c r="P19" s="135"/>
    </row>
    <row r="20" spans="1:17" x14ac:dyDescent="0.2">
      <c r="D20" s="129"/>
      <c r="E20" s="48">
        <f>+E21-E26</f>
        <v>8.7736327565890235</v>
      </c>
      <c r="F20" s="48"/>
      <c r="J20" s="83"/>
      <c r="K20" s="47"/>
      <c r="M20">
        <v>2</v>
      </c>
      <c r="N20" s="3" t="s">
        <v>121</v>
      </c>
      <c r="O20" s="136"/>
    </row>
    <row r="21" spans="1:17" s="49" customFormat="1" ht="16.5" thickBot="1" x14ac:dyDescent="0.3">
      <c r="A21" s="49" t="s">
        <v>26</v>
      </c>
      <c r="C21" s="50"/>
      <c r="D21" s="51">
        <f>+SUM(D25:D407)</f>
        <v>10058.159853068557</v>
      </c>
      <c r="E21" s="51">
        <f>+SUM(E25:E407)</f>
        <v>58.159853068557844</v>
      </c>
      <c r="F21" s="51">
        <f>+SUM(F25:F407)</f>
        <v>10000</v>
      </c>
      <c r="G21" s="51"/>
    </row>
    <row r="22" spans="1:17" ht="15.75" thickBot="1" x14ac:dyDescent="0.3">
      <c r="A22" s="8"/>
      <c r="B22" s="8"/>
      <c r="C22" s="17"/>
      <c r="D22" s="295" t="s">
        <v>4</v>
      </c>
      <c r="E22" s="296"/>
      <c r="F22" s="297"/>
      <c r="G22" s="18"/>
      <c r="O22">
        <f>+(1+0.03)^2-1</f>
        <v>6.0899999999999954E-2</v>
      </c>
    </row>
    <row r="23" spans="1:17" s="85" customFormat="1" ht="57" customHeight="1" x14ac:dyDescent="0.25">
      <c r="A23" s="28" t="s">
        <v>6</v>
      </c>
      <c r="B23" s="28" t="s">
        <v>18</v>
      </c>
      <c r="C23" s="29" t="s">
        <v>52</v>
      </c>
      <c r="D23" s="30" t="s">
        <v>21</v>
      </c>
      <c r="E23" s="30" t="s">
        <v>19</v>
      </c>
      <c r="F23" s="30" t="s">
        <v>53</v>
      </c>
      <c r="G23" s="31" t="s">
        <v>20</v>
      </c>
      <c r="J23" s="85">
        <f>16/30*100</f>
        <v>53.333333333333336</v>
      </c>
      <c r="N23" s="138"/>
    </row>
    <row r="24" spans="1:17" s="151" customFormat="1" ht="30" customHeight="1" x14ac:dyDescent="0.25">
      <c r="A24" s="148"/>
      <c r="B24" s="154">
        <f>+approval_date</f>
        <v>33770</v>
      </c>
      <c r="C24" s="149">
        <f>+loan_amt</f>
        <v>10000</v>
      </c>
      <c r="D24" s="150">
        <v>0</v>
      </c>
      <c r="E24" s="150">
        <v>0</v>
      </c>
      <c r="F24" s="150">
        <v>0</v>
      </c>
      <c r="G24" s="153">
        <f>+C24</f>
        <v>10000</v>
      </c>
      <c r="N24" s="152"/>
    </row>
    <row r="25" spans="1:17" x14ac:dyDescent="0.2">
      <c r="A25" s="32">
        <v>0</v>
      </c>
      <c r="B25" s="33">
        <f>+cal_prev_scan_date</f>
        <v>33799</v>
      </c>
      <c r="C25" s="26">
        <f>+loan_amt</f>
        <v>10000</v>
      </c>
      <c r="D25" s="26">
        <v>0</v>
      </c>
      <c r="E25" s="157"/>
      <c r="F25" s="26">
        <v>0</v>
      </c>
      <c r="G25" s="25">
        <f>+C25-D25</f>
        <v>10000</v>
      </c>
    </row>
    <row r="26" spans="1:17" x14ac:dyDescent="0.2">
      <c r="A26" s="34">
        <f t="shared" ref="A26:A57" si="0">+IF(A25&lt;num_pmts,A25+1,"Finished")</f>
        <v>1</v>
      </c>
      <c r="B26" s="102">
        <f>+first_pmt_due</f>
        <v>33800</v>
      </c>
      <c r="C26" s="36">
        <f>+G25</f>
        <v>10000</v>
      </c>
      <c r="D26" s="36">
        <f>+E26+F26</f>
        <v>908.06581147346981</v>
      </c>
      <c r="E26" s="159">
        <f>+IF(F17="No",F16+cal_interest_loan_to_p0,F16+cal_interest_loan_to_p0+G14)</f>
        <v>49.38622031196882</v>
      </c>
      <c r="F26" s="126">
        <f>+F19-F16</f>
        <v>858.67959116150098</v>
      </c>
      <c r="G26" s="37">
        <f>+C26-F26</f>
        <v>9141.3204088384991</v>
      </c>
      <c r="J26" t="s">
        <v>93</v>
      </c>
      <c r="K26">
        <f>+(cal_periodic_pmt_rate)*(1+cal_periodic_pmt_rate)^num_pmts</f>
        <v>5.239384112896762E-3</v>
      </c>
      <c r="N26" s="132"/>
      <c r="P26" s="3"/>
    </row>
    <row r="27" spans="1:17" x14ac:dyDescent="0.2">
      <c r="A27" s="32">
        <f t="shared" si="0"/>
        <v>2</v>
      </c>
      <c r="B27" s="33">
        <f t="shared" ref="B27:B90" si="1">+B26+Len_of_pmt_interval</f>
        <v>33801</v>
      </c>
      <c r="C27" s="26">
        <f t="shared" ref="C27:C90" si="2">+G26</f>
        <v>9141.3204088384991</v>
      </c>
      <c r="D27" s="36">
        <f>+E27+F27</f>
        <v>860.32579850523325</v>
      </c>
      <c r="E27" s="26">
        <f t="shared" ref="E27:E89" si="3">+C27*cal_apr_new*(B27-B26)/num_days_in_year</f>
        <v>1.5048508788439834</v>
      </c>
      <c r="F27" s="26">
        <f t="shared" ref="F27:F90" si="4">+IF(A27&lt;num_pmts,cal_periodic_pmt_amt-E27,C27)</f>
        <v>858.82094762638928</v>
      </c>
      <c r="G27" s="38">
        <f t="shared" ref="G27:G90" si="5">+C27-F27</f>
        <v>8282.49946121211</v>
      </c>
      <c r="J27" t="s">
        <v>94</v>
      </c>
      <c r="K27">
        <f>+(1+cal_periodic_pmt_rate)^(num_pmts+1)-1-cal_periodic_pmt_rate</f>
        <v>6.120076208169789E-2</v>
      </c>
      <c r="O27" s="132"/>
      <c r="P27" s="133"/>
    </row>
    <row r="28" spans="1:17" s="5" customFormat="1" x14ac:dyDescent="0.2">
      <c r="A28" s="34">
        <f t="shared" si="0"/>
        <v>3</v>
      </c>
      <c r="B28" s="35">
        <f t="shared" si="1"/>
        <v>33802</v>
      </c>
      <c r="C28" s="36">
        <f t="shared" si="2"/>
        <v>8282.49946121211</v>
      </c>
      <c r="D28" s="36">
        <f t="shared" ref="D28:D91" si="6">+E28+F28</f>
        <v>860.32579850523325</v>
      </c>
      <c r="E28" s="36">
        <f t="shared" si="3"/>
        <v>1.3634711437506144</v>
      </c>
      <c r="F28" s="36">
        <f t="shared" si="4"/>
        <v>858.96232736148261</v>
      </c>
      <c r="G28" s="39">
        <f t="shared" si="5"/>
        <v>7423.5371338506275</v>
      </c>
      <c r="P28" s="145"/>
    </row>
    <row r="29" spans="1:17" x14ac:dyDescent="0.2">
      <c r="A29" s="32">
        <f t="shared" si="0"/>
        <v>4</v>
      </c>
      <c r="B29" s="33">
        <f t="shared" si="1"/>
        <v>33803</v>
      </c>
      <c r="C29" s="26">
        <f t="shared" si="2"/>
        <v>7423.5371338506275</v>
      </c>
      <c r="D29" s="26">
        <f t="shared" si="6"/>
        <v>860.32579850523325</v>
      </c>
      <c r="E29" s="26">
        <f t="shared" si="3"/>
        <v>1.2220681346214288</v>
      </c>
      <c r="F29" s="40">
        <f t="shared" si="4"/>
        <v>859.10373037061186</v>
      </c>
      <c r="G29" s="41">
        <f t="shared" si="5"/>
        <v>6564.4334034800158</v>
      </c>
      <c r="J29" t="s">
        <v>95</v>
      </c>
      <c r="K29">
        <f>+loan_amt*K26/K27</f>
        <v>856.09785477877278</v>
      </c>
      <c r="N29" s="5"/>
      <c r="O29" s="132"/>
      <c r="P29" s="132"/>
      <c r="Q29" s="136"/>
    </row>
    <row r="30" spans="1:17" x14ac:dyDescent="0.2">
      <c r="A30" s="34">
        <f t="shared" si="0"/>
        <v>5</v>
      </c>
      <c r="B30" s="35">
        <f t="shared" si="1"/>
        <v>33804</v>
      </c>
      <c r="C30" s="36">
        <f t="shared" si="2"/>
        <v>6564.4334034800158</v>
      </c>
      <c r="D30" s="36">
        <f t="shared" si="6"/>
        <v>860.32579850523325</v>
      </c>
      <c r="E30" s="36">
        <f t="shared" si="3"/>
        <v>1.0806418476250379</v>
      </c>
      <c r="F30" s="36">
        <f t="shared" si="4"/>
        <v>859.24515665760816</v>
      </c>
      <c r="G30" s="37">
        <f t="shared" si="5"/>
        <v>5705.1882468224076</v>
      </c>
      <c r="N30" s="5"/>
      <c r="O30" s="133"/>
    </row>
    <row r="31" spans="1:17" x14ac:dyDescent="0.2">
      <c r="A31" s="32">
        <f t="shared" si="0"/>
        <v>6</v>
      </c>
      <c r="B31" s="33">
        <f t="shared" si="1"/>
        <v>33805</v>
      </c>
      <c r="C31" s="26">
        <f t="shared" si="2"/>
        <v>5705.1882468224076</v>
      </c>
      <c r="D31" s="26">
        <f t="shared" si="6"/>
        <v>860.32579850523325</v>
      </c>
      <c r="E31" s="26">
        <f t="shared" si="3"/>
        <v>0.93919227892942192</v>
      </c>
      <c r="F31" s="26">
        <f t="shared" si="4"/>
        <v>859.3866062263038</v>
      </c>
      <c r="G31" s="25">
        <f t="shared" si="5"/>
        <v>4845.8016405961034</v>
      </c>
      <c r="N31" s="5"/>
      <c r="O31" s="134"/>
      <c r="P31" s="137"/>
    </row>
    <row r="32" spans="1:17" x14ac:dyDescent="0.2">
      <c r="A32" s="34">
        <f t="shared" si="0"/>
        <v>7</v>
      </c>
      <c r="B32" s="35">
        <f t="shared" si="1"/>
        <v>33806</v>
      </c>
      <c r="C32" s="36">
        <f t="shared" si="2"/>
        <v>4845.8016405961034</v>
      </c>
      <c r="D32" s="36">
        <f t="shared" si="6"/>
        <v>860.32579850523325</v>
      </c>
      <c r="E32" s="36">
        <f t="shared" si="3"/>
        <v>0.79771942470193047</v>
      </c>
      <c r="F32" s="36">
        <f t="shared" si="4"/>
        <v>859.52807908053137</v>
      </c>
      <c r="G32" s="37">
        <f t="shared" si="5"/>
        <v>3986.2735615155721</v>
      </c>
    </row>
    <row r="33" spans="1:7" x14ac:dyDescent="0.2">
      <c r="A33" s="32">
        <f t="shared" si="0"/>
        <v>8</v>
      </c>
      <c r="B33" s="33">
        <f t="shared" si="1"/>
        <v>33807</v>
      </c>
      <c r="C33" s="26">
        <f t="shared" si="2"/>
        <v>3986.2735615155721</v>
      </c>
      <c r="D33" s="26">
        <f t="shared" si="6"/>
        <v>860.32579850523325</v>
      </c>
      <c r="E33" s="26">
        <f t="shared" si="3"/>
        <v>0.65622328110928208</v>
      </c>
      <c r="F33" s="26">
        <f t="shared" si="4"/>
        <v>859.66957522412395</v>
      </c>
      <c r="G33" s="25">
        <f t="shared" si="5"/>
        <v>3126.6039862914481</v>
      </c>
    </row>
    <row r="34" spans="1:7" x14ac:dyDescent="0.2">
      <c r="A34" s="34">
        <f t="shared" si="0"/>
        <v>9</v>
      </c>
      <c r="B34" s="35">
        <f t="shared" si="1"/>
        <v>33808</v>
      </c>
      <c r="C34" s="36">
        <f t="shared" si="2"/>
        <v>3126.6039862914481</v>
      </c>
      <c r="D34" s="36">
        <f t="shared" si="6"/>
        <v>860.32579850523325</v>
      </c>
      <c r="E34" s="36">
        <f t="shared" si="3"/>
        <v>0.51470384431756466</v>
      </c>
      <c r="F34" s="36">
        <f t="shared" si="4"/>
        <v>859.81109466091573</v>
      </c>
      <c r="G34" s="37">
        <f t="shared" si="5"/>
        <v>2266.7928916305323</v>
      </c>
    </row>
    <row r="35" spans="1:7" x14ac:dyDescent="0.2">
      <c r="A35" s="32">
        <f t="shared" si="0"/>
        <v>10</v>
      </c>
      <c r="B35" s="33">
        <f t="shared" si="1"/>
        <v>33809</v>
      </c>
      <c r="C35" s="26">
        <f t="shared" si="2"/>
        <v>2266.7928916305323</v>
      </c>
      <c r="D35" s="26">
        <f t="shared" si="6"/>
        <v>860.32579850523325</v>
      </c>
      <c r="E35" s="26">
        <f t="shared" si="3"/>
        <v>0.37316111049223444</v>
      </c>
      <c r="F35" s="26">
        <f t="shared" si="4"/>
        <v>859.95263739474103</v>
      </c>
      <c r="G35" s="25">
        <f t="shared" si="5"/>
        <v>1406.8402542357912</v>
      </c>
    </row>
    <row r="36" spans="1:7" x14ac:dyDescent="0.2">
      <c r="A36" s="34">
        <f t="shared" si="0"/>
        <v>11</v>
      </c>
      <c r="B36" s="35">
        <f t="shared" si="1"/>
        <v>33810</v>
      </c>
      <c r="C36" s="36">
        <f t="shared" si="2"/>
        <v>1406.8402542357912</v>
      </c>
      <c r="D36" s="36">
        <f t="shared" si="6"/>
        <v>860.32579850523325</v>
      </c>
      <c r="E36" s="36">
        <f t="shared" si="3"/>
        <v>0.2315950757981167</v>
      </c>
      <c r="F36" s="36">
        <f t="shared" si="4"/>
        <v>860.09420342943508</v>
      </c>
      <c r="G36" s="37">
        <f t="shared" si="5"/>
        <v>546.74605080635615</v>
      </c>
    </row>
    <row r="37" spans="1:7" x14ac:dyDescent="0.2">
      <c r="A37" s="32">
        <f t="shared" si="0"/>
        <v>12</v>
      </c>
      <c r="B37" s="33">
        <f t="shared" si="1"/>
        <v>33811</v>
      </c>
      <c r="C37" s="26">
        <f t="shared" si="2"/>
        <v>546.74605080635615</v>
      </c>
      <c r="D37" s="26">
        <f t="shared" si="6"/>
        <v>546.83605654275561</v>
      </c>
      <c r="E37" s="26">
        <f t="shared" si="3"/>
        <v>9.0005736399405345E-2</v>
      </c>
      <c r="F37" s="26">
        <f t="shared" si="4"/>
        <v>546.74605080635615</v>
      </c>
      <c r="G37" s="25">
        <f t="shared" si="5"/>
        <v>0</v>
      </c>
    </row>
    <row r="38" spans="1:7" x14ac:dyDescent="0.2">
      <c r="A38" s="34" t="str">
        <f t="shared" si="0"/>
        <v>Finished</v>
      </c>
      <c r="B38" s="35">
        <f t="shared" si="1"/>
        <v>33812</v>
      </c>
      <c r="C38" s="36">
        <f t="shared" si="2"/>
        <v>0</v>
      </c>
      <c r="D38" s="36">
        <f t="shared" si="6"/>
        <v>0</v>
      </c>
      <c r="E38" s="36">
        <f t="shared" si="3"/>
        <v>0</v>
      </c>
      <c r="F38" s="36">
        <f t="shared" si="4"/>
        <v>0</v>
      </c>
      <c r="G38" s="37">
        <f t="shared" si="5"/>
        <v>0</v>
      </c>
    </row>
    <row r="39" spans="1:7" x14ac:dyDescent="0.2">
      <c r="A39" s="32" t="str">
        <f t="shared" si="0"/>
        <v>Finished</v>
      </c>
      <c r="B39" s="33">
        <f t="shared" si="1"/>
        <v>33813</v>
      </c>
      <c r="C39" s="26">
        <f t="shared" si="2"/>
        <v>0</v>
      </c>
      <c r="D39" s="26">
        <f t="shared" si="6"/>
        <v>0</v>
      </c>
      <c r="E39" s="26">
        <f t="shared" si="3"/>
        <v>0</v>
      </c>
      <c r="F39" s="26">
        <f t="shared" si="4"/>
        <v>0</v>
      </c>
      <c r="G39" s="25">
        <f t="shared" si="5"/>
        <v>0</v>
      </c>
    </row>
    <row r="40" spans="1:7" x14ac:dyDescent="0.2">
      <c r="A40" s="34" t="str">
        <f t="shared" si="0"/>
        <v>Finished</v>
      </c>
      <c r="B40" s="35">
        <f t="shared" si="1"/>
        <v>33814</v>
      </c>
      <c r="C40" s="36">
        <f t="shared" si="2"/>
        <v>0</v>
      </c>
      <c r="D40" s="36">
        <f t="shared" si="6"/>
        <v>0</v>
      </c>
      <c r="E40" s="36">
        <f t="shared" si="3"/>
        <v>0</v>
      </c>
      <c r="F40" s="36">
        <f t="shared" si="4"/>
        <v>0</v>
      </c>
      <c r="G40" s="37">
        <f t="shared" si="5"/>
        <v>0</v>
      </c>
    </row>
    <row r="41" spans="1:7" x14ac:dyDescent="0.2">
      <c r="A41" s="32" t="str">
        <f t="shared" si="0"/>
        <v>Finished</v>
      </c>
      <c r="B41" s="33">
        <f t="shared" si="1"/>
        <v>33815</v>
      </c>
      <c r="C41" s="26">
        <f t="shared" si="2"/>
        <v>0</v>
      </c>
      <c r="D41" s="26">
        <f t="shared" si="6"/>
        <v>0</v>
      </c>
      <c r="E41" s="26">
        <f t="shared" si="3"/>
        <v>0</v>
      </c>
      <c r="F41" s="26">
        <f t="shared" si="4"/>
        <v>0</v>
      </c>
      <c r="G41" s="25">
        <f t="shared" si="5"/>
        <v>0</v>
      </c>
    </row>
    <row r="42" spans="1:7" x14ac:dyDescent="0.2">
      <c r="A42" s="34" t="str">
        <f t="shared" si="0"/>
        <v>Finished</v>
      </c>
      <c r="B42" s="35">
        <f t="shared" si="1"/>
        <v>33816</v>
      </c>
      <c r="C42" s="36">
        <f t="shared" si="2"/>
        <v>0</v>
      </c>
      <c r="D42" s="36">
        <f t="shared" si="6"/>
        <v>0</v>
      </c>
      <c r="E42" s="36">
        <f t="shared" si="3"/>
        <v>0</v>
      </c>
      <c r="F42" s="36">
        <f t="shared" si="4"/>
        <v>0</v>
      </c>
      <c r="G42" s="37">
        <f t="shared" si="5"/>
        <v>0</v>
      </c>
    </row>
    <row r="43" spans="1:7" x14ac:dyDescent="0.2">
      <c r="A43" s="32" t="str">
        <f t="shared" si="0"/>
        <v>Finished</v>
      </c>
      <c r="B43" s="33">
        <f t="shared" si="1"/>
        <v>33817</v>
      </c>
      <c r="C43" s="26">
        <f t="shared" si="2"/>
        <v>0</v>
      </c>
      <c r="D43" s="26">
        <f t="shared" si="6"/>
        <v>0</v>
      </c>
      <c r="E43" s="26">
        <f t="shared" si="3"/>
        <v>0</v>
      </c>
      <c r="F43" s="26">
        <f t="shared" si="4"/>
        <v>0</v>
      </c>
      <c r="G43" s="25">
        <f t="shared" si="5"/>
        <v>0</v>
      </c>
    </row>
    <row r="44" spans="1:7" x14ac:dyDescent="0.2">
      <c r="A44" s="34" t="str">
        <f t="shared" si="0"/>
        <v>Finished</v>
      </c>
      <c r="B44" s="35">
        <f t="shared" si="1"/>
        <v>33818</v>
      </c>
      <c r="C44" s="36">
        <f t="shared" si="2"/>
        <v>0</v>
      </c>
      <c r="D44" s="36">
        <f t="shared" si="6"/>
        <v>0</v>
      </c>
      <c r="E44" s="36">
        <f t="shared" si="3"/>
        <v>0</v>
      </c>
      <c r="F44" s="36">
        <f t="shared" si="4"/>
        <v>0</v>
      </c>
      <c r="G44" s="37">
        <f t="shared" si="5"/>
        <v>0</v>
      </c>
    </row>
    <row r="45" spans="1:7" x14ac:dyDescent="0.2">
      <c r="A45" s="32" t="str">
        <f t="shared" si="0"/>
        <v>Finished</v>
      </c>
      <c r="B45" s="33">
        <f t="shared" si="1"/>
        <v>33819</v>
      </c>
      <c r="C45" s="26">
        <f t="shared" si="2"/>
        <v>0</v>
      </c>
      <c r="D45" s="26">
        <f t="shared" si="6"/>
        <v>0</v>
      </c>
      <c r="E45" s="26">
        <f t="shared" si="3"/>
        <v>0</v>
      </c>
      <c r="F45" s="26">
        <f t="shared" si="4"/>
        <v>0</v>
      </c>
      <c r="G45" s="25">
        <f t="shared" si="5"/>
        <v>0</v>
      </c>
    </row>
    <row r="46" spans="1:7" x14ac:dyDescent="0.2">
      <c r="A46" s="34" t="str">
        <f t="shared" si="0"/>
        <v>Finished</v>
      </c>
      <c r="B46" s="35">
        <f t="shared" si="1"/>
        <v>33820</v>
      </c>
      <c r="C46" s="36">
        <f t="shared" si="2"/>
        <v>0</v>
      </c>
      <c r="D46" s="36">
        <f t="shared" si="6"/>
        <v>0</v>
      </c>
      <c r="E46" s="36">
        <f t="shared" si="3"/>
        <v>0</v>
      </c>
      <c r="F46" s="36">
        <f t="shared" si="4"/>
        <v>0</v>
      </c>
      <c r="G46" s="37">
        <f t="shared" si="5"/>
        <v>0</v>
      </c>
    </row>
    <row r="47" spans="1:7" s="1" customFormat="1" x14ac:dyDescent="0.2">
      <c r="A47" s="32" t="str">
        <f t="shared" si="0"/>
        <v>Finished</v>
      </c>
      <c r="B47" s="33">
        <f t="shared" si="1"/>
        <v>33821</v>
      </c>
      <c r="C47" s="26">
        <f t="shared" si="2"/>
        <v>0</v>
      </c>
      <c r="D47" s="26">
        <f t="shared" si="6"/>
        <v>0</v>
      </c>
      <c r="E47" s="26">
        <f t="shared" si="3"/>
        <v>0</v>
      </c>
      <c r="F47" s="26">
        <f t="shared" si="4"/>
        <v>0</v>
      </c>
      <c r="G47" s="25">
        <f t="shared" si="5"/>
        <v>0</v>
      </c>
    </row>
    <row r="48" spans="1:7" s="1" customFormat="1" x14ac:dyDescent="0.2">
      <c r="A48" s="34" t="str">
        <f t="shared" si="0"/>
        <v>Finished</v>
      </c>
      <c r="B48" s="35">
        <f t="shared" si="1"/>
        <v>33822</v>
      </c>
      <c r="C48" s="36">
        <f t="shared" si="2"/>
        <v>0</v>
      </c>
      <c r="D48" s="36">
        <f t="shared" si="6"/>
        <v>0</v>
      </c>
      <c r="E48" s="36">
        <f t="shared" si="3"/>
        <v>0</v>
      </c>
      <c r="F48" s="36">
        <f t="shared" si="4"/>
        <v>0</v>
      </c>
      <c r="G48" s="37">
        <f t="shared" si="5"/>
        <v>0</v>
      </c>
    </row>
    <row r="49" spans="1:7" s="1" customFormat="1" x14ac:dyDescent="0.2">
      <c r="A49" s="32" t="str">
        <f t="shared" si="0"/>
        <v>Finished</v>
      </c>
      <c r="B49" s="33">
        <f t="shared" si="1"/>
        <v>33823</v>
      </c>
      <c r="C49" s="26">
        <f t="shared" si="2"/>
        <v>0</v>
      </c>
      <c r="D49" s="26">
        <f t="shared" si="6"/>
        <v>0</v>
      </c>
      <c r="E49" s="26">
        <f t="shared" si="3"/>
        <v>0</v>
      </c>
      <c r="F49" s="26">
        <f t="shared" si="4"/>
        <v>0</v>
      </c>
      <c r="G49" s="25">
        <f t="shared" si="5"/>
        <v>0</v>
      </c>
    </row>
    <row r="50" spans="1:7" s="1" customFormat="1" x14ac:dyDescent="0.2">
      <c r="A50" s="34" t="str">
        <f t="shared" si="0"/>
        <v>Finished</v>
      </c>
      <c r="B50" s="35">
        <f t="shared" si="1"/>
        <v>33824</v>
      </c>
      <c r="C50" s="36">
        <f t="shared" si="2"/>
        <v>0</v>
      </c>
      <c r="D50" s="36">
        <f t="shared" si="6"/>
        <v>0</v>
      </c>
      <c r="E50" s="36">
        <f t="shared" si="3"/>
        <v>0</v>
      </c>
      <c r="F50" s="36">
        <f t="shared" si="4"/>
        <v>0</v>
      </c>
      <c r="G50" s="37">
        <f t="shared" si="5"/>
        <v>0</v>
      </c>
    </row>
    <row r="51" spans="1:7" s="1" customFormat="1" x14ac:dyDescent="0.2">
      <c r="A51" s="32" t="str">
        <f t="shared" si="0"/>
        <v>Finished</v>
      </c>
      <c r="B51" s="33">
        <f t="shared" si="1"/>
        <v>33825</v>
      </c>
      <c r="C51" s="26">
        <f t="shared" si="2"/>
        <v>0</v>
      </c>
      <c r="D51" s="26">
        <f t="shared" si="6"/>
        <v>0</v>
      </c>
      <c r="E51" s="26">
        <f t="shared" si="3"/>
        <v>0</v>
      </c>
      <c r="F51" s="26">
        <f t="shared" si="4"/>
        <v>0</v>
      </c>
      <c r="G51" s="25">
        <f t="shared" si="5"/>
        <v>0</v>
      </c>
    </row>
    <row r="52" spans="1:7" s="1" customFormat="1" x14ac:dyDescent="0.2">
      <c r="A52" s="34" t="str">
        <f t="shared" si="0"/>
        <v>Finished</v>
      </c>
      <c r="B52" s="35">
        <f t="shared" si="1"/>
        <v>33826</v>
      </c>
      <c r="C52" s="36">
        <f t="shared" si="2"/>
        <v>0</v>
      </c>
      <c r="D52" s="36">
        <f t="shared" si="6"/>
        <v>0</v>
      </c>
      <c r="E52" s="36">
        <f t="shared" si="3"/>
        <v>0</v>
      </c>
      <c r="F52" s="36">
        <f t="shared" si="4"/>
        <v>0</v>
      </c>
      <c r="G52" s="37">
        <f t="shared" si="5"/>
        <v>0</v>
      </c>
    </row>
    <row r="53" spans="1:7" s="1" customFormat="1" x14ac:dyDescent="0.2">
      <c r="A53" s="32" t="str">
        <f t="shared" si="0"/>
        <v>Finished</v>
      </c>
      <c r="B53" s="33">
        <f t="shared" si="1"/>
        <v>33827</v>
      </c>
      <c r="C53" s="26">
        <f t="shared" si="2"/>
        <v>0</v>
      </c>
      <c r="D53" s="26">
        <f t="shared" si="6"/>
        <v>0</v>
      </c>
      <c r="E53" s="26">
        <f t="shared" si="3"/>
        <v>0</v>
      </c>
      <c r="F53" s="26">
        <f t="shared" si="4"/>
        <v>0</v>
      </c>
      <c r="G53" s="25">
        <f t="shared" si="5"/>
        <v>0</v>
      </c>
    </row>
    <row r="54" spans="1:7" s="1" customFormat="1" x14ac:dyDescent="0.2">
      <c r="A54" s="34" t="str">
        <f t="shared" si="0"/>
        <v>Finished</v>
      </c>
      <c r="B54" s="35">
        <f t="shared" si="1"/>
        <v>33828</v>
      </c>
      <c r="C54" s="36">
        <f t="shared" si="2"/>
        <v>0</v>
      </c>
      <c r="D54" s="36">
        <f t="shared" si="6"/>
        <v>0</v>
      </c>
      <c r="E54" s="36">
        <f t="shared" si="3"/>
        <v>0</v>
      </c>
      <c r="F54" s="36">
        <f t="shared" si="4"/>
        <v>0</v>
      </c>
      <c r="G54" s="37">
        <f t="shared" si="5"/>
        <v>0</v>
      </c>
    </row>
    <row r="55" spans="1:7" s="1" customFormat="1" x14ac:dyDescent="0.2">
      <c r="A55" s="32" t="str">
        <f t="shared" si="0"/>
        <v>Finished</v>
      </c>
      <c r="B55" s="33">
        <f t="shared" si="1"/>
        <v>33829</v>
      </c>
      <c r="C55" s="26">
        <f t="shared" si="2"/>
        <v>0</v>
      </c>
      <c r="D55" s="26">
        <f t="shared" si="6"/>
        <v>0</v>
      </c>
      <c r="E55" s="26">
        <f t="shared" si="3"/>
        <v>0</v>
      </c>
      <c r="F55" s="26">
        <f t="shared" si="4"/>
        <v>0</v>
      </c>
      <c r="G55" s="25">
        <f t="shared" si="5"/>
        <v>0</v>
      </c>
    </row>
    <row r="56" spans="1:7" s="1" customFormat="1" x14ac:dyDescent="0.2">
      <c r="A56" s="34" t="str">
        <f t="shared" si="0"/>
        <v>Finished</v>
      </c>
      <c r="B56" s="35">
        <f t="shared" si="1"/>
        <v>33830</v>
      </c>
      <c r="C56" s="36">
        <f t="shared" si="2"/>
        <v>0</v>
      </c>
      <c r="D56" s="36">
        <f t="shared" si="6"/>
        <v>0</v>
      </c>
      <c r="E56" s="36">
        <f t="shared" si="3"/>
        <v>0</v>
      </c>
      <c r="F56" s="36">
        <f t="shared" si="4"/>
        <v>0</v>
      </c>
      <c r="G56" s="37">
        <f t="shared" si="5"/>
        <v>0</v>
      </c>
    </row>
    <row r="57" spans="1:7" s="1" customFormat="1" x14ac:dyDescent="0.2">
      <c r="A57" s="32" t="str">
        <f t="shared" si="0"/>
        <v>Finished</v>
      </c>
      <c r="B57" s="33">
        <f t="shared" si="1"/>
        <v>33831</v>
      </c>
      <c r="C57" s="26">
        <f t="shared" si="2"/>
        <v>0</v>
      </c>
      <c r="D57" s="26">
        <f t="shared" si="6"/>
        <v>0</v>
      </c>
      <c r="E57" s="26">
        <f t="shared" si="3"/>
        <v>0</v>
      </c>
      <c r="F57" s="26">
        <f t="shared" si="4"/>
        <v>0</v>
      </c>
      <c r="G57" s="25">
        <f t="shared" si="5"/>
        <v>0</v>
      </c>
    </row>
    <row r="58" spans="1:7" s="1" customFormat="1" x14ac:dyDescent="0.2">
      <c r="A58" s="34" t="str">
        <f t="shared" ref="A58:A121" si="7">+IF(A57&lt;num_pmts,A57+1,"Finished")</f>
        <v>Finished</v>
      </c>
      <c r="B58" s="35">
        <f t="shared" si="1"/>
        <v>33832</v>
      </c>
      <c r="C58" s="36">
        <f t="shared" si="2"/>
        <v>0</v>
      </c>
      <c r="D58" s="36">
        <f t="shared" si="6"/>
        <v>0</v>
      </c>
      <c r="E58" s="36">
        <f t="shared" si="3"/>
        <v>0</v>
      </c>
      <c r="F58" s="36">
        <f t="shared" si="4"/>
        <v>0</v>
      </c>
      <c r="G58" s="37">
        <f t="shared" si="5"/>
        <v>0</v>
      </c>
    </row>
    <row r="59" spans="1:7" s="1" customFormat="1" x14ac:dyDescent="0.2">
      <c r="A59" s="32" t="str">
        <f t="shared" si="7"/>
        <v>Finished</v>
      </c>
      <c r="B59" s="33">
        <f t="shared" si="1"/>
        <v>33833</v>
      </c>
      <c r="C59" s="26">
        <f t="shared" si="2"/>
        <v>0</v>
      </c>
      <c r="D59" s="26">
        <f t="shared" si="6"/>
        <v>0</v>
      </c>
      <c r="E59" s="26">
        <f t="shared" si="3"/>
        <v>0</v>
      </c>
      <c r="F59" s="26">
        <f t="shared" si="4"/>
        <v>0</v>
      </c>
      <c r="G59" s="25">
        <f t="shared" si="5"/>
        <v>0</v>
      </c>
    </row>
    <row r="60" spans="1:7" s="1" customFormat="1" x14ac:dyDescent="0.2">
      <c r="A60" s="34" t="str">
        <f t="shared" si="7"/>
        <v>Finished</v>
      </c>
      <c r="B60" s="35">
        <f t="shared" si="1"/>
        <v>33834</v>
      </c>
      <c r="C60" s="36">
        <f t="shared" si="2"/>
        <v>0</v>
      </c>
      <c r="D60" s="36">
        <f t="shared" si="6"/>
        <v>0</v>
      </c>
      <c r="E60" s="36">
        <f t="shared" si="3"/>
        <v>0</v>
      </c>
      <c r="F60" s="36">
        <f t="shared" si="4"/>
        <v>0</v>
      </c>
      <c r="G60" s="37">
        <f t="shared" si="5"/>
        <v>0</v>
      </c>
    </row>
    <row r="61" spans="1:7" s="1" customFormat="1" x14ac:dyDescent="0.2">
      <c r="A61" s="32" t="str">
        <f t="shared" si="7"/>
        <v>Finished</v>
      </c>
      <c r="B61" s="33">
        <f t="shared" si="1"/>
        <v>33835</v>
      </c>
      <c r="C61" s="26">
        <f t="shared" si="2"/>
        <v>0</v>
      </c>
      <c r="D61" s="26">
        <f t="shared" si="6"/>
        <v>0</v>
      </c>
      <c r="E61" s="26">
        <f t="shared" si="3"/>
        <v>0</v>
      </c>
      <c r="F61" s="26">
        <f t="shared" si="4"/>
        <v>0</v>
      </c>
      <c r="G61" s="25">
        <f t="shared" si="5"/>
        <v>0</v>
      </c>
    </row>
    <row r="62" spans="1:7" s="1" customFormat="1" x14ac:dyDescent="0.2">
      <c r="A62" s="34" t="str">
        <f t="shared" si="7"/>
        <v>Finished</v>
      </c>
      <c r="B62" s="35">
        <f t="shared" si="1"/>
        <v>33836</v>
      </c>
      <c r="C62" s="36">
        <f t="shared" si="2"/>
        <v>0</v>
      </c>
      <c r="D62" s="36">
        <f t="shared" si="6"/>
        <v>0</v>
      </c>
      <c r="E62" s="36">
        <f t="shared" si="3"/>
        <v>0</v>
      </c>
      <c r="F62" s="36">
        <f t="shared" si="4"/>
        <v>0</v>
      </c>
      <c r="G62" s="37">
        <f t="shared" si="5"/>
        <v>0</v>
      </c>
    </row>
    <row r="63" spans="1:7" s="1" customFormat="1" x14ac:dyDescent="0.2">
      <c r="A63" s="32" t="str">
        <f t="shared" si="7"/>
        <v>Finished</v>
      </c>
      <c r="B63" s="33">
        <f t="shared" si="1"/>
        <v>33837</v>
      </c>
      <c r="C63" s="26">
        <f t="shared" si="2"/>
        <v>0</v>
      </c>
      <c r="D63" s="26">
        <f t="shared" si="6"/>
        <v>0</v>
      </c>
      <c r="E63" s="26">
        <f t="shared" si="3"/>
        <v>0</v>
      </c>
      <c r="F63" s="26">
        <f t="shared" si="4"/>
        <v>0</v>
      </c>
      <c r="G63" s="25">
        <f t="shared" si="5"/>
        <v>0</v>
      </c>
    </row>
    <row r="64" spans="1:7" s="1" customFormat="1" x14ac:dyDescent="0.2">
      <c r="A64" s="34" t="str">
        <f t="shared" si="7"/>
        <v>Finished</v>
      </c>
      <c r="B64" s="35">
        <f t="shared" si="1"/>
        <v>33838</v>
      </c>
      <c r="C64" s="36">
        <f t="shared" si="2"/>
        <v>0</v>
      </c>
      <c r="D64" s="36">
        <f t="shared" si="6"/>
        <v>0</v>
      </c>
      <c r="E64" s="36">
        <f t="shared" si="3"/>
        <v>0</v>
      </c>
      <c r="F64" s="36">
        <f t="shared" si="4"/>
        <v>0</v>
      </c>
      <c r="G64" s="37">
        <f t="shared" si="5"/>
        <v>0</v>
      </c>
    </row>
    <row r="65" spans="1:7" s="1" customFormat="1" x14ac:dyDescent="0.2">
      <c r="A65" s="32" t="str">
        <f t="shared" si="7"/>
        <v>Finished</v>
      </c>
      <c r="B65" s="33">
        <f t="shared" si="1"/>
        <v>33839</v>
      </c>
      <c r="C65" s="26">
        <f t="shared" si="2"/>
        <v>0</v>
      </c>
      <c r="D65" s="26">
        <f t="shared" si="6"/>
        <v>0</v>
      </c>
      <c r="E65" s="26">
        <f t="shared" si="3"/>
        <v>0</v>
      </c>
      <c r="F65" s="26">
        <f t="shared" si="4"/>
        <v>0</v>
      </c>
      <c r="G65" s="25">
        <f t="shared" si="5"/>
        <v>0</v>
      </c>
    </row>
    <row r="66" spans="1:7" s="1" customFormat="1" x14ac:dyDescent="0.2">
      <c r="A66" s="34" t="str">
        <f t="shared" si="7"/>
        <v>Finished</v>
      </c>
      <c r="B66" s="35">
        <f t="shared" si="1"/>
        <v>33840</v>
      </c>
      <c r="C66" s="36">
        <f t="shared" si="2"/>
        <v>0</v>
      </c>
      <c r="D66" s="36">
        <f t="shared" si="6"/>
        <v>0</v>
      </c>
      <c r="E66" s="36">
        <f t="shared" si="3"/>
        <v>0</v>
      </c>
      <c r="F66" s="36">
        <f t="shared" si="4"/>
        <v>0</v>
      </c>
      <c r="G66" s="37">
        <f t="shared" si="5"/>
        <v>0</v>
      </c>
    </row>
    <row r="67" spans="1:7" s="1" customFormat="1" x14ac:dyDescent="0.2">
      <c r="A67" s="32" t="str">
        <f t="shared" si="7"/>
        <v>Finished</v>
      </c>
      <c r="B67" s="33">
        <f t="shared" si="1"/>
        <v>33841</v>
      </c>
      <c r="C67" s="26">
        <f t="shared" si="2"/>
        <v>0</v>
      </c>
      <c r="D67" s="26">
        <f t="shared" si="6"/>
        <v>0</v>
      </c>
      <c r="E67" s="26">
        <f t="shared" si="3"/>
        <v>0</v>
      </c>
      <c r="F67" s="26">
        <f t="shared" si="4"/>
        <v>0</v>
      </c>
      <c r="G67" s="25">
        <f t="shared" si="5"/>
        <v>0</v>
      </c>
    </row>
    <row r="68" spans="1:7" s="1" customFormat="1" x14ac:dyDescent="0.2">
      <c r="A68" s="34" t="str">
        <f t="shared" si="7"/>
        <v>Finished</v>
      </c>
      <c r="B68" s="35">
        <f t="shared" si="1"/>
        <v>33842</v>
      </c>
      <c r="C68" s="36">
        <f t="shared" si="2"/>
        <v>0</v>
      </c>
      <c r="D68" s="36">
        <f t="shared" si="6"/>
        <v>0</v>
      </c>
      <c r="E68" s="36">
        <f t="shared" si="3"/>
        <v>0</v>
      </c>
      <c r="F68" s="36">
        <f t="shared" si="4"/>
        <v>0</v>
      </c>
      <c r="G68" s="37">
        <f t="shared" si="5"/>
        <v>0</v>
      </c>
    </row>
    <row r="69" spans="1:7" s="1" customFormat="1" x14ac:dyDescent="0.2">
      <c r="A69" s="32" t="str">
        <f t="shared" si="7"/>
        <v>Finished</v>
      </c>
      <c r="B69" s="33">
        <f t="shared" si="1"/>
        <v>33843</v>
      </c>
      <c r="C69" s="26">
        <f t="shared" si="2"/>
        <v>0</v>
      </c>
      <c r="D69" s="26">
        <f t="shared" si="6"/>
        <v>0</v>
      </c>
      <c r="E69" s="26">
        <f t="shared" si="3"/>
        <v>0</v>
      </c>
      <c r="F69" s="26">
        <f t="shared" si="4"/>
        <v>0</v>
      </c>
      <c r="G69" s="25">
        <f t="shared" si="5"/>
        <v>0</v>
      </c>
    </row>
    <row r="70" spans="1:7" s="1" customFormat="1" x14ac:dyDescent="0.2">
      <c r="A70" s="34" t="str">
        <f t="shared" si="7"/>
        <v>Finished</v>
      </c>
      <c r="B70" s="35">
        <f t="shared" si="1"/>
        <v>33844</v>
      </c>
      <c r="C70" s="36">
        <f t="shared" si="2"/>
        <v>0</v>
      </c>
      <c r="D70" s="36">
        <f t="shared" si="6"/>
        <v>0</v>
      </c>
      <c r="E70" s="36">
        <f t="shared" si="3"/>
        <v>0</v>
      </c>
      <c r="F70" s="36">
        <f t="shared" si="4"/>
        <v>0</v>
      </c>
      <c r="G70" s="37">
        <f t="shared" si="5"/>
        <v>0</v>
      </c>
    </row>
    <row r="71" spans="1:7" s="1" customFormat="1" x14ac:dyDescent="0.2">
      <c r="A71" s="32" t="str">
        <f t="shared" si="7"/>
        <v>Finished</v>
      </c>
      <c r="B71" s="33">
        <f t="shared" si="1"/>
        <v>33845</v>
      </c>
      <c r="C71" s="26">
        <f t="shared" si="2"/>
        <v>0</v>
      </c>
      <c r="D71" s="26">
        <f t="shared" si="6"/>
        <v>0</v>
      </c>
      <c r="E71" s="26">
        <f t="shared" si="3"/>
        <v>0</v>
      </c>
      <c r="F71" s="26">
        <f t="shared" si="4"/>
        <v>0</v>
      </c>
      <c r="G71" s="25">
        <f t="shared" si="5"/>
        <v>0</v>
      </c>
    </row>
    <row r="72" spans="1:7" s="1" customFormat="1" x14ac:dyDescent="0.2">
      <c r="A72" s="34" t="str">
        <f t="shared" si="7"/>
        <v>Finished</v>
      </c>
      <c r="B72" s="35">
        <f t="shared" si="1"/>
        <v>33846</v>
      </c>
      <c r="C72" s="36">
        <f t="shared" si="2"/>
        <v>0</v>
      </c>
      <c r="D72" s="36">
        <f t="shared" si="6"/>
        <v>0</v>
      </c>
      <c r="E72" s="36">
        <f t="shared" si="3"/>
        <v>0</v>
      </c>
      <c r="F72" s="36">
        <f t="shared" si="4"/>
        <v>0</v>
      </c>
      <c r="G72" s="37">
        <f t="shared" si="5"/>
        <v>0</v>
      </c>
    </row>
    <row r="73" spans="1:7" s="4" customFormat="1" ht="15" x14ac:dyDescent="0.25">
      <c r="A73" s="42" t="str">
        <f t="shared" si="7"/>
        <v>Finished</v>
      </c>
      <c r="B73" s="43">
        <f t="shared" si="1"/>
        <v>33847</v>
      </c>
      <c r="C73" s="44">
        <f t="shared" si="2"/>
        <v>0</v>
      </c>
      <c r="D73" s="45">
        <f t="shared" si="6"/>
        <v>0</v>
      </c>
      <c r="E73" s="44">
        <f t="shared" si="3"/>
        <v>0</v>
      </c>
      <c r="F73" s="44">
        <f t="shared" si="4"/>
        <v>0</v>
      </c>
      <c r="G73" s="46">
        <f t="shared" si="5"/>
        <v>0</v>
      </c>
    </row>
    <row r="74" spans="1:7" s="1" customFormat="1" x14ac:dyDescent="0.2">
      <c r="A74" s="34" t="str">
        <f t="shared" si="7"/>
        <v>Finished</v>
      </c>
      <c r="B74" s="35">
        <f t="shared" si="1"/>
        <v>33848</v>
      </c>
      <c r="C74" s="36">
        <f>+G73</f>
        <v>0</v>
      </c>
      <c r="D74" s="36">
        <f t="shared" si="6"/>
        <v>0</v>
      </c>
      <c r="E74" s="36">
        <f t="shared" si="3"/>
        <v>0</v>
      </c>
      <c r="F74" s="36">
        <f t="shared" si="4"/>
        <v>0</v>
      </c>
      <c r="G74" s="37">
        <f t="shared" si="5"/>
        <v>0</v>
      </c>
    </row>
    <row r="75" spans="1:7" s="1" customFormat="1" x14ac:dyDescent="0.2">
      <c r="A75" s="32" t="str">
        <f t="shared" si="7"/>
        <v>Finished</v>
      </c>
      <c r="B75" s="33">
        <f t="shared" si="1"/>
        <v>33849</v>
      </c>
      <c r="C75" s="26">
        <f t="shared" si="2"/>
        <v>0</v>
      </c>
      <c r="D75" s="26">
        <f t="shared" si="6"/>
        <v>0</v>
      </c>
      <c r="E75" s="26">
        <f t="shared" si="3"/>
        <v>0</v>
      </c>
      <c r="F75" s="26">
        <f t="shared" si="4"/>
        <v>0</v>
      </c>
      <c r="G75" s="25">
        <f t="shared" si="5"/>
        <v>0</v>
      </c>
    </row>
    <row r="76" spans="1:7" s="1" customFormat="1" x14ac:dyDescent="0.2">
      <c r="A76" s="34" t="str">
        <f t="shared" si="7"/>
        <v>Finished</v>
      </c>
      <c r="B76" s="35">
        <f t="shared" si="1"/>
        <v>33850</v>
      </c>
      <c r="C76" s="36">
        <f t="shared" si="2"/>
        <v>0</v>
      </c>
      <c r="D76" s="36">
        <f t="shared" si="6"/>
        <v>0</v>
      </c>
      <c r="E76" s="36">
        <f t="shared" si="3"/>
        <v>0</v>
      </c>
      <c r="F76" s="36">
        <f t="shared" si="4"/>
        <v>0</v>
      </c>
      <c r="G76" s="37">
        <f t="shared" si="5"/>
        <v>0</v>
      </c>
    </row>
    <row r="77" spans="1:7" s="1" customFormat="1" x14ac:dyDescent="0.2">
      <c r="A77" s="32" t="str">
        <f t="shared" si="7"/>
        <v>Finished</v>
      </c>
      <c r="B77" s="33">
        <f t="shared" si="1"/>
        <v>33851</v>
      </c>
      <c r="C77" s="26">
        <f t="shared" si="2"/>
        <v>0</v>
      </c>
      <c r="D77" s="26">
        <f t="shared" si="6"/>
        <v>0</v>
      </c>
      <c r="E77" s="26">
        <f t="shared" si="3"/>
        <v>0</v>
      </c>
      <c r="F77" s="26">
        <f t="shared" si="4"/>
        <v>0</v>
      </c>
      <c r="G77" s="25">
        <f t="shared" si="5"/>
        <v>0</v>
      </c>
    </row>
    <row r="78" spans="1:7" s="1" customFormat="1" x14ac:dyDescent="0.2">
      <c r="A78" s="34" t="str">
        <f t="shared" si="7"/>
        <v>Finished</v>
      </c>
      <c r="B78" s="35">
        <f t="shared" si="1"/>
        <v>33852</v>
      </c>
      <c r="C78" s="36">
        <f t="shared" si="2"/>
        <v>0</v>
      </c>
      <c r="D78" s="36">
        <f t="shared" si="6"/>
        <v>0</v>
      </c>
      <c r="E78" s="36">
        <f t="shared" si="3"/>
        <v>0</v>
      </c>
      <c r="F78" s="36">
        <f t="shared" si="4"/>
        <v>0</v>
      </c>
      <c r="G78" s="37">
        <f t="shared" si="5"/>
        <v>0</v>
      </c>
    </row>
    <row r="79" spans="1:7" s="1" customFormat="1" x14ac:dyDescent="0.2">
      <c r="A79" s="32" t="str">
        <f t="shared" si="7"/>
        <v>Finished</v>
      </c>
      <c r="B79" s="33">
        <f t="shared" si="1"/>
        <v>33853</v>
      </c>
      <c r="C79" s="26">
        <f t="shared" si="2"/>
        <v>0</v>
      </c>
      <c r="D79" s="26">
        <f t="shared" si="6"/>
        <v>0</v>
      </c>
      <c r="E79" s="26">
        <f t="shared" si="3"/>
        <v>0</v>
      </c>
      <c r="F79" s="26">
        <f t="shared" si="4"/>
        <v>0</v>
      </c>
      <c r="G79" s="25">
        <f t="shared" si="5"/>
        <v>0</v>
      </c>
    </row>
    <row r="80" spans="1:7" s="1" customFormat="1" x14ac:dyDescent="0.2">
      <c r="A80" s="34" t="str">
        <f t="shared" si="7"/>
        <v>Finished</v>
      </c>
      <c r="B80" s="35">
        <f t="shared" si="1"/>
        <v>33854</v>
      </c>
      <c r="C80" s="36">
        <f t="shared" si="2"/>
        <v>0</v>
      </c>
      <c r="D80" s="36">
        <f t="shared" si="6"/>
        <v>0</v>
      </c>
      <c r="E80" s="36">
        <f t="shared" si="3"/>
        <v>0</v>
      </c>
      <c r="F80" s="36">
        <f t="shared" si="4"/>
        <v>0</v>
      </c>
      <c r="G80" s="37">
        <f t="shared" si="5"/>
        <v>0</v>
      </c>
    </row>
    <row r="81" spans="1:7" s="1" customFormat="1" x14ac:dyDescent="0.2">
      <c r="A81" s="34" t="str">
        <f t="shared" si="7"/>
        <v>Finished</v>
      </c>
      <c r="B81" s="35">
        <f t="shared" si="1"/>
        <v>33855</v>
      </c>
      <c r="C81" s="36">
        <f t="shared" si="2"/>
        <v>0</v>
      </c>
      <c r="D81" s="36">
        <f t="shared" si="6"/>
        <v>0</v>
      </c>
      <c r="E81" s="36">
        <f t="shared" si="3"/>
        <v>0</v>
      </c>
      <c r="F81" s="36">
        <f t="shared" si="4"/>
        <v>0</v>
      </c>
      <c r="G81" s="37">
        <f t="shared" si="5"/>
        <v>0</v>
      </c>
    </row>
    <row r="82" spans="1:7" s="1" customFormat="1" x14ac:dyDescent="0.2">
      <c r="A82" s="34" t="str">
        <f t="shared" si="7"/>
        <v>Finished</v>
      </c>
      <c r="B82" s="35">
        <f t="shared" si="1"/>
        <v>33856</v>
      </c>
      <c r="C82" s="36">
        <f t="shared" si="2"/>
        <v>0</v>
      </c>
      <c r="D82" s="36">
        <f t="shared" si="6"/>
        <v>0</v>
      </c>
      <c r="E82" s="36">
        <f t="shared" si="3"/>
        <v>0</v>
      </c>
      <c r="F82" s="36">
        <f t="shared" si="4"/>
        <v>0</v>
      </c>
      <c r="G82" s="37">
        <f t="shared" si="5"/>
        <v>0</v>
      </c>
    </row>
    <row r="83" spans="1:7" s="1" customFormat="1" x14ac:dyDescent="0.2">
      <c r="A83" s="34" t="str">
        <f t="shared" si="7"/>
        <v>Finished</v>
      </c>
      <c r="B83" s="35">
        <f t="shared" si="1"/>
        <v>33857</v>
      </c>
      <c r="C83" s="36">
        <f t="shared" si="2"/>
        <v>0</v>
      </c>
      <c r="D83" s="36">
        <f t="shared" si="6"/>
        <v>0</v>
      </c>
      <c r="E83" s="36">
        <f t="shared" si="3"/>
        <v>0</v>
      </c>
      <c r="F83" s="36">
        <f t="shared" si="4"/>
        <v>0</v>
      </c>
      <c r="G83" s="37">
        <f t="shared" si="5"/>
        <v>0</v>
      </c>
    </row>
    <row r="84" spans="1:7" s="1" customFormat="1" x14ac:dyDescent="0.2">
      <c r="A84" s="34" t="str">
        <f t="shared" si="7"/>
        <v>Finished</v>
      </c>
      <c r="B84" s="35">
        <f t="shared" si="1"/>
        <v>33858</v>
      </c>
      <c r="C84" s="36">
        <f t="shared" si="2"/>
        <v>0</v>
      </c>
      <c r="D84" s="36">
        <f t="shared" si="6"/>
        <v>0</v>
      </c>
      <c r="E84" s="36">
        <f t="shared" si="3"/>
        <v>0</v>
      </c>
      <c r="F84" s="36">
        <f t="shared" si="4"/>
        <v>0</v>
      </c>
      <c r="G84" s="37">
        <f t="shared" si="5"/>
        <v>0</v>
      </c>
    </row>
    <row r="85" spans="1:7" s="1" customFormat="1" x14ac:dyDescent="0.2">
      <c r="A85" s="34" t="str">
        <f t="shared" si="7"/>
        <v>Finished</v>
      </c>
      <c r="B85" s="35">
        <f t="shared" si="1"/>
        <v>33859</v>
      </c>
      <c r="C85" s="36">
        <f t="shared" si="2"/>
        <v>0</v>
      </c>
      <c r="D85" s="36">
        <f t="shared" si="6"/>
        <v>0</v>
      </c>
      <c r="E85" s="36">
        <f t="shared" si="3"/>
        <v>0</v>
      </c>
      <c r="F85" s="36">
        <f t="shared" si="4"/>
        <v>0</v>
      </c>
      <c r="G85" s="37">
        <f t="shared" si="5"/>
        <v>0</v>
      </c>
    </row>
    <row r="86" spans="1:7" s="1" customFormat="1" x14ac:dyDescent="0.2">
      <c r="A86" s="34" t="str">
        <f t="shared" si="7"/>
        <v>Finished</v>
      </c>
      <c r="B86" s="35">
        <f t="shared" si="1"/>
        <v>33860</v>
      </c>
      <c r="C86" s="36">
        <f t="shared" si="2"/>
        <v>0</v>
      </c>
      <c r="D86" s="36">
        <f t="shared" si="6"/>
        <v>0</v>
      </c>
      <c r="E86" s="36">
        <f t="shared" si="3"/>
        <v>0</v>
      </c>
      <c r="F86" s="36">
        <f t="shared" si="4"/>
        <v>0</v>
      </c>
      <c r="G86" s="37">
        <f t="shared" si="5"/>
        <v>0</v>
      </c>
    </row>
    <row r="87" spans="1:7" s="1" customFormat="1" x14ac:dyDescent="0.2">
      <c r="A87" s="34" t="str">
        <f t="shared" si="7"/>
        <v>Finished</v>
      </c>
      <c r="B87" s="35">
        <f t="shared" si="1"/>
        <v>33861</v>
      </c>
      <c r="C87" s="36">
        <f t="shared" si="2"/>
        <v>0</v>
      </c>
      <c r="D87" s="36">
        <f t="shared" si="6"/>
        <v>0</v>
      </c>
      <c r="E87" s="36">
        <f t="shared" si="3"/>
        <v>0</v>
      </c>
      <c r="F87" s="36">
        <f t="shared" si="4"/>
        <v>0</v>
      </c>
      <c r="G87" s="37">
        <f t="shared" si="5"/>
        <v>0</v>
      </c>
    </row>
    <row r="88" spans="1:7" s="1" customFormat="1" x14ac:dyDescent="0.2">
      <c r="A88" s="34" t="str">
        <f t="shared" si="7"/>
        <v>Finished</v>
      </c>
      <c r="B88" s="35">
        <f t="shared" si="1"/>
        <v>33862</v>
      </c>
      <c r="C88" s="36">
        <f t="shared" si="2"/>
        <v>0</v>
      </c>
      <c r="D88" s="36">
        <f t="shared" si="6"/>
        <v>0</v>
      </c>
      <c r="E88" s="36">
        <f t="shared" si="3"/>
        <v>0</v>
      </c>
      <c r="F88" s="36">
        <f t="shared" si="4"/>
        <v>0</v>
      </c>
      <c r="G88" s="37">
        <f t="shared" si="5"/>
        <v>0</v>
      </c>
    </row>
    <row r="89" spans="1:7" s="1" customFormat="1" x14ac:dyDescent="0.2">
      <c r="A89" s="34" t="str">
        <f t="shared" si="7"/>
        <v>Finished</v>
      </c>
      <c r="B89" s="35">
        <f t="shared" si="1"/>
        <v>33863</v>
      </c>
      <c r="C89" s="36">
        <f t="shared" si="2"/>
        <v>0</v>
      </c>
      <c r="D89" s="36">
        <f t="shared" si="6"/>
        <v>0</v>
      </c>
      <c r="E89" s="36">
        <f t="shared" si="3"/>
        <v>0</v>
      </c>
      <c r="F89" s="36">
        <f t="shared" si="4"/>
        <v>0</v>
      </c>
      <c r="G89" s="37">
        <f t="shared" si="5"/>
        <v>0</v>
      </c>
    </row>
    <row r="90" spans="1:7" s="1" customFormat="1" x14ac:dyDescent="0.2">
      <c r="A90" s="34" t="str">
        <f t="shared" si="7"/>
        <v>Finished</v>
      </c>
      <c r="B90" s="35">
        <f t="shared" si="1"/>
        <v>33864</v>
      </c>
      <c r="C90" s="36">
        <f t="shared" si="2"/>
        <v>0</v>
      </c>
      <c r="D90" s="36">
        <f t="shared" si="6"/>
        <v>0</v>
      </c>
      <c r="E90" s="36">
        <f t="shared" ref="E90:E153" si="8">+C90*cal_apr_new*(B90-B89)/num_days_in_year</f>
        <v>0</v>
      </c>
      <c r="F90" s="36">
        <f t="shared" si="4"/>
        <v>0</v>
      </c>
      <c r="G90" s="37">
        <f t="shared" si="5"/>
        <v>0</v>
      </c>
    </row>
    <row r="91" spans="1:7" s="1" customFormat="1" x14ac:dyDescent="0.2">
      <c r="A91" s="34" t="str">
        <f t="shared" si="7"/>
        <v>Finished</v>
      </c>
      <c r="B91" s="35">
        <f t="shared" ref="B91:B154" si="9">+B90+Len_of_pmt_interval</f>
        <v>33865</v>
      </c>
      <c r="C91" s="36">
        <f t="shared" ref="C91:C154" si="10">+G90</f>
        <v>0</v>
      </c>
      <c r="D91" s="36">
        <f t="shared" si="6"/>
        <v>0</v>
      </c>
      <c r="E91" s="36">
        <f t="shared" si="8"/>
        <v>0</v>
      </c>
      <c r="F91" s="36">
        <f t="shared" ref="F91:F154" si="11">+IF(A91&lt;num_pmts,cal_periodic_pmt_amt-E91,C91)</f>
        <v>0</v>
      </c>
      <c r="G91" s="37">
        <f t="shared" ref="G91:G154" si="12">+C91-F91</f>
        <v>0</v>
      </c>
    </row>
    <row r="92" spans="1:7" s="1" customFormat="1" x14ac:dyDescent="0.2">
      <c r="A92" s="34" t="str">
        <f t="shared" si="7"/>
        <v>Finished</v>
      </c>
      <c r="B92" s="35">
        <f t="shared" si="9"/>
        <v>33866</v>
      </c>
      <c r="C92" s="36">
        <f t="shared" si="10"/>
        <v>0</v>
      </c>
      <c r="D92" s="36">
        <f t="shared" ref="D92:D155" si="13">+E92+F92</f>
        <v>0</v>
      </c>
      <c r="E92" s="36">
        <f t="shared" si="8"/>
        <v>0</v>
      </c>
      <c r="F92" s="36">
        <f t="shared" si="11"/>
        <v>0</v>
      </c>
      <c r="G92" s="37">
        <f t="shared" si="12"/>
        <v>0</v>
      </c>
    </row>
    <row r="93" spans="1:7" s="1" customFormat="1" x14ac:dyDescent="0.2">
      <c r="A93" s="34" t="str">
        <f t="shared" si="7"/>
        <v>Finished</v>
      </c>
      <c r="B93" s="35">
        <f t="shared" si="9"/>
        <v>33867</v>
      </c>
      <c r="C93" s="36">
        <f t="shared" si="10"/>
        <v>0</v>
      </c>
      <c r="D93" s="36">
        <f t="shared" si="13"/>
        <v>0</v>
      </c>
      <c r="E93" s="36">
        <f t="shared" si="8"/>
        <v>0</v>
      </c>
      <c r="F93" s="36">
        <f t="shared" si="11"/>
        <v>0</v>
      </c>
      <c r="G93" s="37">
        <f t="shared" si="12"/>
        <v>0</v>
      </c>
    </row>
    <row r="94" spans="1:7" s="1" customFormat="1" x14ac:dyDescent="0.2">
      <c r="A94" s="34" t="str">
        <f t="shared" si="7"/>
        <v>Finished</v>
      </c>
      <c r="B94" s="35">
        <f t="shared" si="9"/>
        <v>33868</v>
      </c>
      <c r="C94" s="36">
        <f t="shared" si="10"/>
        <v>0</v>
      </c>
      <c r="D94" s="36">
        <f t="shared" si="13"/>
        <v>0</v>
      </c>
      <c r="E94" s="36">
        <f t="shared" si="8"/>
        <v>0</v>
      </c>
      <c r="F94" s="36">
        <f t="shared" si="11"/>
        <v>0</v>
      </c>
      <c r="G94" s="37">
        <f t="shared" si="12"/>
        <v>0</v>
      </c>
    </row>
    <row r="95" spans="1:7" s="1" customFormat="1" x14ac:dyDescent="0.2">
      <c r="A95" s="34" t="str">
        <f t="shared" si="7"/>
        <v>Finished</v>
      </c>
      <c r="B95" s="35">
        <f t="shared" si="9"/>
        <v>33869</v>
      </c>
      <c r="C95" s="36">
        <f t="shared" si="10"/>
        <v>0</v>
      </c>
      <c r="D95" s="36">
        <f t="shared" si="13"/>
        <v>0</v>
      </c>
      <c r="E95" s="36">
        <f t="shared" si="8"/>
        <v>0</v>
      </c>
      <c r="F95" s="36">
        <f t="shared" si="11"/>
        <v>0</v>
      </c>
      <c r="G95" s="37">
        <f t="shared" si="12"/>
        <v>0</v>
      </c>
    </row>
    <row r="96" spans="1:7" s="1" customFormat="1" x14ac:dyDescent="0.2">
      <c r="A96" s="34" t="str">
        <f t="shared" si="7"/>
        <v>Finished</v>
      </c>
      <c r="B96" s="35">
        <f t="shared" si="9"/>
        <v>33870</v>
      </c>
      <c r="C96" s="36">
        <f t="shared" si="10"/>
        <v>0</v>
      </c>
      <c r="D96" s="36">
        <f t="shared" si="13"/>
        <v>0</v>
      </c>
      <c r="E96" s="36">
        <f t="shared" si="8"/>
        <v>0</v>
      </c>
      <c r="F96" s="36">
        <f t="shared" si="11"/>
        <v>0</v>
      </c>
      <c r="G96" s="37">
        <f t="shared" si="12"/>
        <v>0</v>
      </c>
    </row>
    <row r="97" spans="1:7" s="1" customFormat="1" x14ac:dyDescent="0.2">
      <c r="A97" s="34" t="str">
        <f t="shared" si="7"/>
        <v>Finished</v>
      </c>
      <c r="B97" s="35">
        <f t="shared" si="9"/>
        <v>33871</v>
      </c>
      <c r="C97" s="36">
        <f t="shared" si="10"/>
        <v>0</v>
      </c>
      <c r="D97" s="36">
        <f t="shared" si="13"/>
        <v>0</v>
      </c>
      <c r="E97" s="36">
        <f t="shared" si="8"/>
        <v>0</v>
      </c>
      <c r="F97" s="36">
        <f t="shared" si="11"/>
        <v>0</v>
      </c>
      <c r="G97" s="37">
        <f t="shared" si="12"/>
        <v>0</v>
      </c>
    </row>
    <row r="98" spans="1:7" s="1" customFormat="1" x14ac:dyDescent="0.2">
      <c r="A98" s="34" t="str">
        <f t="shared" si="7"/>
        <v>Finished</v>
      </c>
      <c r="B98" s="35">
        <f t="shared" si="9"/>
        <v>33872</v>
      </c>
      <c r="C98" s="36">
        <f t="shared" si="10"/>
        <v>0</v>
      </c>
      <c r="D98" s="36">
        <f t="shared" si="13"/>
        <v>0</v>
      </c>
      <c r="E98" s="36">
        <f t="shared" si="8"/>
        <v>0</v>
      </c>
      <c r="F98" s="36">
        <f t="shared" si="11"/>
        <v>0</v>
      </c>
      <c r="G98" s="37">
        <f t="shared" si="12"/>
        <v>0</v>
      </c>
    </row>
    <row r="99" spans="1:7" s="1" customFormat="1" x14ac:dyDescent="0.2">
      <c r="A99" s="34" t="str">
        <f t="shared" si="7"/>
        <v>Finished</v>
      </c>
      <c r="B99" s="35">
        <f t="shared" si="9"/>
        <v>33873</v>
      </c>
      <c r="C99" s="36">
        <f t="shared" si="10"/>
        <v>0</v>
      </c>
      <c r="D99" s="36">
        <f t="shared" si="13"/>
        <v>0</v>
      </c>
      <c r="E99" s="36">
        <f t="shared" si="8"/>
        <v>0</v>
      </c>
      <c r="F99" s="36">
        <f t="shared" si="11"/>
        <v>0</v>
      </c>
      <c r="G99" s="37">
        <f t="shared" si="12"/>
        <v>0</v>
      </c>
    </row>
    <row r="100" spans="1:7" s="1" customFormat="1" x14ac:dyDescent="0.2">
      <c r="A100" s="34" t="str">
        <f t="shared" si="7"/>
        <v>Finished</v>
      </c>
      <c r="B100" s="35">
        <f t="shared" si="9"/>
        <v>33874</v>
      </c>
      <c r="C100" s="36">
        <f t="shared" si="10"/>
        <v>0</v>
      </c>
      <c r="D100" s="36">
        <f t="shared" si="13"/>
        <v>0</v>
      </c>
      <c r="E100" s="36">
        <f t="shared" si="8"/>
        <v>0</v>
      </c>
      <c r="F100" s="36">
        <f t="shared" si="11"/>
        <v>0</v>
      </c>
      <c r="G100" s="37">
        <f t="shared" si="12"/>
        <v>0</v>
      </c>
    </row>
    <row r="101" spans="1:7" s="1" customFormat="1" x14ac:dyDescent="0.2">
      <c r="A101" s="34" t="str">
        <f t="shared" si="7"/>
        <v>Finished</v>
      </c>
      <c r="B101" s="35">
        <f t="shared" si="9"/>
        <v>33875</v>
      </c>
      <c r="C101" s="36">
        <f t="shared" si="10"/>
        <v>0</v>
      </c>
      <c r="D101" s="36">
        <f t="shared" si="13"/>
        <v>0</v>
      </c>
      <c r="E101" s="36">
        <f t="shared" si="8"/>
        <v>0</v>
      </c>
      <c r="F101" s="36">
        <f t="shared" si="11"/>
        <v>0</v>
      </c>
      <c r="G101" s="37">
        <f t="shared" si="12"/>
        <v>0</v>
      </c>
    </row>
    <row r="102" spans="1:7" x14ac:dyDescent="0.2">
      <c r="A102" s="34" t="str">
        <f t="shared" si="7"/>
        <v>Finished</v>
      </c>
      <c r="B102" s="35">
        <f t="shared" si="9"/>
        <v>33876</v>
      </c>
      <c r="C102" s="36">
        <f t="shared" si="10"/>
        <v>0</v>
      </c>
      <c r="D102" s="36">
        <f t="shared" si="13"/>
        <v>0</v>
      </c>
      <c r="E102" s="36">
        <f t="shared" si="8"/>
        <v>0</v>
      </c>
      <c r="F102" s="36">
        <f t="shared" si="11"/>
        <v>0</v>
      </c>
      <c r="G102" s="37">
        <f t="shared" si="12"/>
        <v>0</v>
      </c>
    </row>
    <row r="103" spans="1:7" x14ac:dyDescent="0.2">
      <c r="A103" s="34" t="str">
        <f t="shared" si="7"/>
        <v>Finished</v>
      </c>
      <c r="B103" s="35">
        <f t="shared" si="9"/>
        <v>33877</v>
      </c>
      <c r="C103" s="36">
        <f t="shared" si="10"/>
        <v>0</v>
      </c>
      <c r="D103" s="36">
        <f t="shared" si="13"/>
        <v>0</v>
      </c>
      <c r="E103" s="36">
        <f t="shared" si="8"/>
        <v>0</v>
      </c>
      <c r="F103" s="36">
        <f t="shared" si="11"/>
        <v>0</v>
      </c>
      <c r="G103" s="37">
        <f t="shared" si="12"/>
        <v>0</v>
      </c>
    </row>
    <row r="104" spans="1:7" x14ac:dyDescent="0.2">
      <c r="A104" s="34" t="str">
        <f t="shared" si="7"/>
        <v>Finished</v>
      </c>
      <c r="B104" s="35">
        <f t="shared" si="9"/>
        <v>33878</v>
      </c>
      <c r="C104" s="36">
        <f t="shared" si="10"/>
        <v>0</v>
      </c>
      <c r="D104" s="36">
        <f t="shared" si="13"/>
        <v>0</v>
      </c>
      <c r="E104" s="36">
        <f t="shared" si="8"/>
        <v>0</v>
      </c>
      <c r="F104" s="36">
        <f t="shared" si="11"/>
        <v>0</v>
      </c>
      <c r="G104" s="37">
        <f t="shared" si="12"/>
        <v>0</v>
      </c>
    </row>
    <row r="105" spans="1:7" x14ac:dyDescent="0.2">
      <c r="A105" s="34" t="str">
        <f t="shared" si="7"/>
        <v>Finished</v>
      </c>
      <c r="B105" s="35">
        <f t="shared" si="9"/>
        <v>33879</v>
      </c>
      <c r="C105" s="36">
        <f t="shared" si="10"/>
        <v>0</v>
      </c>
      <c r="D105" s="36">
        <f t="shared" si="13"/>
        <v>0</v>
      </c>
      <c r="E105" s="36">
        <f t="shared" si="8"/>
        <v>0</v>
      </c>
      <c r="F105" s="36">
        <f t="shared" si="11"/>
        <v>0</v>
      </c>
      <c r="G105" s="37">
        <f t="shared" si="12"/>
        <v>0</v>
      </c>
    </row>
    <row r="106" spans="1:7" x14ac:dyDescent="0.2">
      <c r="A106" s="34" t="str">
        <f t="shared" si="7"/>
        <v>Finished</v>
      </c>
      <c r="B106" s="35">
        <f t="shared" si="9"/>
        <v>33880</v>
      </c>
      <c r="C106" s="36">
        <f t="shared" si="10"/>
        <v>0</v>
      </c>
      <c r="D106" s="36">
        <f t="shared" si="13"/>
        <v>0</v>
      </c>
      <c r="E106" s="36">
        <f t="shared" si="8"/>
        <v>0</v>
      </c>
      <c r="F106" s="36">
        <f t="shared" si="11"/>
        <v>0</v>
      </c>
      <c r="G106" s="37">
        <f t="shared" si="12"/>
        <v>0</v>
      </c>
    </row>
    <row r="107" spans="1:7" x14ac:dyDescent="0.2">
      <c r="A107" s="34" t="str">
        <f t="shared" si="7"/>
        <v>Finished</v>
      </c>
      <c r="B107" s="35">
        <f t="shared" si="9"/>
        <v>33881</v>
      </c>
      <c r="C107" s="36">
        <f t="shared" si="10"/>
        <v>0</v>
      </c>
      <c r="D107" s="36">
        <f t="shared" si="13"/>
        <v>0</v>
      </c>
      <c r="E107" s="36">
        <f t="shared" si="8"/>
        <v>0</v>
      </c>
      <c r="F107" s="36">
        <f t="shared" si="11"/>
        <v>0</v>
      </c>
      <c r="G107" s="37">
        <f t="shared" si="12"/>
        <v>0</v>
      </c>
    </row>
    <row r="108" spans="1:7" x14ac:dyDescent="0.2">
      <c r="A108" s="34" t="str">
        <f t="shared" si="7"/>
        <v>Finished</v>
      </c>
      <c r="B108" s="35">
        <f t="shared" si="9"/>
        <v>33882</v>
      </c>
      <c r="C108" s="36">
        <f t="shared" si="10"/>
        <v>0</v>
      </c>
      <c r="D108" s="36">
        <f t="shared" si="13"/>
        <v>0</v>
      </c>
      <c r="E108" s="36">
        <f t="shared" si="8"/>
        <v>0</v>
      </c>
      <c r="F108" s="36">
        <f t="shared" si="11"/>
        <v>0</v>
      </c>
      <c r="G108" s="37">
        <f t="shared" si="12"/>
        <v>0</v>
      </c>
    </row>
    <row r="109" spans="1:7" x14ac:dyDescent="0.2">
      <c r="A109" s="34" t="str">
        <f t="shared" si="7"/>
        <v>Finished</v>
      </c>
      <c r="B109" s="35">
        <f t="shared" si="9"/>
        <v>33883</v>
      </c>
      <c r="C109" s="36">
        <f t="shared" si="10"/>
        <v>0</v>
      </c>
      <c r="D109" s="36">
        <f t="shared" si="13"/>
        <v>0</v>
      </c>
      <c r="E109" s="36">
        <f t="shared" si="8"/>
        <v>0</v>
      </c>
      <c r="F109" s="36">
        <f t="shared" si="11"/>
        <v>0</v>
      </c>
      <c r="G109" s="37">
        <f t="shared" si="12"/>
        <v>0</v>
      </c>
    </row>
    <row r="110" spans="1:7" x14ac:dyDescent="0.2">
      <c r="A110" s="34" t="str">
        <f t="shared" si="7"/>
        <v>Finished</v>
      </c>
      <c r="B110" s="35">
        <f t="shared" si="9"/>
        <v>33884</v>
      </c>
      <c r="C110" s="36">
        <f t="shared" si="10"/>
        <v>0</v>
      </c>
      <c r="D110" s="36">
        <f t="shared" si="13"/>
        <v>0</v>
      </c>
      <c r="E110" s="36">
        <f t="shared" si="8"/>
        <v>0</v>
      </c>
      <c r="F110" s="36">
        <f t="shared" si="11"/>
        <v>0</v>
      </c>
      <c r="G110" s="37">
        <f t="shared" si="12"/>
        <v>0</v>
      </c>
    </row>
    <row r="111" spans="1:7" x14ac:dyDescent="0.2">
      <c r="A111" s="34" t="str">
        <f t="shared" si="7"/>
        <v>Finished</v>
      </c>
      <c r="B111" s="35">
        <f t="shared" si="9"/>
        <v>33885</v>
      </c>
      <c r="C111" s="36">
        <f t="shared" si="10"/>
        <v>0</v>
      </c>
      <c r="D111" s="36">
        <f t="shared" si="13"/>
        <v>0</v>
      </c>
      <c r="E111" s="36">
        <f t="shared" si="8"/>
        <v>0</v>
      </c>
      <c r="F111" s="36">
        <f t="shared" si="11"/>
        <v>0</v>
      </c>
      <c r="G111" s="37">
        <f t="shared" si="12"/>
        <v>0</v>
      </c>
    </row>
    <row r="112" spans="1:7" x14ac:dyDescent="0.2">
      <c r="A112" s="34" t="str">
        <f t="shared" si="7"/>
        <v>Finished</v>
      </c>
      <c r="B112" s="35">
        <f t="shared" si="9"/>
        <v>33886</v>
      </c>
      <c r="C112" s="36">
        <f t="shared" si="10"/>
        <v>0</v>
      </c>
      <c r="D112" s="36">
        <f t="shared" si="13"/>
        <v>0</v>
      </c>
      <c r="E112" s="36">
        <f t="shared" si="8"/>
        <v>0</v>
      </c>
      <c r="F112" s="36">
        <f t="shared" si="11"/>
        <v>0</v>
      </c>
      <c r="G112" s="37">
        <f t="shared" si="12"/>
        <v>0</v>
      </c>
    </row>
    <row r="113" spans="1:7" x14ac:dyDescent="0.2">
      <c r="A113" s="34" t="str">
        <f t="shared" si="7"/>
        <v>Finished</v>
      </c>
      <c r="B113" s="35">
        <f t="shared" si="9"/>
        <v>33887</v>
      </c>
      <c r="C113" s="36">
        <f t="shared" si="10"/>
        <v>0</v>
      </c>
      <c r="D113" s="36">
        <f t="shared" si="13"/>
        <v>0</v>
      </c>
      <c r="E113" s="36">
        <f t="shared" si="8"/>
        <v>0</v>
      </c>
      <c r="F113" s="36">
        <f t="shared" si="11"/>
        <v>0</v>
      </c>
      <c r="G113" s="37">
        <f t="shared" si="12"/>
        <v>0</v>
      </c>
    </row>
    <row r="114" spans="1:7" x14ac:dyDescent="0.2">
      <c r="A114" s="34" t="str">
        <f t="shared" si="7"/>
        <v>Finished</v>
      </c>
      <c r="B114" s="35">
        <f t="shared" si="9"/>
        <v>33888</v>
      </c>
      <c r="C114" s="36">
        <f t="shared" si="10"/>
        <v>0</v>
      </c>
      <c r="D114" s="36">
        <f t="shared" si="13"/>
        <v>0</v>
      </c>
      <c r="E114" s="36">
        <f t="shared" si="8"/>
        <v>0</v>
      </c>
      <c r="F114" s="36">
        <f t="shared" si="11"/>
        <v>0</v>
      </c>
      <c r="G114" s="37">
        <f t="shared" si="12"/>
        <v>0</v>
      </c>
    </row>
    <row r="115" spans="1:7" x14ac:dyDescent="0.2">
      <c r="A115" s="34" t="str">
        <f t="shared" si="7"/>
        <v>Finished</v>
      </c>
      <c r="B115" s="35">
        <f t="shared" si="9"/>
        <v>33889</v>
      </c>
      <c r="C115" s="36">
        <f t="shared" si="10"/>
        <v>0</v>
      </c>
      <c r="D115" s="36">
        <f t="shared" si="13"/>
        <v>0</v>
      </c>
      <c r="E115" s="36">
        <f t="shared" si="8"/>
        <v>0</v>
      </c>
      <c r="F115" s="36">
        <f t="shared" si="11"/>
        <v>0</v>
      </c>
      <c r="G115" s="37">
        <f t="shared" si="12"/>
        <v>0</v>
      </c>
    </row>
    <row r="116" spans="1:7" x14ac:dyDescent="0.2">
      <c r="A116" s="34" t="str">
        <f t="shared" si="7"/>
        <v>Finished</v>
      </c>
      <c r="B116" s="35">
        <f t="shared" si="9"/>
        <v>33890</v>
      </c>
      <c r="C116" s="36">
        <f t="shared" si="10"/>
        <v>0</v>
      </c>
      <c r="D116" s="36">
        <f t="shared" si="13"/>
        <v>0</v>
      </c>
      <c r="E116" s="36">
        <f t="shared" si="8"/>
        <v>0</v>
      </c>
      <c r="F116" s="36">
        <f t="shared" si="11"/>
        <v>0</v>
      </c>
      <c r="G116" s="37">
        <f t="shared" si="12"/>
        <v>0</v>
      </c>
    </row>
    <row r="117" spans="1:7" x14ac:dyDescent="0.2">
      <c r="A117" s="34" t="str">
        <f t="shared" si="7"/>
        <v>Finished</v>
      </c>
      <c r="B117" s="35">
        <f t="shared" si="9"/>
        <v>33891</v>
      </c>
      <c r="C117" s="36">
        <f t="shared" si="10"/>
        <v>0</v>
      </c>
      <c r="D117" s="36">
        <f t="shared" si="13"/>
        <v>0</v>
      </c>
      <c r="E117" s="36">
        <f t="shared" si="8"/>
        <v>0</v>
      </c>
      <c r="F117" s="36">
        <f t="shared" si="11"/>
        <v>0</v>
      </c>
      <c r="G117" s="37">
        <f t="shared" si="12"/>
        <v>0</v>
      </c>
    </row>
    <row r="118" spans="1:7" x14ac:dyDescent="0.2">
      <c r="A118" s="34" t="str">
        <f t="shared" si="7"/>
        <v>Finished</v>
      </c>
      <c r="B118" s="35">
        <f t="shared" si="9"/>
        <v>33892</v>
      </c>
      <c r="C118" s="36">
        <f t="shared" si="10"/>
        <v>0</v>
      </c>
      <c r="D118" s="36">
        <f t="shared" si="13"/>
        <v>0</v>
      </c>
      <c r="E118" s="36">
        <f t="shared" si="8"/>
        <v>0</v>
      </c>
      <c r="F118" s="36">
        <f t="shared" si="11"/>
        <v>0</v>
      </c>
      <c r="G118" s="37">
        <f t="shared" si="12"/>
        <v>0</v>
      </c>
    </row>
    <row r="119" spans="1:7" x14ac:dyDescent="0.2">
      <c r="A119" s="34" t="str">
        <f t="shared" si="7"/>
        <v>Finished</v>
      </c>
      <c r="B119" s="35">
        <f t="shared" si="9"/>
        <v>33893</v>
      </c>
      <c r="C119" s="36">
        <f t="shared" si="10"/>
        <v>0</v>
      </c>
      <c r="D119" s="36">
        <f t="shared" si="13"/>
        <v>0</v>
      </c>
      <c r="E119" s="36">
        <f t="shared" si="8"/>
        <v>0</v>
      </c>
      <c r="F119" s="36">
        <f t="shared" si="11"/>
        <v>0</v>
      </c>
      <c r="G119" s="37">
        <f t="shared" si="12"/>
        <v>0</v>
      </c>
    </row>
    <row r="120" spans="1:7" x14ac:dyDescent="0.2">
      <c r="A120" s="34" t="str">
        <f t="shared" si="7"/>
        <v>Finished</v>
      </c>
      <c r="B120" s="35">
        <f t="shared" si="9"/>
        <v>33894</v>
      </c>
      <c r="C120" s="36">
        <f t="shared" si="10"/>
        <v>0</v>
      </c>
      <c r="D120" s="36">
        <f t="shared" si="13"/>
        <v>0</v>
      </c>
      <c r="E120" s="36">
        <f t="shared" si="8"/>
        <v>0</v>
      </c>
      <c r="F120" s="36">
        <f t="shared" si="11"/>
        <v>0</v>
      </c>
      <c r="G120" s="37">
        <f t="shared" si="12"/>
        <v>0</v>
      </c>
    </row>
    <row r="121" spans="1:7" x14ac:dyDescent="0.2">
      <c r="A121" s="34" t="str">
        <f t="shared" si="7"/>
        <v>Finished</v>
      </c>
      <c r="B121" s="35">
        <f t="shared" si="9"/>
        <v>33895</v>
      </c>
      <c r="C121" s="36">
        <f t="shared" si="10"/>
        <v>0</v>
      </c>
      <c r="D121" s="36">
        <f t="shared" si="13"/>
        <v>0</v>
      </c>
      <c r="E121" s="36">
        <f t="shared" si="8"/>
        <v>0</v>
      </c>
      <c r="F121" s="36">
        <f t="shared" si="11"/>
        <v>0</v>
      </c>
      <c r="G121" s="37">
        <f t="shared" si="12"/>
        <v>0</v>
      </c>
    </row>
    <row r="122" spans="1:7" x14ac:dyDescent="0.2">
      <c r="A122" s="34" t="str">
        <f t="shared" ref="A122:A185" si="14">+IF(A121&lt;num_pmts,A121+1,"Finished")</f>
        <v>Finished</v>
      </c>
      <c r="B122" s="35">
        <f t="shared" si="9"/>
        <v>33896</v>
      </c>
      <c r="C122" s="36">
        <f t="shared" si="10"/>
        <v>0</v>
      </c>
      <c r="D122" s="36">
        <f t="shared" si="13"/>
        <v>0</v>
      </c>
      <c r="E122" s="36">
        <f t="shared" si="8"/>
        <v>0</v>
      </c>
      <c r="F122" s="36">
        <f t="shared" si="11"/>
        <v>0</v>
      </c>
      <c r="G122" s="37">
        <f t="shared" si="12"/>
        <v>0</v>
      </c>
    </row>
    <row r="123" spans="1:7" x14ac:dyDescent="0.2">
      <c r="A123" s="34" t="str">
        <f t="shared" si="14"/>
        <v>Finished</v>
      </c>
      <c r="B123" s="35">
        <f t="shared" si="9"/>
        <v>33897</v>
      </c>
      <c r="C123" s="36">
        <f t="shared" si="10"/>
        <v>0</v>
      </c>
      <c r="D123" s="36">
        <f t="shared" si="13"/>
        <v>0</v>
      </c>
      <c r="E123" s="36">
        <f t="shared" si="8"/>
        <v>0</v>
      </c>
      <c r="F123" s="36">
        <f t="shared" si="11"/>
        <v>0</v>
      </c>
      <c r="G123" s="37">
        <f t="shared" si="12"/>
        <v>0</v>
      </c>
    </row>
    <row r="124" spans="1:7" x14ac:dyDescent="0.2">
      <c r="A124" s="34" t="str">
        <f t="shared" si="14"/>
        <v>Finished</v>
      </c>
      <c r="B124" s="35">
        <f t="shared" si="9"/>
        <v>33898</v>
      </c>
      <c r="C124" s="36">
        <f t="shared" si="10"/>
        <v>0</v>
      </c>
      <c r="D124" s="36">
        <f t="shared" si="13"/>
        <v>0</v>
      </c>
      <c r="E124" s="36">
        <f t="shared" si="8"/>
        <v>0</v>
      </c>
      <c r="F124" s="36">
        <f t="shared" si="11"/>
        <v>0</v>
      </c>
      <c r="G124" s="37">
        <f t="shared" si="12"/>
        <v>0</v>
      </c>
    </row>
    <row r="125" spans="1:7" x14ac:dyDescent="0.2">
      <c r="A125" s="34" t="str">
        <f t="shared" si="14"/>
        <v>Finished</v>
      </c>
      <c r="B125" s="35">
        <f t="shared" si="9"/>
        <v>33899</v>
      </c>
      <c r="C125" s="36">
        <f t="shared" si="10"/>
        <v>0</v>
      </c>
      <c r="D125" s="36">
        <f t="shared" si="13"/>
        <v>0</v>
      </c>
      <c r="E125" s="36">
        <f t="shared" si="8"/>
        <v>0</v>
      </c>
      <c r="F125" s="36">
        <f t="shared" si="11"/>
        <v>0</v>
      </c>
      <c r="G125" s="37">
        <f t="shared" si="12"/>
        <v>0</v>
      </c>
    </row>
    <row r="126" spans="1:7" x14ac:dyDescent="0.2">
      <c r="A126" s="34" t="str">
        <f t="shared" si="14"/>
        <v>Finished</v>
      </c>
      <c r="B126" s="35">
        <f t="shared" si="9"/>
        <v>33900</v>
      </c>
      <c r="C126" s="36">
        <f t="shared" si="10"/>
        <v>0</v>
      </c>
      <c r="D126" s="36">
        <f t="shared" si="13"/>
        <v>0</v>
      </c>
      <c r="E126" s="36">
        <f t="shared" si="8"/>
        <v>0</v>
      </c>
      <c r="F126" s="36">
        <f t="shared" si="11"/>
        <v>0</v>
      </c>
      <c r="G126" s="37">
        <f t="shared" si="12"/>
        <v>0</v>
      </c>
    </row>
    <row r="127" spans="1:7" x14ac:dyDescent="0.2">
      <c r="A127" s="34" t="str">
        <f t="shared" si="14"/>
        <v>Finished</v>
      </c>
      <c r="B127" s="35">
        <f t="shared" si="9"/>
        <v>33901</v>
      </c>
      <c r="C127" s="36">
        <f t="shared" si="10"/>
        <v>0</v>
      </c>
      <c r="D127" s="36">
        <f t="shared" si="13"/>
        <v>0</v>
      </c>
      <c r="E127" s="36">
        <f t="shared" si="8"/>
        <v>0</v>
      </c>
      <c r="F127" s="36">
        <f t="shared" si="11"/>
        <v>0</v>
      </c>
      <c r="G127" s="37">
        <f t="shared" si="12"/>
        <v>0</v>
      </c>
    </row>
    <row r="128" spans="1:7" x14ac:dyDescent="0.2">
      <c r="A128" s="34" t="str">
        <f t="shared" si="14"/>
        <v>Finished</v>
      </c>
      <c r="B128" s="35">
        <f t="shared" si="9"/>
        <v>33902</v>
      </c>
      <c r="C128" s="36">
        <f t="shared" si="10"/>
        <v>0</v>
      </c>
      <c r="D128" s="36">
        <f t="shared" si="13"/>
        <v>0</v>
      </c>
      <c r="E128" s="36">
        <f t="shared" si="8"/>
        <v>0</v>
      </c>
      <c r="F128" s="36">
        <f t="shared" si="11"/>
        <v>0</v>
      </c>
      <c r="G128" s="37">
        <f t="shared" si="12"/>
        <v>0</v>
      </c>
    </row>
    <row r="129" spans="1:7" x14ac:dyDescent="0.2">
      <c r="A129" s="34" t="str">
        <f t="shared" si="14"/>
        <v>Finished</v>
      </c>
      <c r="B129" s="35">
        <f t="shared" si="9"/>
        <v>33903</v>
      </c>
      <c r="C129" s="36">
        <f t="shared" si="10"/>
        <v>0</v>
      </c>
      <c r="D129" s="36">
        <f t="shared" si="13"/>
        <v>0</v>
      </c>
      <c r="E129" s="36">
        <f t="shared" si="8"/>
        <v>0</v>
      </c>
      <c r="F129" s="36">
        <f t="shared" si="11"/>
        <v>0</v>
      </c>
      <c r="G129" s="37">
        <f t="shared" si="12"/>
        <v>0</v>
      </c>
    </row>
    <row r="130" spans="1:7" x14ac:dyDescent="0.2">
      <c r="A130" s="34" t="str">
        <f t="shared" si="14"/>
        <v>Finished</v>
      </c>
      <c r="B130" s="35">
        <f t="shared" si="9"/>
        <v>33904</v>
      </c>
      <c r="C130" s="36">
        <f t="shared" si="10"/>
        <v>0</v>
      </c>
      <c r="D130" s="36">
        <f t="shared" si="13"/>
        <v>0</v>
      </c>
      <c r="E130" s="36">
        <f t="shared" si="8"/>
        <v>0</v>
      </c>
      <c r="F130" s="36">
        <f t="shared" si="11"/>
        <v>0</v>
      </c>
      <c r="G130" s="37">
        <f t="shared" si="12"/>
        <v>0</v>
      </c>
    </row>
    <row r="131" spans="1:7" x14ac:dyDescent="0.2">
      <c r="A131" s="34" t="str">
        <f t="shared" si="14"/>
        <v>Finished</v>
      </c>
      <c r="B131" s="35">
        <f t="shared" si="9"/>
        <v>33905</v>
      </c>
      <c r="C131" s="36">
        <f t="shared" si="10"/>
        <v>0</v>
      </c>
      <c r="D131" s="36">
        <f t="shared" si="13"/>
        <v>0</v>
      </c>
      <c r="E131" s="36">
        <f t="shared" si="8"/>
        <v>0</v>
      </c>
      <c r="F131" s="36">
        <f t="shared" si="11"/>
        <v>0</v>
      </c>
      <c r="G131" s="37">
        <f t="shared" si="12"/>
        <v>0</v>
      </c>
    </row>
    <row r="132" spans="1:7" x14ac:dyDescent="0.2">
      <c r="A132" s="34" t="str">
        <f t="shared" si="14"/>
        <v>Finished</v>
      </c>
      <c r="B132" s="35">
        <f t="shared" si="9"/>
        <v>33906</v>
      </c>
      <c r="C132" s="36">
        <f t="shared" si="10"/>
        <v>0</v>
      </c>
      <c r="D132" s="36">
        <f t="shared" si="13"/>
        <v>0</v>
      </c>
      <c r="E132" s="36">
        <f t="shared" si="8"/>
        <v>0</v>
      </c>
      <c r="F132" s="36">
        <f t="shared" si="11"/>
        <v>0</v>
      </c>
      <c r="G132" s="37">
        <f t="shared" si="12"/>
        <v>0</v>
      </c>
    </row>
    <row r="133" spans="1:7" x14ac:dyDescent="0.2">
      <c r="A133" s="34" t="str">
        <f t="shared" si="14"/>
        <v>Finished</v>
      </c>
      <c r="B133" s="35">
        <f t="shared" si="9"/>
        <v>33907</v>
      </c>
      <c r="C133" s="36">
        <f t="shared" si="10"/>
        <v>0</v>
      </c>
      <c r="D133" s="36">
        <f t="shared" si="13"/>
        <v>0</v>
      </c>
      <c r="E133" s="36">
        <f t="shared" si="8"/>
        <v>0</v>
      </c>
      <c r="F133" s="36">
        <f t="shared" si="11"/>
        <v>0</v>
      </c>
      <c r="G133" s="37">
        <f t="shared" si="12"/>
        <v>0</v>
      </c>
    </row>
    <row r="134" spans="1:7" x14ac:dyDescent="0.2">
      <c r="A134" s="34" t="str">
        <f t="shared" si="14"/>
        <v>Finished</v>
      </c>
      <c r="B134" s="35">
        <f t="shared" si="9"/>
        <v>33908</v>
      </c>
      <c r="C134" s="36">
        <f t="shared" si="10"/>
        <v>0</v>
      </c>
      <c r="D134" s="36">
        <f t="shared" si="13"/>
        <v>0</v>
      </c>
      <c r="E134" s="36">
        <f t="shared" si="8"/>
        <v>0</v>
      </c>
      <c r="F134" s="36">
        <f t="shared" si="11"/>
        <v>0</v>
      </c>
      <c r="G134" s="37">
        <f t="shared" si="12"/>
        <v>0</v>
      </c>
    </row>
    <row r="135" spans="1:7" x14ac:dyDescent="0.2">
      <c r="A135" s="34" t="str">
        <f t="shared" si="14"/>
        <v>Finished</v>
      </c>
      <c r="B135" s="35">
        <f t="shared" si="9"/>
        <v>33909</v>
      </c>
      <c r="C135" s="36">
        <f t="shared" si="10"/>
        <v>0</v>
      </c>
      <c r="D135" s="36">
        <f t="shared" si="13"/>
        <v>0</v>
      </c>
      <c r="E135" s="36">
        <f t="shared" si="8"/>
        <v>0</v>
      </c>
      <c r="F135" s="36">
        <f t="shared" si="11"/>
        <v>0</v>
      </c>
      <c r="G135" s="37">
        <f t="shared" si="12"/>
        <v>0</v>
      </c>
    </row>
    <row r="136" spans="1:7" x14ac:dyDescent="0.2">
      <c r="A136" s="34" t="str">
        <f t="shared" si="14"/>
        <v>Finished</v>
      </c>
      <c r="B136" s="35">
        <f t="shared" si="9"/>
        <v>33910</v>
      </c>
      <c r="C136" s="36">
        <f t="shared" si="10"/>
        <v>0</v>
      </c>
      <c r="D136" s="36">
        <f t="shared" si="13"/>
        <v>0</v>
      </c>
      <c r="E136" s="36">
        <f t="shared" si="8"/>
        <v>0</v>
      </c>
      <c r="F136" s="36">
        <f t="shared" si="11"/>
        <v>0</v>
      </c>
      <c r="G136" s="37">
        <f t="shared" si="12"/>
        <v>0</v>
      </c>
    </row>
    <row r="137" spans="1:7" x14ac:dyDescent="0.2">
      <c r="A137" s="34" t="str">
        <f t="shared" si="14"/>
        <v>Finished</v>
      </c>
      <c r="B137" s="35">
        <f t="shared" si="9"/>
        <v>33911</v>
      </c>
      <c r="C137" s="36">
        <f t="shared" si="10"/>
        <v>0</v>
      </c>
      <c r="D137" s="36">
        <f t="shared" si="13"/>
        <v>0</v>
      </c>
      <c r="E137" s="36">
        <f t="shared" si="8"/>
        <v>0</v>
      </c>
      <c r="F137" s="36">
        <f t="shared" si="11"/>
        <v>0</v>
      </c>
      <c r="G137" s="37">
        <f t="shared" si="12"/>
        <v>0</v>
      </c>
    </row>
    <row r="138" spans="1:7" x14ac:dyDescent="0.2">
      <c r="A138" s="34" t="str">
        <f t="shared" si="14"/>
        <v>Finished</v>
      </c>
      <c r="B138" s="35">
        <f t="shared" si="9"/>
        <v>33912</v>
      </c>
      <c r="C138" s="36">
        <f t="shared" si="10"/>
        <v>0</v>
      </c>
      <c r="D138" s="36">
        <f t="shared" si="13"/>
        <v>0</v>
      </c>
      <c r="E138" s="36">
        <f t="shared" si="8"/>
        <v>0</v>
      </c>
      <c r="F138" s="36">
        <f t="shared" si="11"/>
        <v>0</v>
      </c>
      <c r="G138" s="37">
        <f t="shared" si="12"/>
        <v>0</v>
      </c>
    </row>
    <row r="139" spans="1:7" x14ac:dyDescent="0.2">
      <c r="A139" s="34" t="str">
        <f t="shared" si="14"/>
        <v>Finished</v>
      </c>
      <c r="B139" s="35">
        <f t="shared" si="9"/>
        <v>33913</v>
      </c>
      <c r="C139" s="36">
        <f t="shared" si="10"/>
        <v>0</v>
      </c>
      <c r="D139" s="36">
        <f t="shared" si="13"/>
        <v>0</v>
      </c>
      <c r="E139" s="36">
        <f t="shared" si="8"/>
        <v>0</v>
      </c>
      <c r="F139" s="36">
        <f t="shared" si="11"/>
        <v>0</v>
      </c>
      <c r="G139" s="37">
        <f t="shared" si="12"/>
        <v>0</v>
      </c>
    </row>
    <row r="140" spans="1:7" x14ac:dyDescent="0.2">
      <c r="A140" s="34" t="str">
        <f t="shared" si="14"/>
        <v>Finished</v>
      </c>
      <c r="B140" s="35">
        <f t="shared" si="9"/>
        <v>33914</v>
      </c>
      <c r="C140" s="36">
        <f t="shared" si="10"/>
        <v>0</v>
      </c>
      <c r="D140" s="36">
        <f t="shared" si="13"/>
        <v>0</v>
      </c>
      <c r="E140" s="36">
        <f t="shared" si="8"/>
        <v>0</v>
      </c>
      <c r="F140" s="36">
        <f t="shared" si="11"/>
        <v>0</v>
      </c>
      <c r="G140" s="37">
        <f t="shared" si="12"/>
        <v>0</v>
      </c>
    </row>
    <row r="141" spans="1:7" x14ac:dyDescent="0.2">
      <c r="A141" s="34" t="str">
        <f t="shared" si="14"/>
        <v>Finished</v>
      </c>
      <c r="B141" s="35">
        <f t="shared" si="9"/>
        <v>33915</v>
      </c>
      <c r="C141" s="36">
        <f t="shared" si="10"/>
        <v>0</v>
      </c>
      <c r="D141" s="36">
        <f t="shared" si="13"/>
        <v>0</v>
      </c>
      <c r="E141" s="36">
        <f t="shared" si="8"/>
        <v>0</v>
      </c>
      <c r="F141" s="36">
        <f t="shared" si="11"/>
        <v>0</v>
      </c>
      <c r="G141" s="37">
        <f t="shared" si="12"/>
        <v>0</v>
      </c>
    </row>
    <row r="142" spans="1:7" x14ac:dyDescent="0.2">
      <c r="A142" s="34" t="str">
        <f t="shared" si="14"/>
        <v>Finished</v>
      </c>
      <c r="B142" s="35">
        <f t="shared" si="9"/>
        <v>33916</v>
      </c>
      <c r="C142" s="36">
        <f t="shared" si="10"/>
        <v>0</v>
      </c>
      <c r="D142" s="36">
        <f t="shared" si="13"/>
        <v>0</v>
      </c>
      <c r="E142" s="36">
        <f t="shared" si="8"/>
        <v>0</v>
      </c>
      <c r="F142" s="36">
        <f t="shared" si="11"/>
        <v>0</v>
      </c>
      <c r="G142" s="37">
        <f t="shared" si="12"/>
        <v>0</v>
      </c>
    </row>
    <row r="143" spans="1:7" x14ac:dyDescent="0.2">
      <c r="A143" s="34" t="str">
        <f t="shared" si="14"/>
        <v>Finished</v>
      </c>
      <c r="B143" s="35">
        <f t="shared" si="9"/>
        <v>33917</v>
      </c>
      <c r="C143" s="36">
        <f t="shared" si="10"/>
        <v>0</v>
      </c>
      <c r="D143" s="36">
        <f t="shared" si="13"/>
        <v>0</v>
      </c>
      <c r="E143" s="36">
        <f t="shared" si="8"/>
        <v>0</v>
      </c>
      <c r="F143" s="36">
        <f t="shared" si="11"/>
        <v>0</v>
      </c>
      <c r="G143" s="37">
        <f t="shared" si="12"/>
        <v>0</v>
      </c>
    </row>
    <row r="144" spans="1:7" x14ac:dyDescent="0.2">
      <c r="A144" s="34" t="str">
        <f t="shared" si="14"/>
        <v>Finished</v>
      </c>
      <c r="B144" s="35">
        <f t="shared" si="9"/>
        <v>33918</v>
      </c>
      <c r="C144" s="36">
        <f t="shared" si="10"/>
        <v>0</v>
      </c>
      <c r="D144" s="36">
        <f t="shared" si="13"/>
        <v>0</v>
      </c>
      <c r="E144" s="36">
        <f t="shared" si="8"/>
        <v>0</v>
      </c>
      <c r="F144" s="36">
        <f t="shared" si="11"/>
        <v>0</v>
      </c>
      <c r="G144" s="37">
        <f t="shared" si="12"/>
        <v>0</v>
      </c>
    </row>
    <row r="145" spans="1:7" x14ac:dyDescent="0.2">
      <c r="A145" s="34" t="str">
        <f t="shared" si="14"/>
        <v>Finished</v>
      </c>
      <c r="B145" s="35">
        <f t="shared" si="9"/>
        <v>33919</v>
      </c>
      <c r="C145" s="36">
        <f t="shared" si="10"/>
        <v>0</v>
      </c>
      <c r="D145" s="36">
        <f t="shared" si="13"/>
        <v>0</v>
      </c>
      <c r="E145" s="36">
        <f t="shared" si="8"/>
        <v>0</v>
      </c>
      <c r="F145" s="36">
        <f t="shared" si="11"/>
        <v>0</v>
      </c>
      <c r="G145" s="37">
        <f t="shared" si="12"/>
        <v>0</v>
      </c>
    </row>
    <row r="146" spans="1:7" x14ac:dyDescent="0.2">
      <c r="A146" s="34" t="str">
        <f t="shared" si="14"/>
        <v>Finished</v>
      </c>
      <c r="B146" s="35">
        <f t="shared" si="9"/>
        <v>33920</v>
      </c>
      <c r="C146" s="36">
        <f t="shared" si="10"/>
        <v>0</v>
      </c>
      <c r="D146" s="36">
        <f t="shared" si="13"/>
        <v>0</v>
      </c>
      <c r="E146" s="36">
        <f t="shared" si="8"/>
        <v>0</v>
      </c>
      <c r="F146" s="36">
        <f t="shared" si="11"/>
        <v>0</v>
      </c>
      <c r="G146" s="37">
        <f t="shared" si="12"/>
        <v>0</v>
      </c>
    </row>
    <row r="147" spans="1:7" x14ac:dyDescent="0.2">
      <c r="A147" s="34" t="str">
        <f t="shared" si="14"/>
        <v>Finished</v>
      </c>
      <c r="B147" s="35">
        <f t="shared" si="9"/>
        <v>33921</v>
      </c>
      <c r="C147" s="36">
        <f t="shared" si="10"/>
        <v>0</v>
      </c>
      <c r="D147" s="36">
        <f t="shared" si="13"/>
        <v>0</v>
      </c>
      <c r="E147" s="36">
        <f t="shared" si="8"/>
        <v>0</v>
      </c>
      <c r="F147" s="36">
        <f t="shared" si="11"/>
        <v>0</v>
      </c>
      <c r="G147" s="37">
        <f t="shared" si="12"/>
        <v>0</v>
      </c>
    </row>
    <row r="148" spans="1:7" x14ac:dyDescent="0.2">
      <c r="A148" s="34" t="str">
        <f t="shared" si="14"/>
        <v>Finished</v>
      </c>
      <c r="B148" s="35">
        <f t="shared" si="9"/>
        <v>33922</v>
      </c>
      <c r="C148" s="36">
        <f t="shared" si="10"/>
        <v>0</v>
      </c>
      <c r="D148" s="36">
        <f t="shared" si="13"/>
        <v>0</v>
      </c>
      <c r="E148" s="36">
        <f t="shared" si="8"/>
        <v>0</v>
      </c>
      <c r="F148" s="36">
        <f t="shared" si="11"/>
        <v>0</v>
      </c>
      <c r="G148" s="37">
        <f t="shared" si="12"/>
        <v>0</v>
      </c>
    </row>
    <row r="149" spans="1:7" x14ac:dyDescent="0.2">
      <c r="A149" s="34" t="str">
        <f t="shared" si="14"/>
        <v>Finished</v>
      </c>
      <c r="B149" s="35">
        <f t="shared" si="9"/>
        <v>33923</v>
      </c>
      <c r="C149" s="36">
        <f t="shared" si="10"/>
        <v>0</v>
      </c>
      <c r="D149" s="36">
        <f t="shared" si="13"/>
        <v>0</v>
      </c>
      <c r="E149" s="36">
        <f t="shared" si="8"/>
        <v>0</v>
      </c>
      <c r="F149" s="36">
        <f t="shared" si="11"/>
        <v>0</v>
      </c>
      <c r="G149" s="37">
        <f t="shared" si="12"/>
        <v>0</v>
      </c>
    </row>
    <row r="150" spans="1:7" x14ac:dyDescent="0.2">
      <c r="A150" s="34" t="str">
        <f t="shared" si="14"/>
        <v>Finished</v>
      </c>
      <c r="B150" s="35">
        <f t="shared" si="9"/>
        <v>33924</v>
      </c>
      <c r="C150" s="36">
        <f t="shared" si="10"/>
        <v>0</v>
      </c>
      <c r="D150" s="36">
        <f t="shared" si="13"/>
        <v>0</v>
      </c>
      <c r="E150" s="36">
        <f t="shared" si="8"/>
        <v>0</v>
      </c>
      <c r="F150" s="36">
        <f t="shared" si="11"/>
        <v>0</v>
      </c>
      <c r="G150" s="37">
        <f t="shared" si="12"/>
        <v>0</v>
      </c>
    </row>
    <row r="151" spans="1:7" x14ac:dyDescent="0.2">
      <c r="A151" s="34" t="str">
        <f t="shared" si="14"/>
        <v>Finished</v>
      </c>
      <c r="B151" s="35">
        <f t="shared" si="9"/>
        <v>33925</v>
      </c>
      <c r="C151" s="36">
        <f t="shared" si="10"/>
        <v>0</v>
      </c>
      <c r="D151" s="36">
        <f t="shared" si="13"/>
        <v>0</v>
      </c>
      <c r="E151" s="36">
        <f t="shared" si="8"/>
        <v>0</v>
      </c>
      <c r="F151" s="36">
        <f t="shared" si="11"/>
        <v>0</v>
      </c>
      <c r="G151" s="37">
        <f t="shared" si="12"/>
        <v>0</v>
      </c>
    </row>
    <row r="152" spans="1:7" x14ac:dyDescent="0.2">
      <c r="A152" s="34" t="str">
        <f t="shared" si="14"/>
        <v>Finished</v>
      </c>
      <c r="B152" s="35">
        <f t="shared" si="9"/>
        <v>33926</v>
      </c>
      <c r="C152" s="36">
        <f t="shared" si="10"/>
        <v>0</v>
      </c>
      <c r="D152" s="36">
        <f t="shared" si="13"/>
        <v>0</v>
      </c>
      <c r="E152" s="36">
        <f t="shared" si="8"/>
        <v>0</v>
      </c>
      <c r="F152" s="36">
        <f t="shared" si="11"/>
        <v>0</v>
      </c>
      <c r="G152" s="37">
        <f t="shared" si="12"/>
        <v>0</v>
      </c>
    </row>
    <row r="153" spans="1:7" x14ac:dyDescent="0.2">
      <c r="A153" s="34" t="str">
        <f t="shared" si="14"/>
        <v>Finished</v>
      </c>
      <c r="B153" s="35">
        <f t="shared" si="9"/>
        <v>33927</v>
      </c>
      <c r="C153" s="36">
        <f t="shared" si="10"/>
        <v>0</v>
      </c>
      <c r="D153" s="36">
        <f t="shared" si="13"/>
        <v>0</v>
      </c>
      <c r="E153" s="36">
        <f t="shared" si="8"/>
        <v>0</v>
      </c>
      <c r="F153" s="36">
        <f t="shared" si="11"/>
        <v>0</v>
      </c>
      <c r="G153" s="37">
        <f t="shared" si="12"/>
        <v>0</v>
      </c>
    </row>
    <row r="154" spans="1:7" x14ac:dyDescent="0.2">
      <c r="A154" s="34" t="str">
        <f t="shared" si="14"/>
        <v>Finished</v>
      </c>
      <c r="B154" s="35">
        <f t="shared" si="9"/>
        <v>33928</v>
      </c>
      <c r="C154" s="36">
        <f t="shared" si="10"/>
        <v>0</v>
      </c>
      <c r="D154" s="36">
        <f t="shared" si="13"/>
        <v>0</v>
      </c>
      <c r="E154" s="36">
        <f t="shared" ref="E154:E217" si="15">+C154*cal_apr_new*(B154-B153)/num_days_in_year</f>
        <v>0</v>
      </c>
      <c r="F154" s="36">
        <f t="shared" si="11"/>
        <v>0</v>
      </c>
      <c r="G154" s="37">
        <f t="shared" si="12"/>
        <v>0</v>
      </c>
    </row>
    <row r="155" spans="1:7" x14ac:dyDescent="0.2">
      <c r="A155" s="34" t="str">
        <f t="shared" si="14"/>
        <v>Finished</v>
      </c>
      <c r="B155" s="35">
        <f t="shared" ref="B155:B218" si="16">+B154+Len_of_pmt_interval</f>
        <v>33929</v>
      </c>
      <c r="C155" s="36">
        <f t="shared" ref="C155:C218" si="17">+G154</f>
        <v>0</v>
      </c>
      <c r="D155" s="36">
        <f t="shared" si="13"/>
        <v>0</v>
      </c>
      <c r="E155" s="36">
        <f t="shared" si="15"/>
        <v>0</v>
      </c>
      <c r="F155" s="36">
        <f t="shared" ref="F155:F218" si="18">+IF(A155&lt;num_pmts,cal_periodic_pmt_amt-E155,C155)</f>
        <v>0</v>
      </c>
      <c r="G155" s="37">
        <f t="shared" ref="G155:G218" si="19">+C155-F155</f>
        <v>0</v>
      </c>
    </row>
    <row r="156" spans="1:7" x14ac:dyDescent="0.2">
      <c r="A156" s="34" t="str">
        <f t="shared" si="14"/>
        <v>Finished</v>
      </c>
      <c r="B156" s="35">
        <f t="shared" si="16"/>
        <v>33930</v>
      </c>
      <c r="C156" s="36">
        <f t="shared" si="17"/>
        <v>0</v>
      </c>
      <c r="D156" s="36">
        <f t="shared" ref="D156:D219" si="20">+E156+F156</f>
        <v>0</v>
      </c>
      <c r="E156" s="36">
        <f t="shared" si="15"/>
        <v>0</v>
      </c>
      <c r="F156" s="36">
        <f t="shared" si="18"/>
        <v>0</v>
      </c>
      <c r="G156" s="37">
        <f t="shared" si="19"/>
        <v>0</v>
      </c>
    </row>
    <row r="157" spans="1:7" x14ac:dyDescent="0.2">
      <c r="A157" s="34" t="str">
        <f t="shared" si="14"/>
        <v>Finished</v>
      </c>
      <c r="B157" s="35">
        <f t="shared" si="16"/>
        <v>33931</v>
      </c>
      <c r="C157" s="36">
        <f t="shared" si="17"/>
        <v>0</v>
      </c>
      <c r="D157" s="36">
        <f t="shared" si="20"/>
        <v>0</v>
      </c>
      <c r="E157" s="36">
        <f t="shared" si="15"/>
        <v>0</v>
      </c>
      <c r="F157" s="36">
        <f t="shared" si="18"/>
        <v>0</v>
      </c>
      <c r="G157" s="37">
        <f t="shared" si="19"/>
        <v>0</v>
      </c>
    </row>
    <row r="158" spans="1:7" x14ac:dyDescent="0.2">
      <c r="A158" s="34" t="str">
        <f t="shared" si="14"/>
        <v>Finished</v>
      </c>
      <c r="B158" s="35">
        <f t="shared" si="16"/>
        <v>33932</v>
      </c>
      <c r="C158" s="36">
        <f t="shared" si="17"/>
        <v>0</v>
      </c>
      <c r="D158" s="36">
        <f t="shared" si="20"/>
        <v>0</v>
      </c>
      <c r="E158" s="36">
        <f t="shared" si="15"/>
        <v>0</v>
      </c>
      <c r="F158" s="36">
        <f t="shared" si="18"/>
        <v>0</v>
      </c>
      <c r="G158" s="37">
        <f t="shared" si="19"/>
        <v>0</v>
      </c>
    </row>
    <row r="159" spans="1:7" x14ac:dyDescent="0.2">
      <c r="A159" s="34" t="str">
        <f t="shared" si="14"/>
        <v>Finished</v>
      </c>
      <c r="B159" s="35">
        <f t="shared" si="16"/>
        <v>33933</v>
      </c>
      <c r="C159" s="36">
        <f t="shared" si="17"/>
        <v>0</v>
      </c>
      <c r="D159" s="36">
        <f t="shared" si="20"/>
        <v>0</v>
      </c>
      <c r="E159" s="36">
        <f t="shared" si="15"/>
        <v>0</v>
      </c>
      <c r="F159" s="36">
        <f t="shared" si="18"/>
        <v>0</v>
      </c>
      <c r="G159" s="37">
        <f t="shared" si="19"/>
        <v>0</v>
      </c>
    </row>
    <row r="160" spans="1:7" x14ac:dyDescent="0.2">
      <c r="A160" s="34" t="str">
        <f t="shared" si="14"/>
        <v>Finished</v>
      </c>
      <c r="B160" s="35">
        <f t="shared" si="16"/>
        <v>33934</v>
      </c>
      <c r="C160" s="36">
        <f t="shared" si="17"/>
        <v>0</v>
      </c>
      <c r="D160" s="36">
        <f t="shared" si="20"/>
        <v>0</v>
      </c>
      <c r="E160" s="36">
        <f t="shared" si="15"/>
        <v>0</v>
      </c>
      <c r="F160" s="36">
        <f t="shared" si="18"/>
        <v>0</v>
      </c>
      <c r="G160" s="37">
        <f t="shared" si="19"/>
        <v>0</v>
      </c>
    </row>
    <row r="161" spans="1:7" x14ac:dyDescent="0.2">
      <c r="A161" s="34" t="str">
        <f t="shared" si="14"/>
        <v>Finished</v>
      </c>
      <c r="B161" s="35">
        <f t="shared" si="16"/>
        <v>33935</v>
      </c>
      <c r="C161" s="36">
        <f t="shared" si="17"/>
        <v>0</v>
      </c>
      <c r="D161" s="36">
        <f t="shared" si="20"/>
        <v>0</v>
      </c>
      <c r="E161" s="36">
        <f t="shared" si="15"/>
        <v>0</v>
      </c>
      <c r="F161" s="36">
        <f t="shared" si="18"/>
        <v>0</v>
      </c>
      <c r="G161" s="37">
        <f t="shared" si="19"/>
        <v>0</v>
      </c>
    </row>
    <row r="162" spans="1:7" x14ac:dyDescent="0.2">
      <c r="A162" s="34" t="str">
        <f t="shared" si="14"/>
        <v>Finished</v>
      </c>
      <c r="B162" s="35">
        <f t="shared" si="16"/>
        <v>33936</v>
      </c>
      <c r="C162" s="36">
        <f t="shared" si="17"/>
        <v>0</v>
      </c>
      <c r="D162" s="36">
        <f t="shared" si="20"/>
        <v>0</v>
      </c>
      <c r="E162" s="36">
        <f t="shared" si="15"/>
        <v>0</v>
      </c>
      <c r="F162" s="36">
        <f t="shared" si="18"/>
        <v>0</v>
      </c>
      <c r="G162" s="37">
        <f t="shared" si="19"/>
        <v>0</v>
      </c>
    </row>
    <row r="163" spans="1:7" x14ac:dyDescent="0.2">
      <c r="A163" s="34" t="str">
        <f t="shared" si="14"/>
        <v>Finished</v>
      </c>
      <c r="B163" s="35">
        <f t="shared" si="16"/>
        <v>33937</v>
      </c>
      <c r="C163" s="36">
        <f t="shared" si="17"/>
        <v>0</v>
      </c>
      <c r="D163" s="36">
        <f t="shared" si="20"/>
        <v>0</v>
      </c>
      <c r="E163" s="36">
        <f t="shared" si="15"/>
        <v>0</v>
      </c>
      <c r="F163" s="36">
        <f t="shared" si="18"/>
        <v>0</v>
      </c>
      <c r="G163" s="37">
        <f t="shared" si="19"/>
        <v>0</v>
      </c>
    </row>
    <row r="164" spans="1:7" x14ac:dyDescent="0.2">
      <c r="A164" s="34" t="str">
        <f t="shared" si="14"/>
        <v>Finished</v>
      </c>
      <c r="B164" s="35">
        <f t="shared" si="16"/>
        <v>33938</v>
      </c>
      <c r="C164" s="36">
        <f t="shared" si="17"/>
        <v>0</v>
      </c>
      <c r="D164" s="36">
        <f t="shared" si="20"/>
        <v>0</v>
      </c>
      <c r="E164" s="36">
        <f t="shared" si="15"/>
        <v>0</v>
      </c>
      <c r="F164" s="36">
        <f t="shared" si="18"/>
        <v>0</v>
      </c>
      <c r="G164" s="37">
        <f t="shared" si="19"/>
        <v>0</v>
      </c>
    </row>
    <row r="165" spans="1:7" x14ac:dyDescent="0.2">
      <c r="A165" s="34" t="str">
        <f t="shared" si="14"/>
        <v>Finished</v>
      </c>
      <c r="B165" s="35">
        <f t="shared" si="16"/>
        <v>33939</v>
      </c>
      <c r="C165" s="36">
        <f t="shared" si="17"/>
        <v>0</v>
      </c>
      <c r="D165" s="36">
        <f t="shared" si="20"/>
        <v>0</v>
      </c>
      <c r="E165" s="36">
        <f t="shared" si="15"/>
        <v>0</v>
      </c>
      <c r="F165" s="36">
        <f t="shared" si="18"/>
        <v>0</v>
      </c>
      <c r="G165" s="37">
        <f t="shared" si="19"/>
        <v>0</v>
      </c>
    </row>
    <row r="166" spans="1:7" x14ac:dyDescent="0.2">
      <c r="A166" s="34" t="str">
        <f t="shared" si="14"/>
        <v>Finished</v>
      </c>
      <c r="B166" s="35">
        <f t="shared" si="16"/>
        <v>33940</v>
      </c>
      <c r="C166" s="36">
        <f t="shared" si="17"/>
        <v>0</v>
      </c>
      <c r="D166" s="36">
        <f t="shared" si="20"/>
        <v>0</v>
      </c>
      <c r="E166" s="36">
        <f t="shared" si="15"/>
        <v>0</v>
      </c>
      <c r="F166" s="36">
        <f t="shared" si="18"/>
        <v>0</v>
      </c>
      <c r="G166" s="37">
        <f t="shared" si="19"/>
        <v>0</v>
      </c>
    </row>
    <row r="167" spans="1:7" x14ac:dyDescent="0.2">
      <c r="A167" s="34" t="str">
        <f t="shared" si="14"/>
        <v>Finished</v>
      </c>
      <c r="B167" s="35">
        <f t="shared" si="16"/>
        <v>33941</v>
      </c>
      <c r="C167" s="36">
        <f t="shared" si="17"/>
        <v>0</v>
      </c>
      <c r="D167" s="36">
        <f t="shared" si="20"/>
        <v>0</v>
      </c>
      <c r="E167" s="36">
        <f t="shared" si="15"/>
        <v>0</v>
      </c>
      <c r="F167" s="36">
        <f t="shared" si="18"/>
        <v>0</v>
      </c>
      <c r="G167" s="37">
        <f t="shared" si="19"/>
        <v>0</v>
      </c>
    </row>
    <row r="168" spans="1:7" x14ac:dyDescent="0.2">
      <c r="A168" s="34" t="str">
        <f t="shared" si="14"/>
        <v>Finished</v>
      </c>
      <c r="B168" s="35">
        <f t="shared" si="16"/>
        <v>33942</v>
      </c>
      <c r="C168" s="36">
        <f t="shared" si="17"/>
        <v>0</v>
      </c>
      <c r="D168" s="36">
        <f t="shared" si="20"/>
        <v>0</v>
      </c>
      <c r="E168" s="36">
        <f t="shared" si="15"/>
        <v>0</v>
      </c>
      <c r="F168" s="36">
        <f t="shared" si="18"/>
        <v>0</v>
      </c>
      <c r="G168" s="37">
        <f t="shared" si="19"/>
        <v>0</v>
      </c>
    </row>
    <row r="169" spans="1:7" x14ac:dyDescent="0.2">
      <c r="A169" s="34" t="str">
        <f t="shared" si="14"/>
        <v>Finished</v>
      </c>
      <c r="B169" s="35">
        <f t="shared" si="16"/>
        <v>33943</v>
      </c>
      <c r="C169" s="36">
        <f t="shared" si="17"/>
        <v>0</v>
      </c>
      <c r="D169" s="36">
        <f t="shared" si="20"/>
        <v>0</v>
      </c>
      <c r="E169" s="36">
        <f t="shared" si="15"/>
        <v>0</v>
      </c>
      <c r="F169" s="36">
        <f t="shared" si="18"/>
        <v>0</v>
      </c>
      <c r="G169" s="37">
        <f t="shared" si="19"/>
        <v>0</v>
      </c>
    </row>
    <row r="170" spans="1:7" x14ac:dyDescent="0.2">
      <c r="A170" s="34" t="str">
        <f t="shared" si="14"/>
        <v>Finished</v>
      </c>
      <c r="B170" s="35">
        <f t="shared" si="16"/>
        <v>33944</v>
      </c>
      <c r="C170" s="36">
        <f t="shared" si="17"/>
        <v>0</v>
      </c>
      <c r="D170" s="36">
        <f t="shared" si="20"/>
        <v>0</v>
      </c>
      <c r="E170" s="36">
        <f t="shared" si="15"/>
        <v>0</v>
      </c>
      <c r="F170" s="36">
        <f t="shared" si="18"/>
        <v>0</v>
      </c>
      <c r="G170" s="37">
        <f t="shared" si="19"/>
        <v>0</v>
      </c>
    </row>
    <row r="171" spans="1:7" x14ac:dyDescent="0.2">
      <c r="A171" s="34" t="str">
        <f t="shared" si="14"/>
        <v>Finished</v>
      </c>
      <c r="B171" s="35">
        <f t="shared" si="16"/>
        <v>33945</v>
      </c>
      <c r="C171" s="36">
        <f t="shared" si="17"/>
        <v>0</v>
      </c>
      <c r="D171" s="36">
        <f t="shared" si="20"/>
        <v>0</v>
      </c>
      <c r="E171" s="36">
        <f t="shared" si="15"/>
        <v>0</v>
      </c>
      <c r="F171" s="36">
        <f t="shared" si="18"/>
        <v>0</v>
      </c>
      <c r="G171" s="37">
        <f t="shared" si="19"/>
        <v>0</v>
      </c>
    </row>
    <row r="172" spans="1:7" x14ac:dyDescent="0.2">
      <c r="A172" s="34" t="str">
        <f t="shared" si="14"/>
        <v>Finished</v>
      </c>
      <c r="B172" s="35">
        <f t="shared" si="16"/>
        <v>33946</v>
      </c>
      <c r="C172" s="36">
        <f t="shared" si="17"/>
        <v>0</v>
      </c>
      <c r="D172" s="36">
        <f t="shared" si="20"/>
        <v>0</v>
      </c>
      <c r="E172" s="36">
        <f t="shared" si="15"/>
        <v>0</v>
      </c>
      <c r="F172" s="36">
        <f t="shared" si="18"/>
        <v>0</v>
      </c>
      <c r="G172" s="37">
        <f t="shared" si="19"/>
        <v>0</v>
      </c>
    </row>
    <row r="173" spans="1:7" x14ac:dyDescent="0.2">
      <c r="A173" s="34" t="str">
        <f t="shared" si="14"/>
        <v>Finished</v>
      </c>
      <c r="B173" s="35">
        <f t="shared" si="16"/>
        <v>33947</v>
      </c>
      <c r="C173" s="36">
        <f t="shared" si="17"/>
        <v>0</v>
      </c>
      <c r="D173" s="36">
        <f t="shared" si="20"/>
        <v>0</v>
      </c>
      <c r="E173" s="36">
        <f t="shared" si="15"/>
        <v>0</v>
      </c>
      <c r="F173" s="36">
        <f t="shared" si="18"/>
        <v>0</v>
      </c>
      <c r="G173" s="37">
        <f t="shared" si="19"/>
        <v>0</v>
      </c>
    </row>
    <row r="174" spans="1:7" x14ac:dyDescent="0.2">
      <c r="A174" s="34" t="str">
        <f t="shared" si="14"/>
        <v>Finished</v>
      </c>
      <c r="B174" s="35">
        <f t="shared" si="16"/>
        <v>33948</v>
      </c>
      <c r="C174" s="36">
        <f t="shared" si="17"/>
        <v>0</v>
      </c>
      <c r="D174" s="36">
        <f t="shared" si="20"/>
        <v>0</v>
      </c>
      <c r="E174" s="36">
        <f t="shared" si="15"/>
        <v>0</v>
      </c>
      <c r="F174" s="36">
        <f t="shared" si="18"/>
        <v>0</v>
      </c>
      <c r="G174" s="37">
        <f t="shared" si="19"/>
        <v>0</v>
      </c>
    </row>
    <row r="175" spans="1:7" x14ac:dyDescent="0.2">
      <c r="A175" s="34" t="str">
        <f t="shared" si="14"/>
        <v>Finished</v>
      </c>
      <c r="B175" s="35">
        <f t="shared" si="16"/>
        <v>33949</v>
      </c>
      <c r="C175" s="36">
        <f t="shared" si="17"/>
        <v>0</v>
      </c>
      <c r="D175" s="36">
        <f t="shared" si="20"/>
        <v>0</v>
      </c>
      <c r="E175" s="36">
        <f t="shared" si="15"/>
        <v>0</v>
      </c>
      <c r="F175" s="36">
        <f t="shared" si="18"/>
        <v>0</v>
      </c>
      <c r="G175" s="37">
        <f t="shared" si="19"/>
        <v>0</v>
      </c>
    </row>
    <row r="176" spans="1:7" x14ac:dyDescent="0.2">
      <c r="A176" s="34" t="str">
        <f t="shared" si="14"/>
        <v>Finished</v>
      </c>
      <c r="B176" s="35">
        <f t="shared" si="16"/>
        <v>33950</v>
      </c>
      <c r="C176" s="36">
        <f t="shared" si="17"/>
        <v>0</v>
      </c>
      <c r="D176" s="36">
        <f t="shared" si="20"/>
        <v>0</v>
      </c>
      <c r="E176" s="36">
        <f t="shared" si="15"/>
        <v>0</v>
      </c>
      <c r="F176" s="36">
        <f t="shared" si="18"/>
        <v>0</v>
      </c>
      <c r="G176" s="37">
        <f t="shared" si="19"/>
        <v>0</v>
      </c>
    </row>
    <row r="177" spans="1:7" x14ac:dyDescent="0.2">
      <c r="A177" s="34" t="str">
        <f t="shared" si="14"/>
        <v>Finished</v>
      </c>
      <c r="B177" s="35">
        <f t="shared" si="16"/>
        <v>33951</v>
      </c>
      <c r="C177" s="36">
        <f t="shared" si="17"/>
        <v>0</v>
      </c>
      <c r="D177" s="36">
        <f t="shared" si="20"/>
        <v>0</v>
      </c>
      <c r="E177" s="36">
        <f t="shared" si="15"/>
        <v>0</v>
      </c>
      <c r="F177" s="36">
        <f t="shared" si="18"/>
        <v>0</v>
      </c>
      <c r="G177" s="37">
        <f t="shared" si="19"/>
        <v>0</v>
      </c>
    </row>
    <row r="178" spans="1:7" x14ac:dyDescent="0.2">
      <c r="A178" s="34" t="str">
        <f t="shared" si="14"/>
        <v>Finished</v>
      </c>
      <c r="B178" s="35">
        <f t="shared" si="16"/>
        <v>33952</v>
      </c>
      <c r="C178" s="36">
        <f t="shared" si="17"/>
        <v>0</v>
      </c>
      <c r="D178" s="36">
        <f t="shared" si="20"/>
        <v>0</v>
      </c>
      <c r="E178" s="36">
        <f t="shared" si="15"/>
        <v>0</v>
      </c>
      <c r="F178" s="36">
        <f t="shared" si="18"/>
        <v>0</v>
      </c>
      <c r="G178" s="37">
        <f t="shared" si="19"/>
        <v>0</v>
      </c>
    </row>
    <row r="179" spans="1:7" x14ac:dyDescent="0.2">
      <c r="A179" s="34" t="str">
        <f t="shared" si="14"/>
        <v>Finished</v>
      </c>
      <c r="B179" s="35">
        <f t="shared" si="16"/>
        <v>33953</v>
      </c>
      <c r="C179" s="36">
        <f t="shared" si="17"/>
        <v>0</v>
      </c>
      <c r="D179" s="36">
        <f t="shared" si="20"/>
        <v>0</v>
      </c>
      <c r="E179" s="36">
        <f t="shared" si="15"/>
        <v>0</v>
      </c>
      <c r="F179" s="36">
        <f t="shared" si="18"/>
        <v>0</v>
      </c>
      <c r="G179" s="37">
        <f t="shared" si="19"/>
        <v>0</v>
      </c>
    </row>
    <row r="180" spans="1:7" x14ac:dyDescent="0.2">
      <c r="A180" s="34" t="str">
        <f t="shared" si="14"/>
        <v>Finished</v>
      </c>
      <c r="B180" s="35">
        <f t="shared" si="16"/>
        <v>33954</v>
      </c>
      <c r="C180" s="36">
        <f t="shared" si="17"/>
        <v>0</v>
      </c>
      <c r="D180" s="36">
        <f t="shared" si="20"/>
        <v>0</v>
      </c>
      <c r="E180" s="36">
        <f t="shared" si="15"/>
        <v>0</v>
      </c>
      <c r="F180" s="36">
        <f t="shared" si="18"/>
        <v>0</v>
      </c>
      <c r="G180" s="37">
        <f t="shared" si="19"/>
        <v>0</v>
      </c>
    </row>
    <row r="181" spans="1:7" x14ac:dyDescent="0.2">
      <c r="A181" s="34" t="str">
        <f t="shared" si="14"/>
        <v>Finished</v>
      </c>
      <c r="B181" s="35">
        <f t="shared" si="16"/>
        <v>33955</v>
      </c>
      <c r="C181" s="36">
        <f t="shared" si="17"/>
        <v>0</v>
      </c>
      <c r="D181" s="36">
        <f t="shared" si="20"/>
        <v>0</v>
      </c>
      <c r="E181" s="36">
        <f t="shared" si="15"/>
        <v>0</v>
      </c>
      <c r="F181" s="36">
        <f t="shared" si="18"/>
        <v>0</v>
      </c>
      <c r="G181" s="37">
        <f t="shared" si="19"/>
        <v>0</v>
      </c>
    </row>
    <row r="182" spans="1:7" x14ac:dyDescent="0.2">
      <c r="A182" s="34" t="str">
        <f t="shared" si="14"/>
        <v>Finished</v>
      </c>
      <c r="B182" s="35">
        <f t="shared" si="16"/>
        <v>33956</v>
      </c>
      <c r="C182" s="36">
        <f t="shared" si="17"/>
        <v>0</v>
      </c>
      <c r="D182" s="36">
        <f t="shared" si="20"/>
        <v>0</v>
      </c>
      <c r="E182" s="36">
        <f t="shared" si="15"/>
        <v>0</v>
      </c>
      <c r="F182" s="36">
        <f t="shared" si="18"/>
        <v>0</v>
      </c>
      <c r="G182" s="37">
        <f t="shared" si="19"/>
        <v>0</v>
      </c>
    </row>
    <row r="183" spans="1:7" x14ac:dyDescent="0.2">
      <c r="A183" s="34" t="str">
        <f t="shared" si="14"/>
        <v>Finished</v>
      </c>
      <c r="B183" s="35">
        <f t="shared" si="16"/>
        <v>33957</v>
      </c>
      <c r="C183" s="36">
        <f t="shared" si="17"/>
        <v>0</v>
      </c>
      <c r="D183" s="36">
        <f t="shared" si="20"/>
        <v>0</v>
      </c>
      <c r="E183" s="36">
        <f t="shared" si="15"/>
        <v>0</v>
      </c>
      <c r="F183" s="36">
        <f t="shared" si="18"/>
        <v>0</v>
      </c>
      <c r="G183" s="37">
        <f t="shared" si="19"/>
        <v>0</v>
      </c>
    </row>
    <row r="184" spans="1:7" x14ac:dyDescent="0.2">
      <c r="A184" s="34" t="str">
        <f t="shared" si="14"/>
        <v>Finished</v>
      </c>
      <c r="B184" s="35">
        <f t="shared" si="16"/>
        <v>33958</v>
      </c>
      <c r="C184" s="36">
        <f t="shared" si="17"/>
        <v>0</v>
      </c>
      <c r="D184" s="36">
        <f t="shared" si="20"/>
        <v>0</v>
      </c>
      <c r="E184" s="36">
        <f t="shared" si="15"/>
        <v>0</v>
      </c>
      <c r="F184" s="36">
        <f t="shared" si="18"/>
        <v>0</v>
      </c>
      <c r="G184" s="37">
        <f t="shared" si="19"/>
        <v>0</v>
      </c>
    </row>
    <row r="185" spans="1:7" x14ac:dyDescent="0.2">
      <c r="A185" s="34" t="str">
        <f t="shared" si="14"/>
        <v>Finished</v>
      </c>
      <c r="B185" s="35">
        <f t="shared" si="16"/>
        <v>33959</v>
      </c>
      <c r="C185" s="36">
        <f t="shared" si="17"/>
        <v>0</v>
      </c>
      <c r="D185" s="36">
        <f t="shared" si="20"/>
        <v>0</v>
      </c>
      <c r="E185" s="36">
        <f t="shared" si="15"/>
        <v>0</v>
      </c>
      <c r="F185" s="36">
        <f t="shared" si="18"/>
        <v>0</v>
      </c>
      <c r="G185" s="37">
        <f t="shared" si="19"/>
        <v>0</v>
      </c>
    </row>
    <row r="186" spans="1:7" x14ac:dyDescent="0.2">
      <c r="A186" s="34" t="str">
        <f t="shared" ref="A186:A249" si="21">+IF(A185&lt;num_pmts,A185+1,"Finished")</f>
        <v>Finished</v>
      </c>
      <c r="B186" s="35">
        <f t="shared" si="16"/>
        <v>33960</v>
      </c>
      <c r="C186" s="36">
        <f t="shared" si="17"/>
        <v>0</v>
      </c>
      <c r="D186" s="36">
        <f t="shared" si="20"/>
        <v>0</v>
      </c>
      <c r="E186" s="36">
        <f t="shared" si="15"/>
        <v>0</v>
      </c>
      <c r="F186" s="36">
        <f t="shared" si="18"/>
        <v>0</v>
      </c>
      <c r="G186" s="37">
        <f t="shared" si="19"/>
        <v>0</v>
      </c>
    </row>
    <row r="187" spans="1:7" x14ac:dyDescent="0.2">
      <c r="A187" s="34" t="str">
        <f t="shared" si="21"/>
        <v>Finished</v>
      </c>
      <c r="B187" s="35">
        <f t="shared" si="16"/>
        <v>33961</v>
      </c>
      <c r="C187" s="36">
        <f t="shared" si="17"/>
        <v>0</v>
      </c>
      <c r="D187" s="36">
        <f t="shared" si="20"/>
        <v>0</v>
      </c>
      <c r="E187" s="36">
        <f t="shared" si="15"/>
        <v>0</v>
      </c>
      <c r="F187" s="36">
        <f t="shared" si="18"/>
        <v>0</v>
      </c>
      <c r="G187" s="37">
        <f t="shared" si="19"/>
        <v>0</v>
      </c>
    </row>
    <row r="188" spans="1:7" x14ac:dyDescent="0.2">
      <c r="A188" s="34" t="str">
        <f t="shared" si="21"/>
        <v>Finished</v>
      </c>
      <c r="B188" s="35">
        <f t="shared" si="16"/>
        <v>33962</v>
      </c>
      <c r="C188" s="36">
        <f t="shared" si="17"/>
        <v>0</v>
      </c>
      <c r="D188" s="36">
        <f t="shared" si="20"/>
        <v>0</v>
      </c>
      <c r="E188" s="36">
        <f t="shared" si="15"/>
        <v>0</v>
      </c>
      <c r="F188" s="36">
        <f t="shared" si="18"/>
        <v>0</v>
      </c>
      <c r="G188" s="37">
        <f t="shared" si="19"/>
        <v>0</v>
      </c>
    </row>
    <row r="189" spans="1:7" x14ac:dyDescent="0.2">
      <c r="A189" s="34" t="str">
        <f t="shared" si="21"/>
        <v>Finished</v>
      </c>
      <c r="B189" s="35">
        <f t="shared" si="16"/>
        <v>33963</v>
      </c>
      <c r="C189" s="36">
        <f t="shared" si="17"/>
        <v>0</v>
      </c>
      <c r="D189" s="36">
        <f t="shared" si="20"/>
        <v>0</v>
      </c>
      <c r="E189" s="36">
        <f t="shared" si="15"/>
        <v>0</v>
      </c>
      <c r="F189" s="36">
        <f t="shared" si="18"/>
        <v>0</v>
      </c>
      <c r="G189" s="37">
        <f t="shared" si="19"/>
        <v>0</v>
      </c>
    </row>
    <row r="190" spans="1:7" x14ac:dyDescent="0.2">
      <c r="A190" s="34" t="str">
        <f t="shared" si="21"/>
        <v>Finished</v>
      </c>
      <c r="B190" s="35">
        <f t="shared" si="16"/>
        <v>33964</v>
      </c>
      <c r="C190" s="36">
        <f t="shared" si="17"/>
        <v>0</v>
      </c>
      <c r="D190" s="36">
        <f t="shared" si="20"/>
        <v>0</v>
      </c>
      <c r="E190" s="36">
        <f t="shared" si="15"/>
        <v>0</v>
      </c>
      <c r="F190" s="36">
        <f t="shared" si="18"/>
        <v>0</v>
      </c>
      <c r="G190" s="37">
        <f t="shared" si="19"/>
        <v>0</v>
      </c>
    </row>
    <row r="191" spans="1:7" x14ac:dyDescent="0.2">
      <c r="A191" s="34" t="str">
        <f t="shared" si="21"/>
        <v>Finished</v>
      </c>
      <c r="B191" s="35">
        <f t="shared" si="16"/>
        <v>33965</v>
      </c>
      <c r="C191" s="36">
        <f t="shared" si="17"/>
        <v>0</v>
      </c>
      <c r="D191" s="36">
        <f t="shared" si="20"/>
        <v>0</v>
      </c>
      <c r="E191" s="36">
        <f t="shared" si="15"/>
        <v>0</v>
      </c>
      <c r="F191" s="36">
        <f t="shared" si="18"/>
        <v>0</v>
      </c>
      <c r="G191" s="37">
        <f t="shared" si="19"/>
        <v>0</v>
      </c>
    </row>
    <row r="192" spans="1:7" x14ac:dyDescent="0.2">
      <c r="A192" s="34" t="str">
        <f t="shared" si="21"/>
        <v>Finished</v>
      </c>
      <c r="B192" s="35">
        <f t="shared" si="16"/>
        <v>33966</v>
      </c>
      <c r="C192" s="36">
        <f t="shared" si="17"/>
        <v>0</v>
      </c>
      <c r="D192" s="36">
        <f t="shared" si="20"/>
        <v>0</v>
      </c>
      <c r="E192" s="36">
        <f t="shared" si="15"/>
        <v>0</v>
      </c>
      <c r="F192" s="36">
        <f t="shared" si="18"/>
        <v>0</v>
      </c>
      <c r="G192" s="37">
        <f t="shared" si="19"/>
        <v>0</v>
      </c>
    </row>
    <row r="193" spans="1:7" x14ac:dyDescent="0.2">
      <c r="A193" s="34" t="str">
        <f t="shared" si="21"/>
        <v>Finished</v>
      </c>
      <c r="B193" s="35">
        <f t="shared" si="16"/>
        <v>33967</v>
      </c>
      <c r="C193" s="36">
        <f t="shared" si="17"/>
        <v>0</v>
      </c>
      <c r="D193" s="36">
        <f t="shared" si="20"/>
        <v>0</v>
      </c>
      <c r="E193" s="36">
        <f t="shared" si="15"/>
        <v>0</v>
      </c>
      <c r="F193" s="36">
        <f t="shared" si="18"/>
        <v>0</v>
      </c>
      <c r="G193" s="37">
        <f t="shared" si="19"/>
        <v>0</v>
      </c>
    </row>
    <row r="194" spans="1:7" x14ac:dyDescent="0.2">
      <c r="A194" s="34" t="str">
        <f t="shared" si="21"/>
        <v>Finished</v>
      </c>
      <c r="B194" s="35">
        <f t="shared" si="16"/>
        <v>33968</v>
      </c>
      <c r="C194" s="36">
        <f t="shared" si="17"/>
        <v>0</v>
      </c>
      <c r="D194" s="36">
        <f t="shared" si="20"/>
        <v>0</v>
      </c>
      <c r="E194" s="36">
        <f t="shared" si="15"/>
        <v>0</v>
      </c>
      <c r="F194" s="36">
        <f t="shared" si="18"/>
        <v>0</v>
      </c>
      <c r="G194" s="37">
        <f t="shared" si="19"/>
        <v>0</v>
      </c>
    </row>
    <row r="195" spans="1:7" x14ac:dyDescent="0.2">
      <c r="A195" s="34" t="str">
        <f t="shared" si="21"/>
        <v>Finished</v>
      </c>
      <c r="B195" s="35">
        <f t="shared" si="16"/>
        <v>33969</v>
      </c>
      <c r="C195" s="36">
        <f t="shared" si="17"/>
        <v>0</v>
      </c>
      <c r="D195" s="36">
        <f t="shared" si="20"/>
        <v>0</v>
      </c>
      <c r="E195" s="36">
        <f t="shared" si="15"/>
        <v>0</v>
      </c>
      <c r="F195" s="36">
        <f t="shared" si="18"/>
        <v>0</v>
      </c>
      <c r="G195" s="37">
        <f t="shared" si="19"/>
        <v>0</v>
      </c>
    </row>
    <row r="196" spans="1:7" x14ac:dyDescent="0.2">
      <c r="A196" s="34" t="str">
        <f t="shared" si="21"/>
        <v>Finished</v>
      </c>
      <c r="B196" s="35">
        <f t="shared" si="16"/>
        <v>33970</v>
      </c>
      <c r="C196" s="36">
        <f t="shared" si="17"/>
        <v>0</v>
      </c>
      <c r="D196" s="36">
        <f t="shared" si="20"/>
        <v>0</v>
      </c>
      <c r="E196" s="36">
        <f t="shared" si="15"/>
        <v>0</v>
      </c>
      <c r="F196" s="36">
        <f t="shared" si="18"/>
        <v>0</v>
      </c>
      <c r="G196" s="37">
        <f t="shared" si="19"/>
        <v>0</v>
      </c>
    </row>
    <row r="197" spans="1:7" x14ac:dyDescent="0.2">
      <c r="A197" s="34" t="str">
        <f t="shared" si="21"/>
        <v>Finished</v>
      </c>
      <c r="B197" s="35">
        <f t="shared" si="16"/>
        <v>33971</v>
      </c>
      <c r="C197" s="36">
        <f t="shared" si="17"/>
        <v>0</v>
      </c>
      <c r="D197" s="36">
        <f t="shared" si="20"/>
        <v>0</v>
      </c>
      <c r="E197" s="36">
        <f t="shared" si="15"/>
        <v>0</v>
      </c>
      <c r="F197" s="36">
        <f t="shared" si="18"/>
        <v>0</v>
      </c>
      <c r="G197" s="37">
        <f t="shared" si="19"/>
        <v>0</v>
      </c>
    </row>
    <row r="198" spans="1:7" x14ac:dyDescent="0.2">
      <c r="A198" s="34" t="str">
        <f t="shared" si="21"/>
        <v>Finished</v>
      </c>
      <c r="B198" s="35">
        <f t="shared" si="16"/>
        <v>33972</v>
      </c>
      <c r="C198" s="36">
        <f t="shared" si="17"/>
        <v>0</v>
      </c>
      <c r="D198" s="36">
        <f t="shared" si="20"/>
        <v>0</v>
      </c>
      <c r="E198" s="36">
        <f t="shared" si="15"/>
        <v>0</v>
      </c>
      <c r="F198" s="36">
        <f t="shared" si="18"/>
        <v>0</v>
      </c>
      <c r="G198" s="37">
        <f t="shared" si="19"/>
        <v>0</v>
      </c>
    </row>
    <row r="199" spans="1:7" x14ac:dyDescent="0.2">
      <c r="A199" s="34" t="str">
        <f t="shared" si="21"/>
        <v>Finished</v>
      </c>
      <c r="B199" s="35">
        <f t="shared" si="16"/>
        <v>33973</v>
      </c>
      <c r="C199" s="36">
        <f t="shared" si="17"/>
        <v>0</v>
      </c>
      <c r="D199" s="36">
        <f t="shared" si="20"/>
        <v>0</v>
      </c>
      <c r="E199" s="36">
        <f t="shared" si="15"/>
        <v>0</v>
      </c>
      <c r="F199" s="36">
        <f t="shared" si="18"/>
        <v>0</v>
      </c>
      <c r="G199" s="37">
        <f t="shared" si="19"/>
        <v>0</v>
      </c>
    </row>
    <row r="200" spans="1:7" x14ac:dyDescent="0.2">
      <c r="A200" s="34" t="str">
        <f t="shared" si="21"/>
        <v>Finished</v>
      </c>
      <c r="B200" s="35">
        <f t="shared" si="16"/>
        <v>33974</v>
      </c>
      <c r="C200" s="36">
        <f t="shared" si="17"/>
        <v>0</v>
      </c>
      <c r="D200" s="36">
        <f t="shared" si="20"/>
        <v>0</v>
      </c>
      <c r="E200" s="36">
        <f t="shared" si="15"/>
        <v>0</v>
      </c>
      <c r="F200" s="36">
        <f t="shared" si="18"/>
        <v>0</v>
      </c>
      <c r="G200" s="37">
        <f t="shared" si="19"/>
        <v>0</v>
      </c>
    </row>
    <row r="201" spans="1:7" x14ac:dyDescent="0.2">
      <c r="A201" s="34" t="str">
        <f t="shared" si="21"/>
        <v>Finished</v>
      </c>
      <c r="B201" s="35">
        <f t="shared" si="16"/>
        <v>33975</v>
      </c>
      <c r="C201" s="36">
        <f t="shared" si="17"/>
        <v>0</v>
      </c>
      <c r="D201" s="36">
        <f t="shared" si="20"/>
        <v>0</v>
      </c>
      <c r="E201" s="36">
        <f t="shared" si="15"/>
        <v>0</v>
      </c>
      <c r="F201" s="36">
        <f t="shared" si="18"/>
        <v>0</v>
      </c>
      <c r="G201" s="37">
        <f t="shared" si="19"/>
        <v>0</v>
      </c>
    </row>
    <row r="202" spans="1:7" x14ac:dyDescent="0.2">
      <c r="A202" s="34" t="str">
        <f t="shared" si="21"/>
        <v>Finished</v>
      </c>
      <c r="B202" s="35">
        <f t="shared" si="16"/>
        <v>33976</v>
      </c>
      <c r="C202" s="36">
        <f t="shared" si="17"/>
        <v>0</v>
      </c>
      <c r="D202" s="36">
        <f t="shared" si="20"/>
        <v>0</v>
      </c>
      <c r="E202" s="36">
        <f t="shared" si="15"/>
        <v>0</v>
      </c>
      <c r="F202" s="36">
        <f t="shared" si="18"/>
        <v>0</v>
      </c>
      <c r="G202" s="37">
        <f t="shared" si="19"/>
        <v>0</v>
      </c>
    </row>
    <row r="203" spans="1:7" x14ac:dyDescent="0.2">
      <c r="A203" s="34" t="str">
        <f t="shared" si="21"/>
        <v>Finished</v>
      </c>
      <c r="B203" s="35">
        <f t="shared" si="16"/>
        <v>33977</v>
      </c>
      <c r="C203" s="36">
        <f t="shared" si="17"/>
        <v>0</v>
      </c>
      <c r="D203" s="36">
        <f t="shared" si="20"/>
        <v>0</v>
      </c>
      <c r="E203" s="36">
        <f t="shared" si="15"/>
        <v>0</v>
      </c>
      <c r="F203" s="36">
        <f t="shared" si="18"/>
        <v>0</v>
      </c>
      <c r="G203" s="37">
        <f t="shared" si="19"/>
        <v>0</v>
      </c>
    </row>
    <row r="204" spans="1:7" x14ac:dyDescent="0.2">
      <c r="A204" s="34" t="str">
        <f t="shared" si="21"/>
        <v>Finished</v>
      </c>
      <c r="B204" s="35">
        <f t="shared" si="16"/>
        <v>33978</v>
      </c>
      <c r="C204" s="36">
        <f t="shared" si="17"/>
        <v>0</v>
      </c>
      <c r="D204" s="36">
        <f t="shared" si="20"/>
        <v>0</v>
      </c>
      <c r="E204" s="36">
        <f t="shared" si="15"/>
        <v>0</v>
      </c>
      <c r="F204" s="36">
        <f t="shared" si="18"/>
        <v>0</v>
      </c>
      <c r="G204" s="37">
        <f t="shared" si="19"/>
        <v>0</v>
      </c>
    </row>
    <row r="205" spans="1:7" x14ac:dyDescent="0.2">
      <c r="A205" s="34" t="str">
        <f t="shared" si="21"/>
        <v>Finished</v>
      </c>
      <c r="B205" s="35">
        <f t="shared" si="16"/>
        <v>33979</v>
      </c>
      <c r="C205" s="36">
        <f t="shared" si="17"/>
        <v>0</v>
      </c>
      <c r="D205" s="36">
        <f t="shared" si="20"/>
        <v>0</v>
      </c>
      <c r="E205" s="36">
        <f t="shared" si="15"/>
        <v>0</v>
      </c>
      <c r="F205" s="36">
        <f t="shared" si="18"/>
        <v>0</v>
      </c>
      <c r="G205" s="37">
        <f t="shared" si="19"/>
        <v>0</v>
      </c>
    </row>
    <row r="206" spans="1:7" x14ac:dyDescent="0.2">
      <c r="A206" s="34" t="str">
        <f t="shared" si="21"/>
        <v>Finished</v>
      </c>
      <c r="B206" s="35">
        <f t="shared" si="16"/>
        <v>33980</v>
      </c>
      <c r="C206" s="36">
        <f t="shared" si="17"/>
        <v>0</v>
      </c>
      <c r="D206" s="36">
        <f t="shared" si="20"/>
        <v>0</v>
      </c>
      <c r="E206" s="36">
        <f t="shared" si="15"/>
        <v>0</v>
      </c>
      <c r="F206" s="36">
        <f t="shared" si="18"/>
        <v>0</v>
      </c>
      <c r="G206" s="37">
        <f t="shared" si="19"/>
        <v>0</v>
      </c>
    </row>
    <row r="207" spans="1:7" x14ac:dyDescent="0.2">
      <c r="A207" s="34" t="str">
        <f t="shared" si="21"/>
        <v>Finished</v>
      </c>
      <c r="B207" s="35">
        <f t="shared" si="16"/>
        <v>33981</v>
      </c>
      <c r="C207" s="36">
        <f t="shared" si="17"/>
        <v>0</v>
      </c>
      <c r="D207" s="36">
        <f t="shared" si="20"/>
        <v>0</v>
      </c>
      <c r="E207" s="36">
        <f t="shared" si="15"/>
        <v>0</v>
      </c>
      <c r="F207" s="36">
        <f t="shared" si="18"/>
        <v>0</v>
      </c>
      <c r="G207" s="37">
        <f t="shared" si="19"/>
        <v>0</v>
      </c>
    </row>
    <row r="208" spans="1:7" x14ac:dyDescent="0.2">
      <c r="A208" s="34" t="str">
        <f t="shared" si="21"/>
        <v>Finished</v>
      </c>
      <c r="B208" s="35">
        <f t="shared" si="16"/>
        <v>33982</v>
      </c>
      <c r="C208" s="36">
        <f t="shared" si="17"/>
        <v>0</v>
      </c>
      <c r="D208" s="36">
        <f t="shared" si="20"/>
        <v>0</v>
      </c>
      <c r="E208" s="36">
        <f t="shared" si="15"/>
        <v>0</v>
      </c>
      <c r="F208" s="36">
        <f t="shared" si="18"/>
        <v>0</v>
      </c>
      <c r="G208" s="37">
        <f t="shared" si="19"/>
        <v>0</v>
      </c>
    </row>
    <row r="209" spans="1:7" x14ac:dyDescent="0.2">
      <c r="A209" s="34" t="str">
        <f t="shared" si="21"/>
        <v>Finished</v>
      </c>
      <c r="B209" s="35">
        <f t="shared" si="16"/>
        <v>33983</v>
      </c>
      <c r="C209" s="36">
        <f t="shared" si="17"/>
        <v>0</v>
      </c>
      <c r="D209" s="36">
        <f t="shared" si="20"/>
        <v>0</v>
      </c>
      <c r="E209" s="36">
        <f t="shared" si="15"/>
        <v>0</v>
      </c>
      <c r="F209" s="36">
        <f t="shared" si="18"/>
        <v>0</v>
      </c>
      <c r="G209" s="37">
        <f t="shared" si="19"/>
        <v>0</v>
      </c>
    </row>
    <row r="210" spans="1:7" x14ac:dyDescent="0.2">
      <c r="A210" s="34" t="str">
        <f t="shared" si="21"/>
        <v>Finished</v>
      </c>
      <c r="B210" s="35">
        <f t="shared" si="16"/>
        <v>33984</v>
      </c>
      <c r="C210" s="36">
        <f t="shared" si="17"/>
        <v>0</v>
      </c>
      <c r="D210" s="36">
        <f t="shared" si="20"/>
        <v>0</v>
      </c>
      <c r="E210" s="36">
        <f t="shared" si="15"/>
        <v>0</v>
      </c>
      <c r="F210" s="36">
        <f t="shared" si="18"/>
        <v>0</v>
      </c>
      <c r="G210" s="37">
        <f t="shared" si="19"/>
        <v>0</v>
      </c>
    </row>
    <row r="211" spans="1:7" x14ac:dyDescent="0.2">
      <c r="A211" s="34" t="str">
        <f t="shared" si="21"/>
        <v>Finished</v>
      </c>
      <c r="B211" s="35">
        <f t="shared" si="16"/>
        <v>33985</v>
      </c>
      <c r="C211" s="36">
        <f t="shared" si="17"/>
        <v>0</v>
      </c>
      <c r="D211" s="36">
        <f t="shared" si="20"/>
        <v>0</v>
      </c>
      <c r="E211" s="36">
        <f t="shared" si="15"/>
        <v>0</v>
      </c>
      <c r="F211" s="36">
        <f t="shared" si="18"/>
        <v>0</v>
      </c>
      <c r="G211" s="37">
        <f t="shared" si="19"/>
        <v>0</v>
      </c>
    </row>
    <row r="212" spans="1:7" x14ac:dyDescent="0.2">
      <c r="A212" s="34" t="str">
        <f t="shared" si="21"/>
        <v>Finished</v>
      </c>
      <c r="B212" s="35">
        <f t="shared" si="16"/>
        <v>33986</v>
      </c>
      <c r="C212" s="36">
        <f t="shared" si="17"/>
        <v>0</v>
      </c>
      <c r="D212" s="36">
        <f t="shared" si="20"/>
        <v>0</v>
      </c>
      <c r="E212" s="36">
        <f t="shared" si="15"/>
        <v>0</v>
      </c>
      <c r="F212" s="36">
        <f t="shared" si="18"/>
        <v>0</v>
      </c>
      <c r="G212" s="37">
        <f t="shared" si="19"/>
        <v>0</v>
      </c>
    </row>
    <row r="213" spans="1:7" x14ac:dyDescent="0.2">
      <c r="A213" s="34" t="str">
        <f t="shared" si="21"/>
        <v>Finished</v>
      </c>
      <c r="B213" s="35">
        <f t="shared" si="16"/>
        <v>33987</v>
      </c>
      <c r="C213" s="36">
        <f t="shared" si="17"/>
        <v>0</v>
      </c>
      <c r="D213" s="36">
        <f t="shared" si="20"/>
        <v>0</v>
      </c>
      <c r="E213" s="36">
        <f t="shared" si="15"/>
        <v>0</v>
      </c>
      <c r="F213" s="36">
        <f t="shared" si="18"/>
        <v>0</v>
      </c>
      <c r="G213" s="37">
        <f t="shared" si="19"/>
        <v>0</v>
      </c>
    </row>
    <row r="214" spans="1:7" x14ac:dyDescent="0.2">
      <c r="A214" s="34" t="str">
        <f t="shared" si="21"/>
        <v>Finished</v>
      </c>
      <c r="B214" s="35">
        <f t="shared" si="16"/>
        <v>33988</v>
      </c>
      <c r="C214" s="36">
        <f t="shared" si="17"/>
        <v>0</v>
      </c>
      <c r="D214" s="36">
        <f t="shared" si="20"/>
        <v>0</v>
      </c>
      <c r="E214" s="36">
        <f t="shared" si="15"/>
        <v>0</v>
      </c>
      <c r="F214" s="36">
        <f t="shared" si="18"/>
        <v>0</v>
      </c>
      <c r="G214" s="37">
        <f t="shared" si="19"/>
        <v>0</v>
      </c>
    </row>
    <row r="215" spans="1:7" x14ac:dyDescent="0.2">
      <c r="A215" s="34" t="str">
        <f t="shared" si="21"/>
        <v>Finished</v>
      </c>
      <c r="B215" s="35">
        <f t="shared" si="16"/>
        <v>33989</v>
      </c>
      <c r="C215" s="36">
        <f t="shared" si="17"/>
        <v>0</v>
      </c>
      <c r="D215" s="36">
        <f t="shared" si="20"/>
        <v>0</v>
      </c>
      <c r="E215" s="36">
        <f t="shared" si="15"/>
        <v>0</v>
      </c>
      <c r="F215" s="36">
        <f t="shared" si="18"/>
        <v>0</v>
      </c>
      <c r="G215" s="37">
        <f t="shared" si="19"/>
        <v>0</v>
      </c>
    </row>
    <row r="216" spans="1:7" x14ac:dyDescent="0.2">
      <c r="A216" s="34" t="str">
        <f t="shared" si="21"/>
        <v>Finished</v>
      </c>
      <c r="B216" s="35">
        <f t="shared" si="16"/>
        <v>33990</v>
      </c>
      <c r="C216" s="36">
        <f t="shared" si="17"/>
        <v>0</v>
      </c>
      <c r="D216" s="36">
        <f t="shared" si="20"/>
        <v>0</v>
      </c>
      <c r="E216" s="36">
        <f t="shared" si="15"/>
        <v>0</v>
      </c>
      <c r="F216" s="36">
        <f t="shared" si="18"/>
        <v>0</v>
      </c>
      <c r="G216" s="37">
        <f t="shared" si="19"/>
        <v>0</v>
      </c>
    </row>
    <row r="217" spans="1:7" x14ac:dyDescent="0.2">
      <c r="A217" s="34" t="str">
        <f t="shared" si="21"/>
        <v>Finished</v>
      </c>
      <c r="B217" s="35">
        <f t="shared" si="16"/>
        <v>33991</v>
      </c>
      <c r="C217" s="36">
        <f t="shared" si="17"/>
        <v>0</v>
      </c>
      <c r="D217" s="36">
        <f t="shared" si="20"/>
        <v>0</v>
      </c>
      <c r="E217" s="36">
        <f t="shared" si="15"/>
        <v>0</v>
      </c>
      <c r="F217" s="36">
        <f t="shared" si="18"/>
        <v>0</v>
      </c>
      <c r="G217" s="37">
        <f t="shared" si="19"/>
        <v>0</v>
      </c>
    </row>
    <row r="218" spans="1:7" x14ac:dyDescent="0.2">
      <c r="A218" s="34" t="str">
        <f t="shared" si="21"/>
        <v>Finished</v>
      </c>
      <c r="B218" s="35">
        <f t="shared" si="16"/>
        <v>33992</v>
      </c>
      <c r="C218" s="36">
        <f t="shared" si="17"/>
        <v>0</v>
      </c>
      <c r="D218" s="36">
        <f t="shared" si="20"/>
        <v>0</v>
      </c>
      <c r="E218" s="36">
        <f t="shared" ref="E218:E281" si="22">+C218*cal_apr_new*(B218-B217)/num_days_in_year</f>
        <v>0</v>
      </c>
      <c r="F218" s="36">
        <f t="shared" si="18"/>
        <v>0</v>
      </c>
      <c r="G218" s="37">
        <f t="shared" si="19"/>
        <v>0</v>
      </c>
    </row>
    <row r="219" spans="1:7" x14ac:dyDescent="0.2">
      <c r="A219" s="34" t="str">
        <f t="shared" si="21"/>
        <v>Finished</v>
      </c>
      <c r="B219" s="35">
        <f t="shared" ref="B219:B282" si="23">+B218+Len_of_pmt_interval</f>
        <v>33993</v>
      </c>
      <c r="C219" s="36">
        <f t="shared" ref="C219:C282" si="24">+G218</f>
        <v>0</v>
      </c>
      <c r="D219" s="36">
        <f t="shared" si="20"/>
        <v>0</v>
      </c>
      <c r="E219" s="36">
        <f t="shared" si="22"/>
        <v>0</v>
      </c>
      <c r="F219" s="36">
        <f t="shared" ref="F219:F282" si="25">+IF(A219&lt;num_pmts,cal_periodic_pmt_amt-E219,C219)</f>
        <v>0</v>
      </c>
      <c r="G219" s="37">
        <f t="shared" ref="G219:G282" si="26">+C219-F219</f>
        <v>0</v>
      </c>
    </row>
    <row r="220" spans="1:7" x14ac:dyDescent="0.2">
      <c r="A220" s="34" t="str">
        <f t="shared" si="21"/>
        <v>Finished</v>
      </c>
      <c r="B220" s="35">
        <f t="shared" si="23"/>
        <v>33994</v>
      </c>
      <c r="C220" s="36">
        <f t="shared" si="24"/>
        <v>0</v>
      </c>
      <c r="D220" s="36">
        <f t="shared" ref="D220:D283" si="27">+E220+F220</f>
        <v>0</v>
      </c>
      <c r="E220" s="36">
        <f t="shared" si="22"/>
        <v>0</v>
      </c>
      <c r="F220" s="36">
        <f t="shared" si="25"/>
        <v>0</v>
      </c>
      <c r="G220" s="37">
        <f t="shared" si="26"/>
        <v>0</v>
      </c>
    </row>
    <row r="221" spans="1:7" x14ac:dyDescent="0.2">
      <c r="A221" s="34" t="str">
        <f t="shared" si="21"/>
        <v>Finished</v>
      </c>
      <c r="B221" s="35">
        <f t="shared" si="23"/>
        <v>33995</v>
      </c>
      <c r="C221" s="36">
        <f t="shared" si="24"/>
        <v>0</v>
      </c>
      <c r="D221" s="36">
        <f t="shared" si="27"/>
        <v>0</v>
      </c>
      <c r="E221" s="36">
        <f t="shared" si="22"/>
        <v>0</v>
      </c>
      <c r="F221" s="36">
        <f t="shared" si="25"/>
        <v>0</v>
      </c>
      <c r="G221" s="37">
        <f t="shared" si="26"/>
        <v>0</v>
      </c>
    </row>
    <row r="222" spans="1:7" x14ac:dyDescent="0.2">
      <c r="A222" s="34" t="str">
        <f t="shared" si="21"/>
        <v>Finished</v>
      </c>
      <c r="B222" s="35">
        <f t="shared" si="23"/>
        <v>33996</v>
      </c>
      <c r="C222" s="36">
        <f t="shared" si="24"/>
        <v>0</v>
      </c>
      <c r="D222" s="36">
        <f t="shared" si="27"/>
        <v>0</v>
      </c>
      <c r="E222" s="36">
        <f t="shared" si="22"/>
        <v>0</v>
      </c>
      <c r="F222" s="36">
        <f t="shared" si="25"/>
        <v>0</v>
      </c>
      <c r="G222" s="37">
        <f t="shared" si="26"/>
        <v>0</v>
      </c>
    </row>
    <row r="223" spans="1:7" x14ac:dyDescent="0.2">
      <c r="A223" s="34" t="str">
        <f t="shared" si="21"/>
        <v>Finished</v>
      </c>
      <c r="B223" s="35">
        <f t="shared" si="23"/>
        <v>33997</v>
      </c>
      <c r="C223" s="36">
        <f t="shared" si="24"/>
        <v>0</v>
      </c>
      <c r="D223" s="36">
        <f t="shared" si="27"/>
        <v>0</v>
      </c>
      <c r="E223" s="36">
        <f t="shared" si="22"/>
        <v>0</v>
      </c>
      <c r="F223" s="36">
        <f t="shared" si="25"/>
        <v>0</v>
      </c>
      <c r="G223" s="37">
        <f t="shared" si="26"/>
        <v>0</v>
      </c>
    </row>
    <row r="224" spans="1:7" x14ac:dyDescent="0.2">
      <c r="A224" s="34" t="str">
        <f t="shared" si="21"/>
        <v>Finished</v>
      </c>
      <c r="B224" s="35">
        <f t="shared" si="23"/>
        <v>33998</v>
      </c>
      <c r="C224" s="36">
        <f t="shared" si="24"/>
        <v>0</v>
      </c>
      <c r="D224" s="36">
        <f t="shared" si="27"/>
        <v>0</v>
      </c>
      <c r="E224" s="36">
        <f t="shared" si="22"/>
        <v>0</v>
      </c>
      <c r="F224" s="36">
        <f t="shared" si="25"/>
        <v>0</v>
      </c>
      <c r="G224" s="37">
        <f t="shared" si="26"/>
        <v>0</v>
      </c>
    </row>
    <row r="225" spans="1:7" s="2" customFormat="1" ht="15" x14ac:dyDescent="0.25">
      <c r="A225" s="75" t="str">
        <f t="shared" si="21"/>
        <v>Finished</v>
      </c>
      <c r="B225" s="76">
        <f t="shared" si="23"/>
        <v>33999</v>
      </c>
      <c r="C225" s="77">
        <f t="shared" si="24"/>
        <v>0</v>
      </c>
      <c r="D225" s="77">
        <f t="shared" si="27"/>
        <v>0</v>
      </c>
      <c r="E225" s="77">
        <f t="shared" si="22"/>
        <v>0</v>
      </c>
      <c r="F225" s="77">
        <f t="shared" si="25"/>
        <v>0</v>
      </c>
      <c r="G225" s="78">
        <f t="shared" si="26"/>
        <v>0</v>
      </c>
    </row>
    <row r="226" spans="1:7" x14ac:dyDescent="0.2">
      <c r="A226" s="34" t="str">
        <f t="shared" si="21"/>
        <v>Finished</v>
      </c>
      <c r="B226" s="35">
        <f t="shared" si="23"/>
        <v>34000</v>
      </c>
      <c r="C226" s="36">
        <f t="shared" si="24"/>
        <v>0</v>
      </c>
      <c r="D226" s="36">
        <f t="shared" si="27"/>
        <v>0</v>
      </c>
      <c r="E226" s="36">
        <f t="shared" si="22"/>
        <v>0</v>
      </c>
      <c r="F226" s="36">
        <f t="shared" si="25"/>
        <v>0</v>
      </c>
      <c r="G226" s="37">
        <f t="shared" si="26"/>
        <v>0</v>
      </c>
    </row>
    <row r="227" spans="1:7" x14ac:dyDescent="0.2">
      <c r="A227" s="34" t="str">
        <f t="shared" si="21"/>
        <v>Finished</v>
      </c>
      <c r="B227" s="35">
        <f t="shared" si="23"/>
        <v>34001</v>
      </c>
      <c r="C227" s="36">
        <f t="shared" si="24"/>
        <v>0</v>
      </c>
      <c r="D227" s="36">
        <f t="shared" si="27"/>
        <v>0</v>
      </c>
      <c r="E227" s="36">
        <f t="shared" si="22"/>
        <v>0</v>
      </c>
      <c r="F227" s="36">
        <f t="shared" si="25"/>
        <v>0</v>
      </c>
      <c r="G227" s="37">
        <f t="shared" si="26"/>
        <v>0</v>
      </c>
    </row>
    <row r="228" spans="1:7" x14ac:dyDescent="0.2">
      <c r="A228" s="34" t="str">
        <f t="shared" si="21"/>
        <v>Finished</v>
      </c>
      <c r="B228" s="35">
        <f t="shared" si="23"/>
        <v>34002</v>
      </c>
      <c r="C228" s="36">
        <f t="shared" si="24"/>
        <v>0</v>
      </c>
      <c r="D228" s="36">
        <f t="shared" si="27"/>
        <v>0</v>
      </c>
      <c r="E228" s="36">
        <f t="shared" si="22"/>
        <v>0</v>
      </c>
      <c r="F228" s="36">
        <f t="shared" si="25"/>
        <v>0</v>
      </c>
      <c r="G228" s="37">
        <f t="shared" si="26"/>
        <v>0</v>
      </c>
    </row>
    <row r="229" spans="1:7" x14ac:dyDescent="0.2">
      <c r="A229" s="34" t="str">
        <f t="shared" si="21"/>
        <v>Finished</v>
      </c>
      <c r="B229" s="35">
        <f t="shared" si="23"/>
        <v>34003</v>
      </c>
      <c r="C229" s="36">
        <f t="shared" si="24"/>
        <v>0</v>
      </c>
      <c r="D229" s="36">
        <f t="shared" si="27"/>
        <v>0</v>
      </c>
      <c r="E229" s="36">
        <f t="shared" si="22"/>
        <v>0</v>
      </c>
      <c r="F229" s="36">
        <f t="shared" si="25"/>
        <v>0</v>
      </c>
      <c r="G229" s="37">
        <f t="shared" si="26"/>
        <v>0</v>
      </c>
    </row>
    <row r="230" spans="1:7" x14ac:dyDescent="0.2">
      <c r="A230" s="34" t="str">
        <f t="shared" si="21"/>
        <v>Finished</v>
      </c>
      <c r="B230" s="35">
        <f t="shared" si="23"/>
        <v>34004</v>
      </c>
      <c r="C230" s="36">
        <f t="shared" si="24"/>
        <v>0</v>
      </c>
      <c r="D230" s="36">
        <f t="shared" si="27"/>
        <v>0</v>
      </c>
      <c r="E230" s="36">
        <f t="shared" si="22"/>
        <v>0</v>
      </c>
      <c r="F230" s="36">
        <f t="shared" si="25"/>
        <v>0</v>
      </c>
      <c r="G230" s="37">
        <f t="shared" si="26"/>
        <v>0</v>
      </c>
    </row>
    <row r="231" spans="1:7" x14ac:dyDescent="0.2">
      <c r="A231" s="34" t="str">
        <f t="shared" si="21"/>
        <v>Finished</v>
      </c>
      <c r="B231" s="35">
        <f t="shared" si="23"/>
        <v>34005</v>
      </c>
      <c r="C231" s="36">
        <f t="shared" si="24"/>
        <v>0</v>
      </c>
      <c r="D231" s="36">
        <f t="shared" si="27"/>
        <v>0</v>
      </c>
      <c r="E231" s="36">
        <f t="shared" si="22"/>
        <v>0</v>
      </c>
      <c r="F231" s="36">
        <f t="shared" si="25"/>
        <v>0</v>
      </c>
      <c r="G231" s="37">
        <f t="shared" si="26"/>
        <v>0</v>
      </c>
    </row>
    <row r="232" spans="1:7" x14ac:dyDescent="0.2">
      <c r="A232" s="34" t="str">
        <f t="shared" si="21"/>
        <v>Finished</v>
      </c>
      <c r="B232" s="35">
        <f t="shared" si="23"/>
        <v>34006</v>
      </c>
      <c r="C232" s="36">
        <f t="shared" si="24"/>
        <v>0</v>
      </c>
      <c r="D232" s="36">
        <f t="shared" si="27"/>
        <v>0</v>
      </c>
      <c r="E232" s="36">
        <f t="shared" si="22"/>
        <v>0</v>
      </c>
      <c r="F232" s="36">
        <f t="shared" si="25"/>
        <v>0</v>
      </c>
      <c r="G232" s="37">
        <f t="shared" si="26"/>
        <v>0</v>
      </c>
    </row>
    <row r="233" spans="1:7" x14ac:dyDescent="0.2">
      <c r="A233" s="34" t="str">
        <f t="shared" si="21"/>
        <v>Finished</v>
      </c>
      <c r="B233" s="35">
        <f t="shared" si="23"/>
        <v>34007</v>
      </c>
      <c r="C233" s="36">
        <f t="shared" si="24"/>
        <v>0</v>
      </c>
      <c r="D233" s="36">
        <f t="shared" si="27"/>
        <v>0</v>
      </c>
      <c r="E233" s="36">
        <f t="shared" si="22"/>
        <v>0</v>
      </c>
      <c r="F233" s="36">
        <f t="shared" si="25"/>
        <v>0</v>
      </c>
      <c r="G233" s="37">
        <f t="shared" si="26"/>
        <v>0</v>
      </c>
    </row>
    <row r="234" spans="1:7" x14ac:dyDescent="0.2">
      <c r="A234" s="34" t="str">
        <f t="shared" si="21"/>
        <v>Finished</v>
      </c>
      <c r="B234" s="35">
        <f t="shared" si="23"/>
        <v>34008</v>
      </c>
      <c r="C234" s="36">
        <f t="shared" si="24"/>
        <v>0</v>
      </c>
      <c r="D234" s="36">
        <f t="shared" si="27"/>
        <v>0</v>
      </c>
      <c r="E234" s="36">
        <f t="shared" si="22"/>
        <v>0</v>
      </c>
      <c r="F234" s="36">
        <f t="shared" si="25"/>
        <v>0</v>
      </c>
      <c r="G234" s="37">
        <f t="shared" si="26"/>
        <v>0</v>
      </c>
    </row>
    <row r="235" spans="1:7" x14ac:dyDescent="0.2">
      <c r="A235" s="34" t="str">
        <f t="shared" si="21"/>
        <v>Finished</v>
      </c>
      <c r="B235" s="35">
        <f t="shared" si="23"/>
        <v>34009</v>
      </c>
      <c r="C235" s="36">
        <f t="shared" si="24"/>
        <v>0</v>
      </c>
      <c r="D235" s="36">
        <f t="shared" si="27"/>
        <v>0</v>
      </c>
      <c r="E235" s="36">
        <f t="shared" si="22"/>
        <v>0</v>
      </c>
      <c r="F235" s="36">
        <f t="shared" si="25"/>
        <v>0</v>
      </c>
      <c r="G235" s="37">
        <f t="shared" si="26"/>
        <v>0</v>
      </c>
    </row>
    <row r="236" spans="1:7" x14ac:dyDescent="0.2">
      <c r="A236" s="34" t="str">
        <f t="shared" si="21"/>
        <v>Finished</v>
      </c>
      <c r="B236" s="35">
        <f t="shared" si="23"/>
        <v>34010</v>
      </c>
      <c r="C236" s="36">
        <f t="shared" si="24"/>
        <v>0</v>
      </c>
      <c r="D236" s="36">
        <f t="shared" si="27"/>
        <v>0</v>
      </c>
      <c r="E236" s="36">
        <f t="shared" si="22"/>
        <v>0</v>
      </c>
      <c r="F236" s="36">
        <f t="shared" si="25"/>
        <v>0</v>
      </c>
      <c r="G236" s="37">
        <f t="shared" si="26"/>
        <v>0</v>
      </c>
    </row>
    <row r="237" spans="1:7" x14ac:dyDescent="0.2">
      <c r="A237" s="34" t="str">
        <f t="shared" si="21"/>
        <v>Finished</v>
      </c>
      <c r="B237" s="35">
        <f t="shared" si="23"/>
        <v>34011</v>
      </c>
      <c r="C237" s="36">
        <f t="shared" si="24"/>
        <v>0</v>
      </c>
      <c r="D237" s="36">
        <f t="shared" si="27"/>
        <v>0</v>
      </c>
      <c r="E237" s="36">
        <f t="shared" si="22"/>
        <v>0</v>
      </c>
      <c r="F237" s="36">
        <f t="shared" si="25"/>
        <v>0</v>
      </c>
      <c r="G237" s="37">
        <f t="shared" si="26"/>
        <v>0</v>
      </c>
    </row>
    <row r="238" spans="1:7" x14ac:dyDescent="0.2">
      <c r="A238" s="34" t="str">
        <f t="shared" si="21"/>
        <v>Finished</v>
      </c>
      <c r="B238" s="35">
        <f t="shared" si="23"/>
        <v>34012</v>
      </c>
      <c r="C238" s="36">
        <f t="shared" si="24"/>
        <v>0</v>
      </c>
      <c r="D238" s="36">
        <f t="shared" si="27"/>
        <v>0</v>
      </c>
      <c r="E238" s="36">
        <f t="shared" si="22"/>
        <v>0</v>
      </c>
      <c r="F238" s="36">
        <f t="shared" si="25"/>
        <v>0</v>
      </c>
      <c r="G238" s="37">
        <f t="shared" si="26"/>
        <v>0</v>
      </c>
    </row>
    <row r="239" spans="1:7" x14ac:dyDescent="0.2">
      <c r="A239" s="34" t="str">
        <f t="shared" si="21"/>
        <v>Finished</v>
      </c>
      <c r="B239" s="35">
        <f t="shared" si="23"/>
        <v>34013</v>
      </c>
      <c r="C239" s="36">
        <f t="shared" si="24"/>
        <v>0</v>
      </c>
      <c r="D239" s="36">
        <f t="shared" si="27"/>
        <v>0</v>
      </c>
      <c r="E239" s="36">
        <f t="shared" si="22"/>
        <v>0</v>
      </c>
      <c r="F239" s="36">
        <f t="shared" si="25"/>
        <v>0</v>
      </c>
      <c r="G239" s="37">
        <f t="shared" si="26"/>
        <v>0</v>
      </c>
    </row>
    <row r="240" spans="1:7" x14ac:dyDescent="0.2">
      <c r="A240" s="34" t="str">
        <f t="shared" si="21"/>
        <v>Finished</v>
      </c>
      <c r="B240" s="35">
        <f t="shared" si="23"/>
        <v>34014</v>
      </c>
      <c r="C240" s="36">
        <f t="shared" si="24"/>
        <v>0</v>
      </c>
      <c r="D240" s="36">
        <f t="shared" si="27"/>
        <v>0</v>
      </c>
      <c r="E240" s="36">
        <f t="shared" si="22"/>
        <v>0</v>
      </c>
      <c r="F240" s="36">
        <f t="shared" si="25"/>
        <v>0</v>
      </c>
      <c r="G240" s="37">
        <f t="shared" si="26"/>
        <v>0</v>
      </c>
    </row>
    <row r="241" spans="1:7" x14ac:dyDescent="0.2">
      <c r="A241" s="34" t="str">
        <f t="shared" si="21"/>
        <v>Finished</v>
      </c>
      <c r="B241" s="35">
        <f t="shared" si="23"/>
        <v>34015</v>
      </c>
      <c r="C241" s="36">
        <f t="shared" si="24"/>
        <v>0</v>
      </c>
      <c r="D241" s="36">
        <f t="shared" si="27"/>
        <v>0</v>
      </c>
      <c r="E241" s="36">
        <f t="shared" si="22"/>
        <v>0</v>
      </c>
      <c r="F241" s="36">
        <f t="shared" si="25"/>
        <v>0</v>
      </c>
      <c r="G241" s="37">
        <f t="shared" si="26"/>
        <v>0</v>
      </c>
    </row>
    <row r="242" spans="1:7" x14ac:dyDescent="0.2">
      <c r="A242" s="34" t="str">
        <f t="shared" si="21"/>
        <v>Finished</v>
      </c>
      <c r="B242" s="35">
        <f t="shared" si="23"/>
        <v>34016</v>
      </c>
      <c r="C242" s="36">
        <f t="shared" si="24"/>
        <v>0</v>
      </c>
      <c r="D242" s="36">
        <f t="shared" si="27"/>
        <v>0</v>
      </c>
      <c r="E242" s="36">
        <f t="shared" si="22"/>
        <v>0</v>
      </c>
      <c r="F242" s="36">
        <f t="shared" si="25"/>
        <v>0</v>
      </c>
      <c r="G242" s="37">
        <f t="shared" si="26"/>
        <v>0</v>
      </c>
    </row>
    <row r="243" spans="1:7" x14ac:dyDescent="0.2">
      <c r="A243" s="34" t="str">
        <f t="shared" si="21"/>
        <v>Finished</v>
      </c>
      <c r="B243" s="35">
        <f t="shared" si="23"/>
        <v>34017</v>
      </c>
      <c r="C243" s="36">
        <f t="shared" si="24"/>
        <v>0</v>
      </c>
      <c r="D243" s="36">
        <f t="shared" si="27"/>
        <v>0</v>
      </c>
      <c r="E243" s="36">
        <f t="shared" si="22"/>
        <v>0</v>
      </c>
      <c r="F243" s="36">
        <f t="shared" si="25"/>
        <v>0</v>
      </c>
      <c r="G243" s="37">
        <f t="shared" si="26"/>
        <v>0</v>
      </c>
    </row>
    <row r="244" spans="1:7" x14ac:dyDescent="0.2">
      <c r="A244" s="34" t="str">
        <f t="shared" si="21"/>
        <v>Finished</v>
      </c>
      <c r="B244" s="35">
        <f t="shared" si="23"/>
        <v>34018</v>
      </c>
      <c r="C244" s="36">
        <f t="shared" si="24"/>
        <v>0</v>
      </c>
      <c r="D244" s="36">
        <f t="shared" si="27"/>
        <v>0</v>
      </c>
      <c r="E244" s="36">
        <f t="shared" si="22"/>
        <v>0</v>
      </c>
      <c r="F244" s="36">
        <f t="shared" si="25"/>
        <v>0</v>
      </c>
      <c r="G244" s="37">
        <f t="shared" si="26"/>
        <v>0</v>
      </c>
    </row>
    <row r="245" spans="1:7" x14ac:dyDescent="0.2">
      <c r="A245" s="34" t="str">
        <f t="shared" si="21"/>
        <v>Finished</v>
      </c>
      <c r="B245" s="35">
        <f t="shared" si="23"/>
        <v>34019</v>
      </c>
      <c r="C245" s="36">
        <f t="shared" si="24"/>
        <v>0</v>
      </c>
      <c r="D245" s="36">
        <f t="shared" si="27"/>
        <v>0</v>
      </c>
      <c r="E245" s="36">
        <f t="shared" si="22"/>
        <v>0</v>
      </c>
      <c r="F245" s="36">
        <f t="shared" si="25"/>
        <v>0</v>
      </c>
      <c r="G245" s="37">
        <f t="shared" si="26"/>
        <v>0</v>
      </c>
    </row>
    <row r="246" spans="1:7" x14ac:dyDescent="0.2">
      <c r="A246" s="34" t="str">
        <f t="shared" si="21"/>
        <v>Finished</v>
      </c>
      <c r="B246" s="35">
        <f t="shared" si="23"/>
        <v>34020</v>
      </c>
      <c r="C246" s="36">
        <f t="shared" si="24"/>
        <v>0</v>
      </c>
      <c r="D246" s="36">
        <f t="shared" si="27"/>
        <v>0</v>
      </c>
      <c r="E246" s="36">
        <f t="shared" si="22"/>
        <v>0</v>
      </c>
      <c r="F246" s="36">
        <f t="shared" si="25"/>
        <v>0</v>
      </c>
      <c r="G246" s="37">
        <f t="shared" si="26"/>
        <v>0</v>
      </c>
    </row>
    <row r="247" spans="1:7" x14ac:dyDescent="0.2">
      <c r="A247" s="34" t="str">
        <f t="shared" si="21"/>
        <v>Finished</v>
      </c>
      <c r="B247" s="35">
        <f t="shared" si="23"/>
        <v>34021</v>
      </c>
      <c r="C247" s="36">
        <f t="shared" si="24"/>
        <v>0</v>
      </c>
      <c r="D247" s="36">
        <f t="shared" si="27"/>
        <v>0</v>
      </c>
      <c r="E247" s="36">
        <f t="shared" si="22"/>
        <v>0</v>
      </c>
      <c r="F247" s="36">
        <f t="shared" si="25"/>
        <v>0</v>
      </c>
      <c r="G247" s="37">
        <f t="shared" si="26"/>
        <v>0</v>
      </c>
    </row>
    <row r="248" spans="1:7" x14ac:dyDescent="0.2">
      <c r="A248" s="34" t="str">
        <f t="shared" si="21"/>
        <v>Finished</v>
      </c>
      <c r="B248" s="35">
        <f t="shared" si="23"/>
        <v>34022</v>
      </c>
      <c r="C248" s="36">
        <f t="shared" si="24"/>
        <v>0</v>
      </c>
      <c r="D248" s="36">
        <f t="shared" si="27"/>
        <v>0</v>
      </c>
      <c r="E248" s="36">
        <f t="shared" si="22"/>
        <v>0</v>
      </c>
      <c r="F248" s="36">
        <f t="shared" si="25"/>
        <v>0</v>
      </c>
      <c r="G248" s="37">
        <f t="shared" si="26"/>
        <v>0</v>
      </c>
    </row>
    <row r="249" spans="1:7" x14ac:dyDescent="0.2">
      <c r="A249" s="34" t="str">
        <f t="shared" si="21"/>
        <v>Finished</v>
      </c>
      <c r="B249" s="35">
        <f t="shared" si="23"/>
        <v>34023</v>
      </c>
      <c r="C249" s="36">
        <f t="shared" si="24"/>
        <v>0</v>
      </c>
      <c r="D249" s="36">
        <f t="shared" si="27"/>
        <v>0</v>
      </c>
      <c r="E249" s="36">
        <f t="shared" si="22"/>
        <v>0</v>
      </c>
      <c r="F249" s="36">
        <f t="shared" si="25"/>
        <v>0</v>
      </c>
      <c r="G249" s="37">
        <f t="shared" si="26"/>
        <v>0</v>
      </c>
    </row>
    <row r="250" spans="1:7" x14ac:dyDescent="0.2">
      <c r="A250" s="34" t="str">
        <f t="shared" ref="A250:A313" si="28">+IF(A249&lt;num_pmts,A249+1,"Finished")</f>
        <v>Finished</v>
      </c>
      <c r="B250" s="35">
        <f t="shared" si="23"/>
        <v>34024</v>
      </c>
      <c r="C250" s="36">
        <f t="shared" si="24"/>
        <v>0</v>
      </c>
      <c r="D250" s="36">
        <f t="shared" si="27"/>
        <v>0</v>
      </c>
      <c r="E250" s="36">
        <f t="shared" si="22"/>
        <v>0</v>
      </c>
      <c r="F250" s="36">
        <f t="shared" si="25"/>
        <v>0</v>
      </c>
      <c r="G250" s="37">
        <f t="shared" si="26"/>
        <v>0</v>
      </c>
    </row>
    <row r="251" spans="1:7" x14ac:dyDescent="0.2">
      <c r="A251" s="34" t="str">
        <f t="shared" si="28"/>
        <v>Finished</v>
      </c>
      <c r="B251" s="35">
        <f t="shared" si="23"/>
        <v>34025</v>
      </c>
      <c r="C251" s="36">
        <f t="shared" si="24"/>
        <v>0</v>
      </c>
      <c r="D251" s="36">
        <f t="shared" si="27"/>
        <v>0</v>
      </c>
      <c r="E251" s="36">
        <f t="shared" si="22"/>
        <v>0</v>
      </c>
      <c r="F251" s="36">
        <f t="shared" si="25"/>
        <v>0</v>
      </c>
      <c r="G251" s="37">
        <f t="shared" si="26"/>
        <v>0</v>
      </c>
    </row>
    <row r="252" spans="1:7" x14ac:dyDescent="0.2">
      <c r="A252" s="34" t="str">
        <f t="shared" si="28"/>
        <v>Finished</v>
      </c>
      <c r="B252" s="35">
        <f t="shared" si="23"/>
        <v>34026</v>
      </c>
      <c r="C252" s="36">
        <f t="shared" si="24"/>
        <v>0</v>
      </c>
      <c r="D252" s="36">
        <f t="shared" si="27"/>
        <v>0</v>
      </c>
      <c r="E252" s="36">
        <f t="shared" si="22"/>
        <v>0</v>
      </c>
      <c r="F252" s="36">
        <f t="shared" si="25"/>
        <v>0</v>
      </c>
      <c r="G252" s="37">
        <f t="shared" si="26"/>
        <v>0</v>
      </c>
    </row>
    <row r="253" spans="1:7" x14ac:dyDescent="0.2">
      <c r="A253" s="34" t="str">
        <f t="shared" si="28"/>
        <v>Finished</v>
      </c>
      <c r="B253" s="35">
        <f t="shared" si="23"/>
        <v>34027</v>
      </c>
      <c r="C253" s="36">
        <f t="shared" si="24"/>
        <v>0</v>
      </c>
      <c r="D253" s="36">
        <f t="shared" si="27"/>
        <v>0</v>
      </c>
      <c r="E253" s="36">
        <f t="shared" si="22"/>
        <v>0</v>
      </c>
      <c r="F253" s="36">
        <f t="shared" si="25"/>
        <v>0</v>
      </c>
      <c r="G253" s="37">
        <f t="shared" si="26"/>
        <v>0</v>
      </c>
    </row>
    <row r="254" spans="1:7" x14ac:dyDescent="0.2">
      <c r="A254" s="34" t="str">
        <f t="shared" si="28"/>
        <v>Finished</v>
      </c>
      <c r="B254" s="35">
        <f t="shared" si="23"/>
        <v>34028</v>
      </c>
      <c r="C254" s="36">
        <f t="shared" si="24"/>
        <v>0</v>
      </c>
      <c r="D254" s="36">
        <f t="shared" si="27"/>
        <v>0</v>
      </c>
      <c r="E254" s="36">
        <f t="shared" si="22"/>
        <v>0</v>
      </c>
      <c r="F254" s="36">
        <f t="shared" si="25"/>
        <v>0</v>
      </c>
      <c r="G254" s="37">
        <f t="shared" si="26"/>
        <v>0</v>
      </c>
    </row>
    <row r="255" spans="1:7" x14ac:dyDescent="0.2">
      <c r="A255" s="34" t="str">
        <f t="shared" si="28"/>
        <v>Finished</v>
      </c>
      <c r="B255" s="35">
        <f t="shared" si="23"/>
        <v>34029</v>
      </c>
      <c r="C255" s="36">
        <f t="shared" si="24"/>
        <v>0</v>
      </c>
      <c r="D255" s="36">
        <f t="shared" si="27"/>
        <v>0</v>
      </c>
      <c r="E255" s="36">
        <f t="shared" si="22"/>
        <v>0</v>
      </c>
      <c r="F255" s="36">
        <f t="shared" si="25"/>
        <v>0</v>
      </c>
      <c r="G255" s="37">
        <f t="shared" si="26"/>
        <v>0</v>
      </c>
    </row>
    <row r="256" spans="1:7" x14ac:dyDescent="0.2">
      <c r="A256" s="34" t="str">
        <f t="shared" si="28"/>
        <v>Finished</v>
      </c>
      <c r="B256" s="35">
        <f t="shared" si="23"/>
        <v>34030</v>
      </c>
      <c r="C256" s="36">
        <f t="shared" si="24"/>
        <v>0</v>
      </c>
      <c r="D256" s="36">
        <f t="shared" si="27"/>
        <v>0</v>
      </c>
      <c r="E256" s="36">
        <f t="shared" si="22"/>
        <v>0</v>
      </c>
      <c r="F256" s="36">
        <f t="shared" si="25"/>
        <v>0</v>
      </c>
      <c r="G256" s="37">
        <f t="shared" si="26"/>
        <v>0</v>
      </c>
    </row>
    <row r="257" spans="1:7" x14ac:dyDescent="0.2">
      <c r="A257" s="34" t="str">
        <f t="shared" si="28"/>
        <v>Finished</v>
      </c>
      <c r="B257" s="35">
        <f t="shared" si="23"/>
        <v>34031</v>
      </c>
      <c r="C257" s="36">
        <f t="shared" si="24"/>
        <v>0</v>
      </c>
      <c r="D257" s="36">
        <f t="shared" si="27"/>
        <v>0</v>
      </c>
      <c r="E257" s="36">
        <f t="shared" si="22"/>
        <v>0</v>
      </c>
      <c r="F257" s="36">
        <f t="shared" si="25"/>
        <v>0</v>
      </c>
      <c r="G257" s="37">
        <f t="shared" si="26"/>
        <v>0</v>
      </c>
    </row>
    <row r="258" spans="1:7" x14ac:dyDescent="0.2">
      <c r="A258" s="34" t="str">
        <f t="shared" si="28"/>
        <v>Finished</v>
      </c>
      <c r="B258" s="35">
        <f t="shared" si="23"/>
        <v>34032</v>
      </c>
      <c r="C258" s="36">
        <f t="shared" si="24"/>
        <v>0</v>
      </c>
      <c r="D258" s="36">
        <f t="shared" si="27"/>
        <v>0</v>
      </c>
      <c r="E258" s="36">
        <f t="shared" si="22"/>
        <v>0</v>
      </c>
      <c r="F258" s="36">
        <f t="shared" si="25"/>
        <v>0</v>
      </c>
      <c r="G258" s="37">
        <f t="shared" si="26"/>
        <v>0</v>
      </c>
    </row>
    <row r="259" spans="1:7" x14ac:dyDescent="0.2">
      <c r="A259" s="34" t="str">
        <f t="shared" si="28"/>
        <v>Finished</v>
      </c>
      <c r="B259" s="35">
        <f t="shared" si="23"/>
        <v>34033</v>
      </c>
      <c r="C259" s="36">
        <f t="shared" si="24"/>
        <v>0</v>
      </c>
      <c r="D259" s="36">
        <f t="shared" si="27"/>
        <v>0</v>
      </c>
      <c r="E259" s="36">
        <f t="shared" si="22"/>
        <v>0</v>
      </c>
      <c r="F259" s="36">
        <f t="shared" si="25"/>
        <v>0</v>
      </c>
      <c r="G259" s="37">
        <f t="shared" si="26"/>
        <v>0</v>
      </c>
    </row>
    <row r="260" spans="1:7" x14ac:dyDescent="0.2">
      <c r="A260" s="34" t="str">
        <f t="shared" si="28"/>
        <v>Finished</v>
      </c>
      <c r="B260" s="35">
        <f t="shared" si="23"/>
        <v>34034</v>
      </c>
      <c r="C260" s="36">
        <f t="shared" si="24"/>
        <v>0</v>
      </c>
      <c r="D260" s="36">
        <f t="shared" si="27"/>
        <v>0</v>
      </c>
      <c r="E260" s="36">
        <f t="shared" si="22"/>
        <v>0</v>
      </c>
      <c r="F260" s="36">
        <f t="shared" si="25"/>
        <v>0</v>
      </c>
      <c r="G260" s="37">
        <f t="shared" si="26"/>
        <v>0</v>
      </c>
    </row>
    <row r="261" spans="1:7" x14ac:dyDescent="0.2">
      <c r="A261" s="34" t="str">
        <f t="shared" si="28"/>
        <v>Finished</v>
      </c>
      <c r="B261" s="35">
        <f t="shared" si="23"/>
        <v>34035</v>
      </c>
      <c r="C261" s="36">
        <f t="shared" si="24"/>
        <v>0</v>
      </c>
      <c r="D261" s="36">
        <f t="shared" si="27"/>
        <v>0</v>
      </c>
      <c r="E261" s="36">
        <f t="shared" si="22"/>
        <v>0</v>
      </c>
      <c r="F261" s="36">
        <f t="shared" si="25"/>
        <v>0</v>
      </c>
      <c r="G261" s="37">
        <f t="shared" si="26"/>
        <v>0</v>
      </c>
    </row>
    <row r="262" spans="1:7" x14ac:dyDescent="0.2">
      <c r="A262" s="34" t="str">
        <f t="shared" si="28"/>
        <v>Finished</v>
      </c>
      <c r="B262" s="35">
        <f t="shared" si="23"/>
        <v>34036</v>
      </c>
      <c r="C262" s="36">
        <f t="shared" si="24"/>
        <v>0</v>
      </c>
      <c r="D262" s="36">
        <f t="shared" si="27"/>
        <v>0</v>
      </c>
      <c r="E262" s="36">
        <f t="shared" si="22"/>
        <v>0</v>
      </c>
      <c r="F262" s="36">
        <f t="shared" si="25"/>
        <v>0</v>
      </c>
      <c r="G262" s="37">
        <f t="shared" si="26"/>
        <v>0</v>
      </c>
    </row>
    <row r="263" spans="1:7" x14ac:dyDescent="0.2">
      <c r="A263" s="34" t="str">
        <f t="shared" si="28"/>
        <v>Finished</v>
      </c>
      <c r="B263" s="35">
        <f t="shared" si="23"/>
        <v>34037</v>
      </c>
      <c r="C263" s="36">
        <f t="shared" si="24"/>
        <v>0</v>
      </c>
      <c r="D263" s="36">
        <f t="shared" si="27"/>
        <v>0</v>
      </c>
      <c r="E263" s="36">
        <f t="shared" si="22"/>
        <v>0</v>
      </c>
      <c r="F263" s="36">
        <f t="shared" si="25"/>
        <v>0</v>
      </c>
      <c r="G263" s="37">
        <f t="shared" si="26"/>
        <v>0</v>
      </c>
    </row>
    <row r="264" spans="1:7" x14ac:dyDescent="0.2">
      <c r="A264" s="34" t="str">
        <f t="shared" si="28"/>
        <v>Finished</v>
      </c>
      <c r="B264" s="35">
        <f t="shared" si="23"/>
        <v>34038</v>
      </c>
      <c r="C264" s="36">
        <f t="shared" si="24"/>
        <v>0</v>
      </c>
      <c r="D264" s="36">
        <f t="shared" si="27"/>
        <v>0</v>
      </c>
      <c r="E264" s="36">
        <f t="shared" si="22"/>
        <v>0</v>
      </c>
      <c r="F264" s="36">
        <f t="shared" si="25"/>
        <v>0</v>
      </c>
      <c r="G264" s="37">
        <f t="shared" si="26"/>
        <v>0</v>
      </c>
    </row>
    <row r="265" spans="1:7" x14ac:dyDescent="0.2">
      <c r="A265" s="34" t="str">
        <f t="shared" si="28"/>
        <v>Finished</v>
      </c>
      <c r="B265" s="35">
        <f t="shared" si="23"/>
        <v>34039</v>
      </c>
      <c r="C265" s="36">
        <f t="shared" si="24"/>
        <v>0</v>
      </c>
      <c r="D265" s="36">
        <f t="shared" si="27"/>
        <v>0</v>
      </c>
      <c r="E265" s="36">
        <f t="shared" si="22"/>
        <v>0</v>
      </c>
      <c r="F265" s="36">
        <f t="shared" si="25"/>
        <v>0</v>
      </c>
      <c r="G265" s="37">
        <f t="shared" si="26"/>
        <v>0</v>
      </c>
    </row>
    <row r="266" spans="1:7" x14ac:dyDescent="0.2">
      <c r="A266" s="34" t="str">
        <f t="shared" si="28"/>
        <v>Finished</v>
      </c>
      <c r="B266" s="35">
        <f t="shared" si="23"/>
        <v>34040</v>
      </c>
      <c r="C266" s="36">
        <f t="shared" si="24"/>
        <v>0</v>
      </c>
      <c r="D266" s="36">
        <f t="shared" si="27"/>
        <v>0</v>
      </c>
      <c r="E266" s="36">
        <f t="shared" si="22"/>
        <v>0</v>
      </c>
      <c r="F266" s="36">
        <f t="shared" si="25"/>
        <v>0</v>
      </c>
      <c r="G266" s="37">
        <f t="shared" si="26"/>
        <v>0</v>
      </c>
    </row>
    <row r="267" spans="1:7" x14ac:dyDescent="0.2">
      <c r="A267" s="34" t="str">
        <f t="shared" si="28"/>
        <v>Finished</v>
      </c>
      <c r="B267" s="35">
        <f t="shared" si="23"/>
        <v>34041</v>
      </c>
      <c r="C267" s="36">
        <f t="shared" si="24"/>
        <v>0</v>
      </c>
      <c r="D267" s="36">
        <f t="shared" si="27"/>
        <v>0</v>
      </c>
      <c r="E267" s="36">
        <f t="shared" si="22"/>
        <v>0</v>
      </c>
      <c r="F267" s="36">
        <f t="shared" si="25"/>
        <v>0</v>
      </c>
      <c r="G267" s="37">
        <f t="shared" si="26"/>
        <v>0</v>
      </c>
    </row>
    <row r="268" spans="1:7" x14ac:dyDescent="0.2">
      <c r="A268" s="34" t="str">
        <f t="shared" si="28"/>
        <v>Finished</v>
      </c>
      <c r="B268" s="35">
        <f t="shared" si="23"/>
        <v>34042</v>
      </c>
      <c r="C268" s="36">
        <f t="shared" si="24"/>
        <v>0</v>
      </c>
      <c r="D268" s="36">
        <f t="shared" si="27"/>
        <v>0</v>
      </c>
      <c r="E268" s="36">
        <f t="shared" si="22"/>
        <v>0</v>
      </c>
      <c r="F268" s="36">
        <f t="shared" si="25"/>
        <v>0</v>
      </c>
      <c r="G268" s="37">
        <f t="shared" si="26"/>
        <v>0</v>
      </c>
    </row>
    <row r="269" spans="1:7" x14ac:dyDescent="0.2">
      <c r="A269" s="34" t="str">
        <f t="shared" si="28"/>
        <v>Finished</v>
      </c>
      <c r="B269" s="35">
        <f t="shared" si="23"/>
        <v>34043</v>
      </c>
      <c r="C269" s="36">
        <f t="shared" si="24"/>
        <v>0</v>
      </c>
      <c r="D269" s="36">
        <f t="shared" si="27"/>
        <v>0</v>
      </c>
      <c r="E269" s="36">
        <f t="shared" si="22"/>
        <v>0</v>
      </c>
      <c r="F269" s="36">
        <f t="shared" si="25"/>
        <v>0</v>
      </c>
      <c r="G269" s="37">
        <f t="shared" si="26"/>
        <v>0</v>
      </c>
    </row>
    <row r="270" spans="1:7" x14ac:dyDescent="0.2">
      <c r="A270" s="34" t="str">
        <f t="shared" si="28"/>
        <v>Finished</v>
      </c>
      <c r="B270" s="35">
        <f t="shared" si="23"/>
        <v>34044</v>
      </c>
      <c r="C270" s="36">
        <f t="shared" si="24"/>
        <v>0</v>
      </c>
      <c r="D270" s="36">
        <f t="shared" si="27"/>
        <v>0</v>
      </c>
      <c r="E270" s="36">
        <f t="shared" si="22"/>
        <v>0</v>
      </c>
      <c r="F270" s="36">
        <f t="shared" si="25"/>
        <v>0</v>
      </c>
      <c r="G270" s="37">
        <f t="shared" si="26"/>
        <v>0</v>
      </c>
    </row>
    <row r="271" spans="1:7" x14ac:dyDescent="0.2">
      <c r="A271" s="34" t="str">
        <f t="shared" si="28"/>
        <v>Finished</v>
      </c>
      <c r="B271" s="35">
        <f t="shared" si="23"/>
        <v>34045</v>
      </c>
      <c r="C271" s="36">
        <f t="shared" si="24"/>
        <v>0</v>
      </c>
      <c r="D271" s="36">
        <f t="shared" si="27"/>
        <v>0</v>
      </c>
      <c r="E271" s="36">
        <f t="shared" si="22"/>
        <v>0</v>
      </c>
      <c r="F271" s="36">
        <f t="shared" si="25"/>
        <v>0</v>
      </c>
      <c r="G271" s="37">
        <f t="shared" si="26"/>
        <v>0</v>
      </c>
    </row>
    <row r="272" spans="1:7" x14ac:dyDescent="0.2">
      <c r="A272" s="34" t="str">
        <f t="shared" si="28"/>
        <v>Finished</v>
      </c>
      <c r="B272" s="35">
        <f t="shared" si="23"/>
        <v>34046</v>
      </c>
      <c r="C272" s="36">
        <f t="shared" si="24"/>
        <v>0</v>
      </c>
      <c r="D272" s="36">
        <f t="shared" si="27"/>
        <v>0</v>
      </c>
      <c r="E272" s="36">
        <f t="shared" si="22"/>
        <v>0</v>
      </c>
      <c r="F272" s="36">
        <f t="shared" si="25"/>
        <v>0</v>
      </c>
      <c r="G272" s="37">
        <f t="shared" si="26"/>
        <v>0</v>
      </c>
    </row>
    <row r="273" spans="1:7" x14ac:dyDescent="0.2">
      <c r="A273" s="34" t="str">
        <f t="shared" si="28"/>
        <v>Finished</v>
      </c>
      <c r="B273" s="35">
        <f t="shared" si="23"/>
        <v>34047</v>
      </c>
      <c r="C273" s="36">
        <f t="shared" si="24"/>
        <v>0</v>
      </c>
      <c r="D273" s="36">
        <f t="shared" si="27"/>
        <v>0</v>
      </c>
      <c r="E273" s="36">
        <f t="shared" si="22"/>
        <v>0</v>
      </c>
      <c r="F273" s="36">
        <f t="shared" si="25"/>
        <v>0</v>
      </c>
      <c r="G273" s="37">
        <f t="shared" si="26"/>
        <v>0</v>
      </c>
    </row>
    <row r="274" spans="1:7" x14ac:dyDescent="0.2">
      <c r="A274" s="34" t="str">
        <f t="shared" si="28"/>
        <v>Finished</v>
      </c>
      <c r="B274" s="35">
        <f t="shared" si="23"/>
        <v>34048</v>
      </c>
      <c r="C274" s="36">
        <f t="shared" si="24"/>
        <v>0</v>
      </c>
      <c r="D274" s="36">
        <f t="shared" si="27"/>
        <v>0</v>
      </c>
      <c r="E274" s="36">
        <f t="shared" si="22"/>
        <v>0</v>
      </c>
      <c r="F274" s="36">
        <f t="shared" si="25"/>
        <v>0</v>
      </c>
      <c r="G274" s="37">
        <f t="shared" si="26"/>
        <v>0</v>
      </c>
    </row>
    <row r="275" spans="1:7" x14ac:dyDescent="0.2">
      <c r="A275" s="34" t="str">
        <f t="shared" si="28"/>
        <v>Finished</v>
      </c>
      <c r="B275" s="35">
        <f t="shared" si="23"/>
        <v>34049</v>
      </c>
      <c r="C275" s="36">
        <f t="shared" si="24"/>
        <v>0</v>
      </c>
      <c r="D275" s="36">
        <f t="shared" si="27"/>
        <v>0</v>
      </c>
      <c r="E275" s="36">
        <f t="shared" si="22"/>
        <v>0</v>
      </c>
      <c r="F275" s="36">
        <f t="shared" si="25"/>
        <v>0</v>
      </c>
      <c r="G275" s="37">
        <f t="shared" si="26"/>
        <v>0</v>
      </c>
    </row>
    <row r="276" spans="1:7" x14ac:dyDescent="0.2">
      <c r="A276" s="34" t="str">
        <f t="shared" si="28"/>
        <v>Finished</v>
      </c>
      <c r="B276" s="35">
        <f t="shared" si="23"/>
        <v>34050</v>
      </c>
      <c r="C276" s="36">
        <f t="shared" si="24"/>
        <v>0</v>
      </c>
      <c r="D276" s="36">
        <f t="shared" si="27"/>
        <v>0</v>
      </c>
      <c r="E276" s="36">
        <f t="shared" si="22"/>
        <v>0</v>
      </c>
      <c r="F276" s="36">
        <f t="shared" si="25"/>
        <v>0</v>
      </c>
      <c r="G276" s="37">
        <f t="shared" si="26"/>
        <v>0</v>
      </c>
    </row>
    <row r="277" spans="1:7" x14ac:dyDescent="0.2">
      <c r="A277" s="34" t="str">
        <f t="shared" si="28"/>
        <v>Finished</v>
      </c>
      <c r="B277" s="35">
        <f t="shared" si="23"/>
        <v>34051</v>
      </c>
      <c r="C277" s="36">
        <f t="shared" si="24"/>
        <v>0</v>
      </c>
      <c r="D277" s="36">
        <f t="shared" si="27"/>
        <v>0</v>
      </c>
      <c r="E277" s="36">
        <f t="shared" si="22"/>
        <v>0</v>
      </c>
      <c r="F277" s="36">
        <f t="shared" si="25"/>
        <v>0</v>
      </c>
      <c r="G277" s="37">
        <f t="shared" si="26"/>
        <v>0</v>
      </c>
    </row>
    <row r="278" spans="1:7" x14ac:dyDescent="0.2">
      <c r="A278" s="34" t="str">
        <f t="shared" si="28"/>
        <v>Finished</v>
      </c>
      <c r="B278" s="35">
        <f t="shared" si="23"/>
        <v>34052</v>
      </c>
      <c r="C278" s="36">
        <f t="shared" si="24"/>
        <v>0</v>
      </c>
      <c r="D278" s="36">
        <f t="shared" si="27"/>
        <v>0</v>
      </c>
      <c r="E278" s="36">
        <f t="shared" si="22"/>
        <v>0</v>
      </c>
      <c r="F278" s="36">
        <f t="shared" si="25"/>
        <v>0</v>
      </c>
      <c r="G278" s="37">
        <f t="shared" si="26"/>
        <v>0</v>
      </c>
    </row>
    <row r="279" spans="1:7" s="2" customFormat="1" ht="15" x14ac:dyDescent="0.25">
      <c r="A279" s="75" t="str">
        <f t="shared" si="28"/>
        <v>Finished</v>
      </c>
      <c r="B279" s="76">
        <f t="shared" si="23"/>
        <v>34053</v>
      </c>
      <c r="C279" s="77">
        <f t="shared" si="24"/>
        <v>0</v>
      </c>
      <c r="D279" s="77">
        <f t="shared" si="27"/>
        <v>0</v>
      </c>
      <c r="E279" s="77">
        <f t="shared" si="22"/>
        <v>0</v>
      </c>
      <c r="F279" s="77">
        <f t="shared" si="25"/>
        <v>0</v>
      </c>
      <c r="G279" s="78">
        <f t="shared" si="26"/>
        <v>0</v>
      </c>
    </row>
    <row r="280" spans="1:7" x14ac:dyDescent="0.2">
      <c r="A280" s="34" t="str">
        <f t="shared" si="28"/>
        <v>Finished</v>
      </c>
      <c r="B280" s="35">
        <f t="shared" si="23"/>
        <v>34054</v>
      </c>
      <c r="C280" s="36">
        <f t="shared" si="24"/>
        <v>0</v>
      </c>
      <c r="D280" s="36">
        <f t="shared" si="27"/>
        <v>0</v>
      </c>
      <c r="E280" s="36">
        <f t="shared" si="22"/>
        <v>0</v>
      </c>
      <c r="F280" s="36">
        <f t="shared" si="25"/>
        <v>0</v>
      </c>
      <c r="G280" s="37">
        <f t="shared" si="26"/>
        <v>0</v>
      </c>
    </row>
    <row r="281" spans="1:7" x14ac:dyDescent="0.2">
      <c r="A281" s="34" t="str">
        <f t="shared" si="28"/>
        <v>Finished</v>
      </c>
      <c r="B281" s="35">
        <f t="shared" si="23"/>
        <v>34055</v>
      </c>
      <c r="C281" s="36">
        <f t="shared" si="24"/>
        <v>0</v>
      </c>
      <c r="D281" s="36">
        <f t="shared" si="27"/>
        <v>0</v>
      </c>
      <c r="E281" s="36">
        <f t="shared" si="22"/>
        <v>0</v>
      </c>
      <c r="F281" s="36">
        <f t="shared" si="25"/>
        <v>0</v>
      </c>
      <c r="G281" s="37">
        <f t="shared" si="26"/>
        <v>0</v>
      </c>
    </row>
    <row r="282" spans="1:7" x14ac:dyDescent="0.2">
      <c r="A282" s="34" t="str">
        <f t="shared" si="28"/>
        <v>Finished</v>
      </c>
      <c r="B282" s="35">
        <f t="shared" si="23"/>
        <v>34056</v>
      </c>
      <c r="C282" s="36">
        <f t="shared" si="24"/>
        <v>0</v>
      </c>
      <c r="D282" s="36">
        <f t="shared" si="27"/>
        <v>0</v>
      </c>
      <c r="E282" s="36">
        <f t="shared" ref="E282:E345" si="29">+C282*cal_apr_new*(B282-B281)/num_days_in_year</f>
        <v>0</v>
      </c>
      <c r="F282" s="36">
        <f t="shared" si="25"/>
        <v>0</v>
      </c>
      <c r="G282" s="37">
        <f t="shared" si="26"/>
        <v>0</v>
      </c>
    </row>
    <row r="283" spans="1:7" x14ac:dyDescent="0.2">
      <c r="A283" s="34" t="str">
        <f t="shared" si="28"/>
        <v>Finished</v>
      </c>
      <c r="B283" s="35">
        <f t="shared" ref="B283:B346" si="30">+B282+Len_of_pmt_interval</f>
        <v>34057</v>
      </c>
      <c r="C283" s="36">
        <f t="shared" ref="C283:C346" si="31">+G282</f>
        <v>0</v>
      </c>
      <c r="D283" s="36">
        <f t="shared" si="27"/>
        <v>0</v>
      </c>
      <c r="E283" s="36">
        <f t="shared" si="29"/>
        <v>0</v>
      </c>
      <c r="F283" s="36">
        <f t="shared" ref="F283:F346" si="32">+IF(A283&lt;num_pmts,cal_periodic_pmt_amt-E283,C283)</f>
        <v>0</v>
      </c>
      <c r="G283" s="37">
        <f t="shared" ref="G283:G346" si="33">+C283-F283</f>
        <v>0</v>
      </c>
    </row>
    <row r="284" spans="1:7" x14ac:dyDescent="0.2">
      <c r="A284" s="34" t="str">
        <f t="shared" si="28"/>
        <v>Finished</v>
      </c>
      <c r="B284" s="35">
        <f t="shared" si="30"/>
        <v>34058</v>
      </c>
      <c r="C284" s="36">
        <f t="shared" si="31"/>
        <v>0</v>
      </c>
      <c r="D284" s="36">
        <f t="shared" ref="D284:D347" si="34">+E284+F284</f>
        <v>0</v>
      </c>
      <c r="E284" s="36">
        <f t="shared" si="29"/>
        <v>0</v>
      </c>
      <c r="F284" s="36">
        <f t="shared" si="32"/>
        <v>0</v>
      </c>
      <c r="G284" s="37">
        <f t="shared" si="33"/>
        <v>0</v>
      </c>
    </row>
    <row r="285" spans="1:7" x14ac:dyDescent="0.2">
      <c r="A285" s="34" t="str">
        <f t="shared" si="28"/>
        <v>Finished</v>
      </c>
      <c r="B285" s="35">
        <f t="shared" si="30"/>
        <v>34059</v>
      </c>
      <c r="C285" s="36">
        <f t="shared" si="31"/>
        <v>0</v>
      </c>
      <c r="D285" s="36">
        <f t="shared" si="34"/>
        <v>0</v>
      </c>
      <c r="E285" s="36">
        <f t="shared" si="29"/>
        <v>0</v>
      </c>
      <c r="F285" s="36">
        <f t="shared" si="32"/>
        <v>0</v>
      </c>
      <c r="G285" s="37">
        <f t="shared" si="33"/>
        <v>0</v>
      </c>
    </row>
    <row r="286" spans="1:7" x14ac:dyDescent="0.2">
      <c r="A286" s="34" t="str">
        <f t="shared" si="28"/>
        <v>Finished</v>
      </c>
      <c r="B286" s="35">
        <f t="shared" si="30"/>
        <v>34060</v>
      </c>
      <c r="C286" s="36">
        <f t="shared" si="31"/>
        <v>0</v>
      </c>
      <c r="D286" s="36">
        <f t="shared" si="34"/>
        <v>0</v>
      </c>
      <c r="E286" s="36">
        <f t="shared" si="29"/>
        <v>0</v>
      </c>
      <c r="F286" s="36">
        <f t="shared" si="32"/>
        <v>0</v>
      </c>
      <c r="G286" s="37">
        <f t="shared" si="33"/>
        <v>0</v>
      </c>
    </row>
    <row r="287" spans="1:7" x14ac:dyDescent="0.2">
      <c r="A287" s="34" t="str">
        <f t="shared" si="28"/>
        <v>Finished</v>
      </c>
      <c r="B287" s="35">
        <f t="shared" si="30"/>
        <v>34061</v>
      </c>
      <c r="C287" s="36">
        <f t="shared" si="31"/>
        <v>0</v>
      </c>
      <c r="D287" s="36">
        <f t="shared" si="34"/>
        <v>0</v>
      </c>
      <c r="E287" s="36">
        <f t="shared" si="29"/>
        <v>0</v>
      </c>
      <c r="F287" s="36">
        <f t="shared" si="32"/>
        <v>0</v>
      </c>
      <c r="G287" s="37">
        <f t="shared" si="33"/>
        <v>0</v>
      </c>
    </row>
    <row r="288" spans="1:7" x14ac:dyDescent="0.2">
      <c r="A288" s="34" t="str">
        <f t="shared" si="28"/>
        <v>Finished</v>
      </c>
      <c r="B288" s="35">
        <f t="shared" si="30"/>
        <v>34062</v>
      </c>
      <c r="C288" s="36">
        <f t="shared" si="31"/>
        <v>0</v>
      </c>
      <c r="D288" s="36">
        <f t="shared" si="34"/>
        <v>0</v>
      </c>
      <c r="E288" s="36">
        <f t="shared" si="29"/>
        <v>0</v>
      </c>
      <c r="F288" s="36">
        <f t="shared" si="32"/>
        <v>0</v>
      </c>
      <c r="G288" s="37">
        <f t="shared" si="33"/>
        <v>0</v>
      </c>
    </row>
    <row r="289" spans="1:7" x14ac:dyDescent="0.2">
      <c r="A289" s="34" t="str">
        <f t="shared" si="28"/>
        <v>Finished</v>
      </c>
      <c r="B289" s="35">
        <f t="shared" si="30"/>
        <v>34063</v>
      </c>
      <c r="C289" s="36">
        <f t="shared" si="31"/>
        <v>0</v>
      </c>
      <c r="D289" s="36">
        <f t="shared" si="34"/>
        <v>0</v>
      </c>
      <c r="E289" s="36">
        <f t="shared" si="29"/>
        <v>0</v>
      </c>
      <c r="F289" s="36">
        <f t="shared" si="32"/>
        <v>0</v>
      </c>
      <c r="G289" s="37">
        <f t="shared" si="33"/>
        <v>0</v>
      </c>
    </row>
    <row r="290" spans="1:7" x14ac:dyDescent="0.2">
      <c r="A290" s="34" t="str">
        <f t="shared" si="28"/>
        <v>Finished</v>
      </c>
      <c r="B290" s="35">
        <f t="shared" si="30"/>
        <v>34064</v>
      </c>
      <c r="C290" s="36">
        <f t="shared" si="31"/>
        <v>0</v>
      </c>
      <c r="D290" s="36">
        <f t="shared" si="34"/>
        <v>0</v>
      </c>
      <c r="E290" s="36">
        <f t="shared" si="29"/>
        <v>0</v>
      </c>
      <c r="F290" s="36">
        <f t="shared" si="32"/>
        <v>0</v>
      </c>
      <c r="G290" s="37">
        <f t="shared" si="33"/>
        <v>0</v>
      </c>
    </row>
    <row r="291" spans="1:7" x14ac:dyDescent="0.2">
      <c r="A291" s="34" t="str">
        <f t="shared" si="28"/>
        <v>Finished</v>
      </c>
      <c r="B291" s="35">
        <f t="shared" si="30"/>
        <v>34065</v>
      </c>
      <c r="C291" s="36">
        <f t="shared" si="31"/>
        <v>0</v>
      </c>
      <c r="D291" s="36">
        <f t="shared" si="34"/>
        <v>0</v>
      </c>
      <c r="E291" s="36">
        <f t="shared" si="29"/>
        <v>0</v>
      </c>
      <c r="F291" s="36">
        <f t="shared" si="32"/>
        <v>0</v>
      </c>
      <c r="G291" s="37">
        <f t="shared" si="33"/>
        <v>0</v>
      </c>
    </row>
    <row r="292" spans="1:7" x14ac:dyDescent="0.2">
      <c r="A292" s="34" t="str">
        <f t="shared" si="28"/>
        <v>Finished</v>
      </c>
      <c r="B292" s="35">
        <f t="shared" si="30"/>
        <v>34066</v>
      </c>
      <c r="C292" s="36">
        <f t="shared" si="31"/>
        <v>0</v>
      </c>
      <c r="D292" s="36">
        <f t="shared" si="34"/>
        <v>0</v>
      </c>
      <c r="E292" s="36">
        <f t="shared" si="29"/>
        <v>0</v>
      </c>
      <c r="F292" s="36">
        <f t="shared" si="32"/>
        <v>0</v>
      </c>
      <c r="G292" s="37">
        <f t="shared" si="33"/>
        <v>0</v>
      </c>
    </row>
    <row r="293" spans="1:7" x14ac:dyDescent="0.2">
      <c r="A293" s="34" t="str">
        <f t="shared" si="28"/>
        <v>Finished</v>
      </c>
      <c r="B293" s="35">
        <f t="shared" si="30"/>
        <v>34067</v>
      </c>
      <c r="C293" s="36">
        <f t="shared" si="31"/>
        <v>0</v>
      </c>
      <c r="D293" s="36">
        <f t="shared" si="34"/>
        <v>0</v>
      </c>
      <c r="E293" s="36">
        <f t="shared" si="29"/>
        <v>0</v>
      </c>
      <c r="F293" s="36">
        <f t="shared" si="32"/>
        <v>0</v>
      </c>
      <c r="G293" s="37">
        <f t="shared" si="33"/>
        <v>0</v>
      </c>
    </row>
    <row r="294" spans="1:7" x14ac:dyDescent="0.2">
      <c r="A294" s="34" t="str">
        <f t="shared" si="28"/>
        <v>Finished</v>
      </c>
      <c r="B294" s="35">
        <f t="shared" si="30"/>
        <v>34068</v>
      </c>
      <c r="C294" s="36">
        <f t="shared" si="31"/>
        <v>0</v>
      </c>
      <c r="D294" s="36">
        <f t="shared" si="34"/>
        <v>0</v>
      </c>
      <c r="E294" s="36">
        <f t="shared" si="29"/>
        <v>0</v>
      </c>
      <c r="F294" s="36">
        <f t="shared" si="32"/>
        <v>0</v>
      </c>
      <c r="G294" s="37">
        <f t="shared" si="33"/>
        <v>0</v>
      </c>
    </row>
    <row r="295" spans="1:7" x14ac:dyDescent="0.2">
      <c r="A295" s="34" t="str">
        <f t="shared" si="28"/>
        <v>Finished</v>
      </c>
      <c r="B295" s="35">
        <f t="shared" si="30"/>
        <v>34069</v>
      </c>
      <c r="C295" s="36">
        <f t="shared" si="31"/>
        <v>0</v>
      </c>
      <c r="D295" s="36">
        <f t="shared" si="34"/>
        <v>0</v>
      </c>
      <c r="E295" s="36">
        <f t="shared" si="29"/>
        <v>0</v>
      </c>
      <c r="F295" s="36">
        <f t="shared" si="32"/>
        <v>0</v>
      </c>
      <c r="G295" s="37">
        <f t="shared" si="33"/>
        <v>0</v>
      </c>
    </row>
    <row r="296" spans="1:7" x14ac:dyDescent="0.2">
      <c r="A296" s="34" t="str">
        <f t="shared" si="28"/>
        <v>Finished</v>
      </c>
      <c r="B296" s="35">
        <f t="shared" si="30"/>
        <v>34070</v>
      </c>
      <c r="C296" s="36">
        <f t="shared" si="31"/>
        <v>0</v>
      </c>
      <c r="D296" s="36">
        <f t="shared" si="34"/>
        <v>0</v>
      </c>
      <c r="E296" s="36">
        <f t="shared" si="29"/>
        <v>0</v>
      </c>
      <c r="F296" s="36">
        <f t="shared" si="32"/>
        <v>0</v>
      </c>
      <c r="G296" s="37">
        <f t="shared" si="33"/>
        <v>0</v>
      </c>
    </row>
    <row r="297" spans="1:7" x14ac:dyDescent="0.2">
      <c r="A297" s="34" t="str">
        <f t="shared" si="28"/>
        <v>Finished</v>
      </c>
      <c r="B297" s="35">
        <f t="shared" si="30"/>
        <v>34071</v>
      </c>
      <c r="C297" s="36">
        <f t="shared" si="31"/>
        <v>0</v>
      </c>
      <c r="D297" s="36">
        <f t="shared" si="34"/>
        <v>0</v>
      </c>
      <c r="E297" s="36">
        <f t="shared" si="29"/>
        <v>0</v>
      </c>
      <c r="F297" s="36">
        <f t="shared" si="32"/>
        <v>0</v>
      </c>
      <c r="G297" s="37">
        <f t="shared" si="33"/>
        <v>0</v>
      </c>
    </row>
    <row r="298" spans="1:7" x14ac:dyDescent="0.2">
      <c r="A298" s="34" t="str">
        <f t="shared" si="28"/>
        <v>Finished</v>
      </c>
      <c r="B298" s="35">
        <f t="shared" si="30"/>
        <v>34072</v>
      </c>
      <c r="C298" s="36">
        <f t="shared" si="31"/>
        <v>0</v>
      </c>
      <c r="D298" s="36">
        <f t="shared" si="34"/>
        <v>0</v>
      </c>
      <c r="E298" s="36">
        <f t="shared" si="29"/>
        <v>0</v>
      </c>
      <c r="F298" s="36">
        <f t="shared" si="32"/>
        <v>0</v>
      </c>
      <c r="G298" s="37">
        <f t="shared" si="33"/>
        <v>0</v>
      </c>
    </row>
    <row r="299" spans="1:7" x14ac:dyDescent="0.2">
      <c r="A299" s="34" t="str">
        <f t="shared" si="28"/>
        <v>Finished</v>
      </c>
      <c r="B299" s="35">
        <f t="shared" si="30"/>
        <v>34073</v>
      </c>
      <c r="C299" s="36">
        <f t="shared" si="31"/>
        <v>0</v>
      </c>
      <c r="D299" s="36">
        <f t="shared" si="34"/>
        <v>0</v>
      </c>
      <c r="E299" s="36">
        <f t="shared" si="29"/>
        <v>0</v>
      </c>
      <c r="F299" s="36">
        <f t="shared" si="32"/>
        <v>0</v>
      </c>
      <c r="G299" s="37">
        <f t="shared" si="33"/>
        <v>0</v>
      </c>
    </row>
    <row r="300" spans="1:7" x14ac:dyDescent="0.2">
      <c r="A300" s="34" t="str">
        <f t="shared" si="28"/>
        <v>Finished</v>
      </c>
      <c r="B300" s="35">
        <f t="shared" si="30"/>
        <v>34074</v>
      </c>
      <c r="C300" s="36">
        <f t="shared" si="31"/>
        <v>0</v>
      </c>
      <c r="D300" s="36">
        <f t="shared" si="34"/>
        <v>0</v>
      </c>
      <c r="E300" s="36">
        <f t="shared" si="29"/>
        <v>0</v>
      </c>
      <c r="F300" s="36">
        <f t="shared" si="32"/>
        <v>0</v>
      </c>
      <c r="G300" s="37">
        <f t="shared" si="33"/>
        <v>0</v>
      </c>
    </row>
    <row r="301" spans="1:7" x14ac:dyDescent="0.2">
      <c r="A301" s="34" t="str">
        <f t="shared" si="28"/>
        <v>Finished</v>
      </c>
      <c r="B301" s="35">
        <f t="shared" si="30"/>
        <v>34075</v>
      </c>
      <c r="C301" s="36">
        <f t="shared" si="31"/>
        <v>0</v>
      </c>
      <c r="D301" s="36">
        <f t="shared" si="34"/>
        <v>0</v>
      </c>
      <c r="E301" s="36">
        <f t="shared" si="29"/>
        <v>0</v>
      </c>
      <c r="F301" s="36">
        <f t="shared" si="32"/>
        <v>0</v>
      </c>
      <c r="G301" s="37">
        <f t="shared" si="33"/>
        <v>0</v>
      </c>
    </row>
    <row r="302" spans="1:7" x14ac:dyDescent="0.2">
      <c r="A302" s="34" t="str">
        <f t="shared" si="28"/>
        <v>Finished</v>
      </c>
      <c r="B302" s="35">
        <f t="shared" si="30"/>
        <v>34076</v>
      </c>
      <c r="C302" s="36">
        <f t="shared" si="31"/>
        <v>0</v>
      </c>
      <c r="D302" s="36">
        <f t="shared" si="34"/>
        <v>0</v>
      </c>
      <c r="E302" s="36">
        <f t="shared" si="29"/>
        <v>0</v>
      </c>
      <c r="F302" s="36">
        <f t="shared" si="32"/>
        <v>0</v>
      </c>
      <c r="G302" s="37">
        <f t="shared" si="33"/>
        <v>0</v>
      </c>
    </row>
    <row r="303" spans="1:7" x14ac:dyDescent="0.2">
      <c r="A303" s="34" t="str">
        <f t="shared" si="28"/>
        <v>Finished</v>
      </c>
      <c r="B303" s="35">
        <f t="shared" si="30"/>
        <v>34077</v>
      </c>
      <c r="C303" s="36">
        <f t="shared" si="31"/>
        <v>0</v>
      </c>
      <c r="D303" s="36">
        <f t="shared" si="34"/>
        <v>0</v>
      </c>
      <c r="E303" s="36">
        <f t="shared" si="29"/>
        <v>0</v>
      </c>
      <c r="F303" s="36">
        <f t="shared" si="32"/>
        <v>0</v>
      </c>
      <c r="G303" s="37">
        <f t="shared" si="33"/>
        <v>0</v>
      </c>
    </row>
    <row r="304" spans="1:7" x14ac:dyDescent="0.2">
      <c r="A304" s="34" t="str">
        <f t="shared" si="28"/>
        <v>Finished</v>
      </c>
      <c r="B304" s="35">
        <f t="shared" si="30"/>
        <v>34078</v>
      </c>
      <c r="C304" s="36">
        <f t="shared" si="31"/>
        <v>0</v>
      </c>
      <c r="D304" s="36">
        <f t="shared" si="34"/>
        <v>0</v>
      </c>
      <c r="E304" s="36">
        <f t="shared" si="29"/>
        <v>0</v>
      </c>
      <c r="F304" s="36">
        <f t="shared" si="32"/>
        <v>0</v>
      </c>
      <c r="G304" s="37">
        <f t="shared" si="33"/>
        <v>0</v>
      </c>
    </row>
    <row r="305" spans="1:7" x14ac:dyDescent="0.2">
      <c r="A305" s="34" t="str">
        <f t="shared" si="28"/>
        <v>Finished</v>
      </c>
      <c r="B305" s="35">
        <f t="shared" si="30"/>
        <v>34079</v>
      </c>
      <c r="C305" s="36">
        <f t="shared" si="31"/>
        <v>0</v>
      </c>
      <c r="D305" s="36">
        <f t="shared" si="34"/>
        <v>0</v>
      </c>
      <c r="E305" s="36">
        <f t="shared" si="29"/>
        <v>0</v>
      </c>
      <c r="F305" s="36">
        <f t="shared" si="32"/>
        <v>0</v>
      </c>
      <c r="G305" s="37">
        <f t="shared" si="33"/>
        <v>0</v>
      </c>
    </row>
    <row r="306" spans="1:7" x14ac:dyDescent="0.2">
      <c r="A306" s="34" t="str">
        <f t="shared" si="28"/>
        <v>Finished</v>
      </c>
      <c r="B306" s="35">
        <f t="shared" si="30"/>
        <v>34080</v>
      </c>
      <c r="C306" s="36">
        <f t="shared" si="31"/>
        <v>0</v>
      </c>
      <c r="D306" s="36">
        <f t="shared" si="34"/>
        <v>0</v>
      </c>
      <c r="E306" s="36">
        <f t="shared" si="29"/>
        <v>0</v>
      </c>
      <c r="F306" s="36">
        <f t="shared" si="32"/>
        <v>0</v>
      </c>
      <c r="G306" s="37">
        <f t="shared" si="33"/>
        <v>0</v>
      </c>
    </row>
    <row r="307" spans="1:7" x14ac:dyDescent="0.2">
      <c r="A307" s="34" t="str">
        <f t="shared" si="28"/>
        <v>Finished</v>
      </c>
      <c r="B307" s="35">
        <f t="shared" si="30"/>
        <v>34081</v>
      </c>
      <c r="C307" s="36">
        <f t="shared" si="31"/>
        <v>0</v>
      </c>
      <c r="D307" s="36">
        <f t="shared" si="34"/>
        <v>0</v>
      </c>
      <c r="E307" s="36">
        <f t="shared" si="29"/>
        <v>0</v>
      </c>
      <c r="F307" s="36">
        <f t="shared" si="32"/>
        <v>0</v>
      </c>
      <c r="G307" s="37">
        <f t="shared" si="33"/>
        <v>0</v>
      </c>
    </row>
    <row r="308" spans="1:7" x14ac:dyDescent="0.2">
      <c r="A308" s="34" t="str">
        <f t="shared" si="28"/>
        <v>Finished</v>
      </c>
      <c r="B308" s="35">
        <f t="shared" si="30"/>
        <v>34082</v>
      </c>
      <c r="C308" s="36">
        <f t="shared" si="31"/>
        <v>0</v>
      </c>
      <c r="D308" s="36">
        <f t="shared" si="34"/>
        <v>0</v>
      </c>
      <c r="E308" s="36">
        <f t="shared" si="29"/>
        <v>0</v>
      </c>
      <c r="F308" s="36">
        <f t="shared" si="32"/>
        <v>0</v>
      </c>
      <c r="G308" s="37">
        <f t="shared" si="33"/>
        <v>0</v>
      </c>
    </row>
    <row r="309" spans="1:7" x14ac:dyDescent="0.2">
      <c r="A309" s="34" t="str">
        <f t="shared" si="28"/>
        <v>Finished</v>
      </c>
      <c r="B309" s="35">
        <f t="shared" si="30"/>
        <v>34083</v>
      </c>
      <c r="C309" s="36">
        <f t="shared" si="31"/>
        <v>0</v>
      </c>
      <c r="D309" s="36">
        <f t="shared" si="34"/>
        <v>0</v>
      </c>
      <c r="E309" s="36">
        <f t="shared" si="29"/>
        <v>0</v>
      </c>
      <c r="F309" s="36">
        <f t="shared" si="32"/>
        <v>0</v>
      </c>
      <c r="G309" s="37">
        <f t="shared" si="33"/>
        <v>0</v>
      </c>
    </row>
    <row r="310" spans="1:7" x14ac:dyDescent="0.2">
      <c r="A310" s="34" t="str">
        <f t="shared" si="28"/>
        <v>Finished</v>
      </c>
      <c r="B310" s="35">
        <f t="shared" si="30"/>
        <v>34084</v>
      </c>
      <c r="C310" s="36">
        <f t="shared" si="31"/>
        <v>0</v>
      </c>
      <c r="D310" s="36">
        <f t="shared" si="34"/>
        <v>0</v>
      </c>
      <c r="E310" s="36">
        <f t="shared" si="29"/>
        <v>0</v>
      </c>
      <c r="F310" s="36">
        <f t="shared" si="32"/>
        <v>0</v>
      </c>
      <c r="G310" s="37">
        <f t="shared" si="33"/>
        <v>0</v>
      </c>
    </row>
    <row r="311" spans="1:7" x14ac:dyDescent="0.2">
      <c r="A311" s="34" t="str">
        <f t="shared" si="28"/>
        <v>Finished</v>
      </c>
      <c r="B311" s="35">
        <f t="shared" si="30"/>
        <v>34085</v>
      </c>
      <c r="C311" s="36">
        <f t="shared" si="31"/>
        <v>0</v>
      </c>
      <c r="D311" s="36">
        <f t="shared" si="34"/>
        <v>0</v>
      </c>
      <c r="E311" s="36">
        <f t="shared" si="29"/>
        <v>0</v>
      </c>
      <c r="F311" s="36">
        <f t="shared" si="32"/>
        <v>0</v>
      </c>
      <c r="G311" s="37">
        <f t="shared" si="33"/>
        <v>0</v>
      </c>
    </row>
    <row r="312" spans="1:7" x14ac:dyDescent="0.2">
      <c r="A312" s="34" t="str">
        <f t="shared" si="28"/>
        <v>Finished</v>
      </c>
      <c r="B312" s="35">
        <f t="shared" si="30"/>
        <v>34086</v>
      </c>
      <c r="C312" s="36">
        <f t="shared" si="31"/>
        <v>0</v>
      </c>
      <c r="D312" s="36">
        <f t="shared" si="34"/>
        <v>0</v>
      </c>
      <c r="E312" s="36">
        <f t="shared" si="29"/>
        <v>0</v>
      </c>
      <c r="F312" s="36">
        <f t="shared" si="32"/>
        <v>0</v>
      </c>
      <c r="G312" s="37">
        <f t="shared" si="33"/>
        <v>0</v>
      </c>
    </row>
    <row r="313" spans="1:7" x14ac:dyDescent="0.2">
      <c r="A313" s="34" t="str">
        <f t="shared" si="28"/>
        <v>Finished</v>
      </c>
      <c r="B313" s="35">
        <f t="shared" si="30"/>
        <v>34087</v>
      </c>
      <c r="C313" s="36">
        <f t="shared" si="31"/>
        <v>0</v>
      </c>
      <c r="D313" s="36">
        <f t="shared" si="34"/>
        <v>0</v>
      </c>
      <c r="E313" s="36">
        <f t="shared" si="29"/>
        <v>0</v>
      </c>
      <c r="F313" s="36">
        <f t="shared" si="32"/>
        <v>0</v>
      </c>
      <c r="G313" s="37">
        <f t="shared" si="33"/>
        <v>0</v>
      </c>
    </row>
    <row r="314" spans="1:7" x14ac:dyDescent="0.2">
      <c r="A314" s="34" t="str">
        <f t="shared" ref="A314:A377" si="35">+IF(A313&lt;num_pmts,A313+1,"Finished")</f>
        <v>Finished</v>
      </c>
      <c r="B314" s="35">
        <f t="shared" si="30"/>
        <v>34088</v>
      </c>
      <c r="C314" s="36">
        <f t="shared" si="31"/>
        <v>0</v>
      </c>
      <c r="D314" s="36">
        <f t="shared" si="34"/>
        <v>0</v>
      </c>
      <c r="E314" s="36">
        <f t="shared" si="29"/>
        <v>0</v>
      </c>
      <c r="F314" s="36">
        <f t="shared" si="32"/>
        <v>0</v>
      </c>
      <c r="G314" s="37">
        <f t="shared" si="33"/>
        <v>0</v>
      </c>
    </row>
    <row r="315" spans="1:7" x14ac:dyDescent="0.2">
      <c r="A315" s="34" t="str">
        <f t="shared" si="35"/>
        <v>Finished</v>
      </c>
      <c r="B315" s="35">
        <f t="shared" si="30"/>
        <v>34089</v>
      </c>
      <c r="C315" s="36">
        <f t="shared" si="31"/>
        <v>0</v>
      </c>
      <c r="D315" s="36">
        <f t="shared" si="34"/>
        <v>0</v>
      </c>
      <c r="E315" s="36">
        <f t="shared" si="29"/>
        <v>0</v>
      </c>
      <c r="F315" s="36">
        <f t="shared" si="32"/>
        <v>0</v>
      </c>
      <c r="G315" s="37">
        <f t="shared" si="33"/>
        <v>0</v>
      </c>
    </row>
    <row r="316" spans="1:7" x14ac:dyDescent="0.2">
      <c r="A316" s="34" t="str">
        <f t="shared" si="35"/>
        <v>Finished</v>
      </c>
      <c r="B316" s="35">
        <f t="shared" si="30"/>
        <v>34090</v>
      </c>
      <c r="C316" s="36">
        <f t="shared" si="31"/>
        <v>0</v>
      </c>
      <c r="D316" s="36">
        <f t="shared" si="34"/>
        <v>0</v>
      </c>
      <c r="E316" s="36">
        <f t="shared" si="29"/>
        <v>0</v>
      </c>
      <c r="F316" s="36">
        <f t="shared" si="32"/>
        <v>0</v>
      </c>
      <c r="G316" s="37">
        <f t="shared" si="33"/>
        <v>0</v>
      </c>
    </row>
    <row r="317" spans="1:7" x14ac:dyDescent="0.2">
      <c r="A317" s="34" t="str">
        <f t="shared" si="35"/>
        <v>Finished</v>
      </c>
      <c r="B317" s="35">
        <f t="shared" si="30"/>
        <v>34091</v>
      </c>
      <c r="C317" s="36">
        <f t="shared" si="31"/>
        <v>0</v>
      </c>
      <c r="D317" s="36">
        <f t="shared" si="34"/>
        <v>0</v>
      </c>
      <c r="E317" s="36">
        <f t="shared" si="29"/>
        <v>0</v>
      </c>
      <c r="F317" s="36">
        <f t="shared" si="32"/>
        <v>0</v>
      </c>
      <c r="G317" s="37">
        <f t="shared" si="33"/>
        <v>0</v>
      </c>
    </row>
    <row r="318" spans="1:7" x14ac:dyDescent="0.2">
      <c r="A318" s="34" t="str">
        <f t="shared" si="35"/>
        <v>Finished</v>
      </c>
      <c r="B318" s="35">
        <f t="shared" si="30"/>
        <v>34092</v>
      </c>
      <c r="C318" s="36">
        <f t="shared" si="31"/>
        <v>0</v>
      </c>
      <c r="D318" s="36">
        <f t="shared" si="34"/>
        <v>0</v>
      </c>
      <c r="E318" s="36">
        <f t="shared" si="29"/>
        <v>0</v>
      </c>
      <c r="F318" s="36">
        <f t="shared" si="32"/>
        <v>0</v>
      </c>
      <c r="G318" s="37">
        <f t="shared" si="33"/>
        <v>0</v>
      </c>
    </row>
    <row r="319" spans="1:7" x14ac:dyDescent="0.2">
      <c r="A319" s="34" t="str">
        <f t="shared" si="35"/>
        <v>Finished</v>
      </c>
      <c r="B319" s="35">
        <f t="shared" si="30"/>
        <v>34093</v>
      </c>
      <c r="C319" s="36">
        <f t="shared" si="31"/>
        <v>0</v>
      </c>
      <c r="D319" s="36">
        <f t="shared" si="34"/>
        <v>0</v>
      </c>
      <c r="E319" s="36">
        <f t="shared" si="29"/>
        <v>0</v>
      </c>
      <c r="F319" s="36">
        <f t="shared" si="32"/>
        <v>0</v>
      </c>
      <c r="G319" s="37">
        <f t="shared" si="33"/>
        <v>0</v>
      </c>
    </row>
    <row r="320" spans="1:7" x14ac:dyDescent="0.2">
      <c r="A320" s="34" t="str">
        <f t="shared" si="35"/>
        <v>Finished</v>
      </c>
      <c r="B320" s="35">
        <f t="shared" si="30"/>
        <v>34094</v>
      </c>
      <c r="C320" s="36">
        <f t="shared" si="31"/>
        <v>0</v>
      </c>
      <c r="D320" s="36">
        <f t="shared" si="34"/>
        <v>0</v>
      </c>
      <c r="E320" s="36">
        <f t="shared" si="29"/>
        <v>0</v>
      </c>
      <c r="F320" s="36">
        <f t="shared" si="32"/>
        <v>0</v>
      </c>
      <c r="G320" s="37">
        <f t="shared" si="33"/>
        <v>0</v>
      </c>
    </row>
    <row r="321" spans="1:7" x14ac:dyDescent="0.2">
      <c r="A321" s="34" t="str">
        <f t="shared" si="35"/>
        <v>Finished</v>
      </c>
      <c r="B321" s="35">
        <f t="shared" si="30"/>
        <v>34095</v>
      </c>
      <c r="C321" s="36">
        <f t="shared" si="31"/>
        <v>0</v>
      </c>
      <c r="D321" s="36">
        <f t="shared" si="34"/>
        <v>0</v>
      </c>
      <c r="E321" s="36">
        <f t="shared" si="29"/>
        <v>0</v>
      </c>
      <c r="F321" s="36">
        <f t="shared" si="32"/>
        <v>0</v>
      </c>
      <c r="G321" s="37">
        <f t="shared" si="33"/>
        <v>0</v>
      </c>
    </row>
    <row r="322" spans="1:7" x14ac:dyDescent="0.2">
      <c r="A322" s="34" t="str">
        <f t="shared" si="35"/>
        <v>Finished</v>
      </c>
      <c r="B322" s="35">
        <f t="shared" si="30"/>
        <v>34096</v>
      </c>
      <c r="C322" s="36">
        <f t="shared" si="31"/>
        <v>0</v>
      </c>
      <c r="D322" s="36">
        <f t="shared" si="34"/>
        <v>0</v>
      </c>
      <c r="E322" s="36">
        <f t="shared" si="29"/>
        <v>0</v>
      </c>
      <c r="F322" s="36">
        <f t="shared" si="32"/>
        <v>0</v>
      </c>
      <c r="G322" s="37">
        <f t="shared" si="33"/>
        <v>0</v>
      </c>
    </row>
    <row r="323" spans="1:7" x14ac:dyDescent="0.2">
      <c r="A323" s="34" t="str">
        <f t="shared" si="35"/>
        <v>Finished</v>
      </c>
      <c r="B323" s="35">
        <f t="shared" si="30"/>
        <v>34097</v>
      </c>
      <c r="C323" s="36">
        <f t="shared" si="31"/>
        <v>0</v>
      </c>
      <c r="D323" s="36">
        <f t="shared" si="34"/>
        <v>0</v>
      </c>
      <c r="E323" s="36">
        <f t="shared" si="29"/>
        <v>0</v>
      </c>
      <c r="F323" s="36">
        <f t="shared" si="32"/>
        <v>0</v>
      </c>
      <c r="G323" s="37">
        <f t="shared" si="33"/>
        <v>0</v>
      </c>
    </row>
    <row r="324" spans="1:7" x14ac:dyDescent="0.2">
      <c r="A324" s="34" t="str">
        <f t="shared" si="35"/>
        <v>Finished</v>
      </c>
      <c r="B324" s="35">
        <f t="shared" si="30"/>
        <v>34098</v>
      </c>
      <c r="C324" s="36">
        <f t="shared" si="31"/>
        <v>0</v>
      </c>
      <c r="D324" s="36">
        <f t="shared" si="34"/>
        <v>0</v>
      </c>
      <c r="E324" s="36">
        <f t="shared" si="29"/>
        <v>0</v>
      </c>
      <c r="F324" s="36">
        <f t="shared" si="32"/>
        <v>0</v>
      </c>
      <c r="G324" s="37">
        <f t="shared" si="33"/>
        <v>0</v>
      </c>
    </row>
    <row r="325" spans="1:7" s="2" customFormat="1" ht="15" x14ac:dyDescent="0.25">
      <c r="A325" s="75" t="str">
        <f t="shared" si="35"/>
        <v>Finished</v>
      </c>
      <c r="B325" s="76">
        <f t="shared" si="30"/>
        <v>34099</v>
      </c>
      <c r="C325" s="77">
        <f t="shared" si="31"/>
        <v>0</v>
      </c>
      <c r="D325" s="77">
        <f t="shared" si="34"/>
        <v>0</v>
      </c>
      <c r="E325" s="77">
        <f t="shared" si="29"/>
        <v>0</v>
      </c>
      <c r="F325" s="77">
        <f t="shared" si="32"/>
        <v>0</v>
      </c>
      <c r="G325" s="78">
        <f t="shared" si="33"/>
        <v>0</v>
      </c>
    </row>
    <row r="326" spans="1:7" x14ac:dyDescent="0.2">
      <c r="A326" s="34" t="str">
        <f t="shared" si="35"/>
        <v>Finished</v>
      </c>
      <c r="B326" s="35">
        <f t="shared" si="30"/>
        <v>34100</v>
      </c>
      <c r="C326" s="36">
        <f t="shared" si="31"/>
        <v>0</v>
      </c>
      <c r="D326" s="36">
        <f t="shared" si="34"/>
        <v>0</v>
      </c>
      <c r="E326" s="36">
        <f t="shared" si="29"/>
        <v>0</v>
      </c>
      <c r="F326" s="36">
        <f t="shared" si="32"/>
        <v>0</v>
      </c>
      <c r="G326" s="37">
        <f t="shared" si="33"/>
        <v>0</v>
      </c>
    </row>
    <row r="327" spans="1:7" x14ac:dyDescent="0.2">
      <c r="A327" s="34" t="str">
        <f t="shared" si="35"/>
        <v>Finished</v>
      </c>
      <c r="B327" s="35">
        <f t="shared" si="30"/>
        <v>34101</v>
      </c>
      <c r="C327" s="36">
        <f t="shared" si="31"/>
        <v>0</v>
      </c>
      <c r="D327" s="36">
        <f t="shared" si="34"/>
        <v>0</v>
      </c>
      <c r="E327" s="36">
        <f t="shared" si="29"/>
        <v>0</v>
      </c>
      <c r="F327" s="36">
        <f t="shared" si="32"/>
        <v>0</v>
      </c>
      <c r="G327" s="37">
        <f t="shared" si="33"/>
        <v>0</v>
      </c>
    </row>
    <row r="328" spans="1:7" x14ac:dyDescent="0.2">
      <c r="A328" s="34" t="str">
        <f t="shared" si="35"/>
        <v>Finished</v>
      </c>
      <c r="B328" s="35">
        <f t="shared" si="30"/>
        <v>34102</v>
      </c>
      <c r="C328" s="36">
        <f t="shared" si="31"/>
        <v>0</v>
      </c>
      <c r="D328" s="36">
        <f t="shared" si="34"/>
        <v>0</v>
      </c>
      <c r="E328" s="36">
        <f t="shared" si="29"/>
        <v>0</v>
      </c>
      <c r="F328" s="36">
        <f t="shared" si="32"/>
        <v>0</v>
      </c>
      <c r="G328" s="37">
        <f t="shared" si="33"/>
        <v>0</v>
      </c>
    </row>
    <row r="329" spans="1:7" x14ac:dyDescent="0.2">
      <c r="A329" s="34" t="str">
        <f t="shared" si="35"/>
        <v>Finished</v>
      </c>
      <c r="B329" s="35">
        <f t="shared" si="30"/>
        <v>34103</v>
      </c>
      <c r="C329" s="36">
        <f t="shared" si="31"/>
        <v>0</v>
      </c>
      <c r="D329" s="36">
        <f t="shared" si="34"/>
        <v>0</v>
      </c>
      <c r="E329" s="36">
        <f t="shared" si="29"/>
        <v>0</v>
      </c>
      <c r="F329" s="36">
        <f t="shared" si="32"/>
        <v>0</v>
      </c>
      <c r="G329" s="37">
        <f t="shared" si="33"/>
        <v>0</v>
      </c>
    </row>
    <row r="330" spans="1:7" x14ac:dyDescent="0.2">
      <c r="A330" s="34" t="str">
        <f t="shared" si="35"/>
        <v>Finished</v>
      </c>
      <c r="B330" s="35">
        <f t="shared" si="30"/>
        <v>34104</v>
      </c>
      <c r="C330" s="36">
        <f t="shared" si="31"/>
        <v>0</v>
      </c>
      <c r="D330" s="36">
        <f t="shared" si="34"/>
        <v>0</v>
      </c>
      <c r="E330" s="36">
        <f t="shared" si="29"/>
        <v>0</v>
      </c>
      <c r="F330" s="36">
        <f t="shared" si="32"/>
        <v>0</v>
      </c>
      <c r="G330" s="37">
        <f t="shared" si="33"/>
        <v>0</v>
      </c>
    </row>
    <row r="331" spans="1:7" x14ac:dyDescent="0.2">
      <c r="A331" s="34" t="str">
        <f t="shared" si="35"/>
        <v>Finished</v>
      </c>
      <c r="B331" s="35">
        <f t="shared" si="30"/>
        <v>34105</v>
      </c>
      <c r="C331" s="36">
        <f t="shared" si="31"/>
        <v>0</v>
      </c>
      <c r="D331" s="36">
        <f t="shared" si="34"/>
        <v>0</v>
      </c>
      <c r="E331" s="36">
        <f t="shared" si="29"/>
        <v>0</v>
      </c>
      <c r="F331" s="36">
        <f t="shared" si="32"/>
        <v>0</v>
      </c>
      <c r="G331" s="37">
        <f t="shared" si="33"/>
        <v>0</v>
      </c>
    </row>
    <row r="332" spans="1:7" x14ac:dyDescent="0.2">
      <c r="A332" s="34" t="str">
        <f t="shared" si="35"/>
        <v>Finished</v>
      </c>
      <c r="B332" s="35">
        <f t="shared" si="30"/>
        <v>34106</v>
      </c>
      <c r="C332" s="36">
        <f t="shared" si="31"/>
        <v>0</v>
      </c>
      <c r="D332" s="36">
        <f t="shared" si="34"/>
        <v>0</v>
      </c>
      <c r="E332" s="36">
        <f t="shared" si="29"/>
        <v>0</v>
      </c>
      <c r="F332" s="36">
        <f t="shared" si="32"/>
        <v>0</v>
      </c>
      <c r="G332" s="37">
        <f t="shared" si="33"/>
        <v>0</v>
      </c>
    </row>
    <row r="333" spans="1:7" x14ac:dyDescent="0.2">
      <c r="A333" s="34" t="str">
        <f t="shared" si="35"/>
        <v>Finished</v>
      </c>
      <c r="B333" s="35">
        <f t="shared" si="30"/>
        <v>34107</v>
      </c>
      <c r="C333" s="36">
        <f t="shared" si="31"/>
        <v>0</v>
      </c>
      <c r="D333" s="36">
        <f t="shared" si="34"/>
        <v>0</v>
      </c>
      <c r="E333" s="36">
        <f t="shared" si="29"/>
        <v>0</v>
      </c>
      <c r="F333" s="36">
        <f t="shared" si="32"/>
        <v>0</v>
      </c>
      <c r="G333" s="37">
        <f t="shared" si="33"/>
        <v>0</v>
      </c>
    </row>
    <row r="334" spans="1:7" x14ac:dyDescent="0.2">
      <c r="A334" s="34" t="str">
        <f t="shared" si="35"/>
        <v>Finished</v>
      </c>
      <c r="B334" s="35">
        <f t="shared" si="30"/>
        <v>34108</v>
      </c>
      <c r="C334" s="36">
        <f t="shared" si="31"/>
        <v>0</v>
      </c>
      <c r="D334" s="36">
        <f t="shared" si="34"/>
        <v>0</v>
      </c>
      <c r="E334" s="36">
        <f t="shared" si="29"/>
        <v>0</v>
      </c>
      <c r="F334" s="36">
        <f t="shared" si="32"/>
        <v>0</v>
      </c>
      <c r="G334" s="37">
        <f t="shared" si="33"/>
        <v>0</v>
      </c>
    </row>
    <row r="335" spans="1:7" x14ac:dyDescent="0.2">
      <c r="A335" s="34" t="str">
        <f t="shared" si="35"/>
        <v>Finished</v>
      </c>
      <c r="B335" s="35">
        <f t="shared" si="30"/>
        <v>34109</v>
      </c>
      <c r="C335" s="36">
        <f t="shared" si="31"/>
        <v>0</v>
      </c>
      <c r="D335" s="36">
        <f t="shared" si="34"/>
        <v>0</v>
      </c>
      <c r="E335" s="36">
        <f t="shared" si="29"/>
        <v>0</v>
      </c>
      <c r="F335" s="36">
        <f t="shared" si="32"/>
        <v>0</v>
      </c>
      <c r="G335" s="37">
        <f t="shared" si="33"/>
        <v>0</v>
      </c>
    </row>
    <row r="336" spans="1:7" x14ac:dyDescent="0.2">
      <c r="A336" s="34" t="str">
        <f t="shared" si="35"/>
        <v>Finished</v>
      </c>
      <c r="B336" s="35">
        <f t="shared" si="30"/>
        <v>34110</v>
      </c>
      <c r="C336" s="36">
        <f t="shared" si="31"/>
        <v>0</v>
      </c>
      <c r="D336" s="36">
        <f t="shared" si="34"/>
        <v>0</v>
      </c>
      <c r="E336" s="36">
        <f t="shared" si="29"/>
        <v>0</v>
      </c>
      <c r="F336" s="36">
        <f t="shared" si="32"/>
        <v>0</v>
      </c>
      <c r="G336" s="37">
        <f t="shared" si="33"/>
        <v>0</v>
      </c>
    </row>
    <row r="337" spans="1:7" x14ac:dyDescent="0.2">
      <c r="A337" s="34" t="str">
        <f t="shared" si="35"/>
        <v>Finished</v>
      </c>
      <c r="B337" s="35">
        <f t="shared" si="30"/>
        <v>34111</v>
      </c>
      <c r="C337" s="36">
        <f t="shared" si="31"/>
        <v>0</v>
      </c>
      <c r="D337" s="36">
        <f t="shared" si="34"/>
        <v>0</v>
      </c>
      <c r="E337" s="36">
        <f t="shared" si="29"/>
        <v>0</v>
      </c>
      <c r="F337" s="36">
        <f t="shared" si="32"/>
        <v>0</v>
      </c>
      <c r="G337" s="37">
        <f t="shared" si="33"/>
        <v>0</v>
      </c>
    </row>
    <row r="338" spans="1:7" x14ac:dyDescent="0.2">
      <c r="A338" s="34" t="str">
        <f t="shared" si="35"/>
        <v>Finished</v>
      </c>
      <c r="B338" s="35">
        <f t="shared" si="30"/>
        <v>34112</v>
      </c>
      <c r="C338" s="36">
        <f t="shared" si="31"/>
        <v>0</v>
      </c>
      <c r="D338" s="36">
        <f t="shared" si="34"/>
        <v>0</v>
      </c>
      <c r="E338" s="36">
        <f t="shared" si="29"/>
        <v>0</v>
      </c>
      <c r="F338" s="36">
        <f t="shared" si="32"/>
        <v>0</v>
      </c>
      <c r="G338" s="37">
        <f t="shared" si="33"/>
        <v>0</v>
      </c>
    </row>
    <row r="339" spans="1:7" x14ac:dyDescent="0.2">
      <c r="A339" s="34" t="str">
        <f t="shared" si="35"/>
        <v>Finished</v>
      </c>
      <c r="B339" s="35">
        <f t="shared" si="30"/>
        <v>34113</v>
      </c>
      <c r="C339" s="36">
        <f t="shared" si="31"/>
        <v>0</v>
      </c>
      <c r="D339" s="36">
        <f t="shared" si="34"/>
        <v>0</v>
      </c>
      <c r="E339" s="36">
        <f t="shared" si="29"/>
        <v>0</v>
      </c>
      <c r="F339" s="36">
        <f t="shared" si="32"/>
        <v>0</v>
      </c>
      <c r="G339" s="37">
        <f t="shared" si="33"/>
        <v>0</v>
      </c>
    </row>
    <row r="340" spans="1:7" x14ac:dyDescent="0.2">
      <c r="A340" s="34" t="str">
        <f t="shared" si="35"/>
        <v>Finished</v>
      </c>
      <c r="B340" s="35">
        <f t="shared" si="30"/>
        <v>34114</v>
      </c>
      <c r="C340" s="36">
        <f t="shared" si="31"/>
        <v>0</v>
      </c>
      <c r="D340" s="36">
        <f t="shared" si="34"/>
        <v>0</v>
      </c>
      <c r="E340" s="36">
        <f t="shared" si="29"/>
        <v>0</v>
      </c>
      <c r="F340" s="36">
        <f t="shared" si="32"/>
        <v>0</v>
      </c>
      <c r="G340" s="37">
        <f t="shared" si="33"/>
        <v>0</v>
      </c>
    </row>
    <row r="341" spans="1:7" x14ac:dyDescent="0.2">
      <c r="A341" s="34" t="str">
        <f t="shared" si="35"/>
        <v>Finished</v>
      </c>
      <c r="B341" s="35">
        <f t="shared" si="30"/>
        <v>34115</v>
      </c>
      <c r="C341" s="36">
        <f t="shared" si="31"/>
        <v>0</v>
      </c>
      <c r="D341" s="36">
        <f t="shared" si="34"/>
        <v>0</v>
      </c>
      <c r="E341" s="36">
        <f t="shared" si="29"/>
        <v>0</v>
      </c>
      <c r="F341" s="36">
        <f t="shared" si="32"/>
        <v>0</v>
      </c>
      <c r="G341" s="37">
        <f t="shared" si="33"/>
        <v>0</v>
      </c>
    </row>
    <row r="342" spans="1:7" x14ac:dyDescent="0.2">
      <c r="A342" s="34" t="str">
        <f t="shared" si="35"/>
        <v>Finished</v>
      </c>
      <c r="B342" s="35">
        <f t="shared" si="30"/>
        <v>34116</v>
      </c>
      <c r="C342" s="36">
        <f t="shared" si="31"/>
        <v>0</v>
      </c>
      <c r="D342" s="36">
        <f t="shared" si="34"/>
        <v>0</v>
      </c>
      <c r="E342" s="36">
        <f t="shared" si="29"/>
        <v>0</v>
      </c>
      <c r="F342" s="36">
        <f t="shared" si="32"/>
        <v>0</v>
      </c>
      <c r="G342" s="37">
        <f t="shared" si="33"/>
        <v>0</v>
      </c>
    </row>
    <row r="343" spans="1:7" x14ac:dyDescent="0.2">
      <c r="A343" s="34" t="str">
        <f t="shared" si="35"/>
        <v>Finished</v>
      </c>
      <c r="B343" s="35">
        <f t="shared" si="30"/>
        <v>34117</v>
      </c>
      <c r="C343" s="36">
        <f t="shared" si="31"/>
        <v>0</v>
      </c>
      <c r="D343" s="36">
        <f t="shared" si="34"/>
        <v>0</v>
      </c>
      <c r="E343" s="36">
        <f t="shared" si="29"/>
        <v>0</v>
      </c>
      <c r="F343" s="36">
        <f t="shared" si="32"/>
        <v>0</v>
      </c>
      <c r="G343" s="37">
        <f t="shared" si="33"/>
        <v>0</v>
      </c>
    </row>
    <row r="344" spans="1:7" x14ac:dyDescent="0.2">
      <c r="A344" s="34" t="str">
        <f t="shared" si="35"/>
        <v>Finished</v>
      </c>
      <c r="B344" s="35">
        <f t="shared" si="30"/>
        <v>34118</v>
      </c>
      <c r="C344" s="36">
        <f t="shared" si="31"/>
        <v>0</v>
      </c>
      <c r="D344" s="36">
        <f t="shared" si="34"/>
        <v>0</v>
      </c>
      <c r="E344" s="36">
        <f t="shared" si="29"/>
        <v>0</v>
      </c>
      <c r="F344" s="36">
        <f t="shared" si="32"/>
        <v>0</v>
      </c>
      <c r="G344" s="37">
        <f t="shared" si="33"/>
        <v>0</v>
      </c>
    </row>
    <row r="345" spans="1:7" x14ac:dyDescent="0.2">
      <c r="A345" s="34" t="str">
        <f t="shared" si="35"/>
        <v>Finished</v>
      </c>
      <c r="B345" s="35">
        <f t="shared" si="30"/>
        <v>34119</v>
      </c>
      <c r="C345" s="36">
        <f t="shared" si="31"/>
        <v>0</v>
      </c>
      <c r="D345" s="36">
        <f t="shared" si="34"/>
        <v>0</v>
      </c>
      <c r="E345" s="36">
        <f t="shared" si="29"/>
        <v>0</v>
      </c>
      <c r="F345" s="36">
        <f t="shared" si="32"/>
        <v>0</v>
      </c>
      <c r="G345" s="37">
        <f t="shared" si="33"/>
        <v>0</v>
      </c>
    </row>
    <row r="346" spans="1:7" x14ac:dyDescent="0.2">
      <c r="A346" s="34" t="str">
        <f t="shared" si="35"/>
        <v>Finished</v>
      </c>
      <c r="B346" s="35">
        <f t="shared" si="30"/>
        <v>34120</v>
      </c>
      <c r="C346" s="36">
        <f t="shared" si="31"/>
        <v>0</v>
      </c>
      <c r="D346" s="36">
        <f t="shared" si="34"/>
        <v>0</v>
      </c>
      <c r="E346" s="36">
        <f t="shared" ref="E346:E407" si="36">+C346*cal_apr_new*(B346-B345)/num_days_in_year</f>
        <v>0</v>
      </c>
      <c r="F346" s="36">
        <f t="shared" si="32"/>
        <v>0</v>
      </c>
      <c r="G346" s="37">
        <f t="shared" si="33"/>
        <v>0</v>
      </c>
    </row>
    <row r="347" spans="1:7" x14ac:dyDescent="0.2">
      <c r="A347" s="34" t="str">
        <f t="shared" si="35"/>
        <v>Finished</v>
      </c>
      <c r="B347" s="35">
        <f t="shared" ref="B347:B407" si="37">+B346+Len_of_pmt_interval</f>
        <v>34121</v>
      </c>
      <c r="C347" s="36">
        <f t="shared" ref="C347:C407" si="38">+G346</f>
        <v>0</v>
      </c>
      <c r="D347" s="36">
        <f t="shared" si="34"/>
        <v>0</v>
      </c>
      <c r="E347" s="36">
        <f t="shared" si="36"/>
        <v>0</v>
      </c>
      <c r="F347" s="36">
        <f t="shared" ref="F347:F407" si="39">+IF(A347&lt;num_pmts,cal_periodic_pmt_amt-E347,C347)</f>
        <v>0</v>
      </c>
      <c r="G347" s="37">
        <f t="shared" ref="G347:G407" si="40">+C347-F347</f>
        <v>0</v>
      </c>
    </row>
    <row r="348" spans="1:7" x14ac:dyDescent="0.2">
      <c r="A348" s="34" t="str">
        <f t="shared" si="35"/>
        <v>Finished</v>
      </c>
      <c r="B348" s="35">
        <f t="shared" si="37"/>
        <v>34122</v>
      </c>
      <c r="C348" s="36">
        <f t="shared" si="38"/>
        <v>0</v>
      </c>
      <c r="D348" s="36">
        <f t="shared" ref="D348:D407" si="41">+E348+F348</f>
        <v>0</v>
      </c>
      <c r="E348" s="36">
        <f t="shared" si="36"/>
        <v>0</v>
      </c>
      <c r="F348" s="36">
        <f t="shared" si="39"/>
        <v>0</v>
      </c>
      <c r="G348" s="37">
        <f t="shared" si="40"/>
        <v>0</v>
      </c>
    </row>
    <row r="349" spans="1:7" x14ac:dyDescent="0.2">
      <c r="A349" s="34" t="str">
        <f t="shared" si="35"/>
        <v>Finished</v>
      </c>
      <c r="B349" s="35">
        <f t="shared" si="37"/>
        <v>34123</v>
      </c>
      <c r="C349" s="36">
        <f t="shared" si="38"/>
        <v>0</v>
      </c>
      <c r="D349" s="36">
        <f t="shared" si="41"/>
        <v>0</v>
      </c>
      <c r="E349" s="36">
        <f t="shared" si="36"/>
        <v>0</v>
      </c>
      <c r="F349" s="36">
        <f t="shared" si="39"/>
        <v>0</v>
      </c>
      <c r="G349" s="37">
        <f t="shared" si="40"/>
        <v>0</v>
      </c>
    </row>
    <row r="350" spans="1:7" x14ac:dyDescent="0.2">
      <c r="A350" s="34" t="str">
        <f t="shared" si="35"/>
        <v>Finished</v>
      </c>
      <c r="B350" s="35">
        <f t="shared" si="37"/>
        <v>34124</v>
      </c>
      <c r="C350" s="36">
        <f t="shared" si="38"/>
        <v>0</v>
      </c>
      <c r="D350" s="36">
        <f t="shared" si="41"/>
        <v>0</v>
      </c>
      <c r="E350" s="36">
        <f t="shared" si="36"/>
        <v>0</v>
      </c>
      <c r="F350" s="36">
        <f t="shared" si="39"/>
        <v>0</v>
      </c>
      <c r="G350" s="37">
        <f t="shared" si="40"/>
        <v>0</v>
      </c>
    </row>
    <row r="351" spans="1:7" x14ac:dyDescent="0.2">
      <c r="A351" s="34" t="str">
        <f t="shared" si="35"/>
        <v>Finished</v>
      </c>
      <c r="B351" s="35">
        <f t="shared" si="37"/>
        <v>34125</v>
      </c>
      <c r="C351" s="36">
        <f t="shared" si="38"/>
        <v>0</v>
      </c>
      <c r="D351" s="36">
        <f t="shared" si="41"/>
        <v>0</v>
      </c>
      <c r="E351" s="36">
        <f t="shared" si="36"/>
        <v>0</v>
      </c>
      <c r="F351" s="36">
        <f t="shared" si="39"/>
        <v>0</v>
      </c>
      <c r="G351" s="37">
        <f t="shared" si="40"/>
        <v>0</v>
      </c>
    </row>
    <row r="352" spans="1:7" x14ac:dyDescent="0.2">
      <c r="A352" s="34" t="str">
        <f t="shared" si="35"/>
        <v>Finished</v>
      </c>
      <c r="B352" s="35">
        <f t="shared" si="37"/>
        <v>34126</v>
      </c>
      <c r="C352" s="36">
        <f t="shared" si="38"/>
        <v>0</v>
      </c>
      <c r="D352" s="36">
        <f t="shared" si="41"/>
        <v>0</v>
      </c>
      <c r="E352" s="36">
        <f t="shared" si="36"/>
        <v>0</v>
      </c>
      <c r="F352" s="36">
        <f t="shared" si="39"/>
        <v>0</v>
      </c>
      <c r="G352" s="37">
        <f t="shared" si="40"/>
        <v>0</v>
      </c>
    </row>
    <row r="353" spans="1:7" x14ac:dyDescent="0.2">
      <c r="A353" s="34" t="str">
        <f t="shared" si="35"/>
        <v>Finished</v>
      </c>
      <c r="B353" s="35">
        <f t="shared" si="37"/>
        <v>34127</v>
      </c>
      <c r="C353" s="36">
        <f t="shared" si="38"/>
        <v>0</v>
      </c>
      <c r="D353" s="36">
        <f t="shared" si="41"/>
        <v>0</v>
      </c>
      <c r="E353" s="36">
        <f t="shared" si="36"/>
        <v>0</v>
      </c>
      <c r="F353" s="36">
        <f t="shared" si="39"/>
        <v>0</v>
      </c>
      <c r="G353" s="37">
        <f t="shared" si="40"/>
        <v>0</v>
      </c>
    </row>
    <row r="354" spans="1:7" x14ac:dyDescent="0.2">
      <c r="A354" s="34" t="str">
        <f t="shared" si="35"/>
        <v>Finished</v>
      </c>
      <c r="B354" s="35">
        <f t="shared" si="37"/>
        <v>34128</v>
      </c>
      <c r="C354" s="36">
        <f t="shared" si="38"/>
        <v>0</v>
      </c>
      <c r="D354" s="36">
        <f t="shared" si="41"/>
        <v>0</v>
      </c>
      <c r="E354" s="36">
        <f t="shared" si="36"/>
        <v>0</v>
      </c>
      <c r="F354" s="36">
        <f t="shared" si="39"/>
        <v>0</v>
      </c>
      <c r="G354" s="37">
        <f t="shared" si="40"/>
        <v>0</v>
      </c>
    </row>
    <row r="355" spans="1:7" x14ac:dyDescent="0.2">
      <c r="A355" s="34" t="str">
        <f t="shared" si="35"/>
        <v>Finished</v>
      </c>
      <c r="B355" s="35">
        <f t="shared" si="37"/>
        <v>34129</v>
      </c>
      <c r="C355" s="36">
        <f t="shared" si="38"/>
        <v>0</v>
      </c>
      <c r="D355" s="36">
        <f t="shared" si="41"/>
        <v>0</v>
      </c>
      <c r="E355" s="36">
        <f t="shared" si="36"/>
        <v>0</v>
      </c>
      <c r="F355" s="36">
        <f t="shared" si="39"/>
        <v>0</v>
      </c>
      <c r="G355" s="37">
        <f t="shared" si="40"/>
        <v>0</v>
      </c>
    </row>
    <row r="356" spans="1:7" x14ac:dyDescent="0.2">
      <c r="A356" s="34" t="str">
        <f t="shared" si="35"/>
        <v>Finished</v>
      </c>
      <c r="B356" s="35">
        <f t="shared" si="37"/>
        <v>34130</v>
      </c>
      <c r="C356" s="36">
        <f t="shared" si="38"/>
        <v>0</v>
      </c>
      <c r="D356" s="36">
        <f t="shared" si="41"/>
        <v>0</v>
      </c>
      <c r="E356" s="36">
        <f t="shared" si="36"/>
        <v>0</v>
      </c>
      <c r="F356" s="36">
        <f t="shared" si="39"/>
        <v>0</v>
      </c>
      <c r="G356" s="37">
        <f t="shared" si="40"/>
        <v>0</v>
      </c>
    </row>
    <row r="357" spans="1:7" x14ac:dyDescent="0.2">
      <c r="A357" s="34" t="str">
        <f t="shared" si="35"/>
        <v>Finished</v>
      </c>
      <c r="B357" s="35">
        <f t="shared" si="37"/>
        <v>34131</v>
      </c>
      <c r="C357" s="36">
        <f t="shared" si="38"/>
        <v>0</v>
      </c>
      <c r="D357" s="36">
        <f t="shared" si="41"/>
        <v>0</v>
      </c>
      <c r="E357" s="36">
        <f t="shared" si="36"/>
        <v>0</v>
      </c>
      <c r="F357" s="36">
        <f t="shared" si="39"/>
        <v>0</v>
      </c>
      <c r="G357" s="37">
        <f t="shared" si="40"/>
        <v>0</v>
      </c>
    </row>
    <row r="358" spans="1:7" x14ac:dyDescent="0.2">
      <c r="A358" s="34" t="str">
        <f t="shared" si="35"/>
        <v>Finished</v>
      </c>
      <c r="B358" s="35">
        <f t="shared" si="37"/>
        <v>34132</v>
      </c>
      <c r="C358" s="36">
        <f t="shared" si="38"/>
        <v>0</v>
      </c>
      <c r="D358" s="36">
        <f t="shared" si="41"/>
        <v>0</v>
      </c>
      <c r="E358" s="36">
        <f t="shared" si="36"/>
        <v>0</v>
      </c>
      <c r="F358" s="36">
        <f t="shared" si="39"/>
        <v>0</v>
      </c>
      <c r="G358" s="37">
        <f t="shared" si="40"/>
        <v>0</v>
      </c>
    </row>
    <row r="359" spans="1:7" x14ac:dyDescent="0.2">
      <c r="A359" s="34" t="str">
        <f t="shared" si="35"/>
        <v>Finished</v>
      </c>
      <c r="B359" s="35">
        <f t="shared" si="37"/>
        <v>34133</v>
      </c>
      <c r="C359" s="36">
        <f t="shared" si="38"/>
        <v>0</v>
      </c>
      <c r="D359" s="36">
        <f t="shared" si="41"/>
        <v>0</v>
      </c>
      <c r="E359" s="36">
        <f t="shared" si="36"/>
        <v>0</v>
      </c>
      <c r="F359" s="36">
        <f t="shared" si="39"/>
        <v>0</v>
      </c>
      <c r="G359" s="37">
        <f t="shared" si="40"/>
        <v>0</v>
      </c>
    </row>
    <row r="360" spans="1:7" x14ac:dyDescent="0.2">
      <c r="A360" s="34" t="str">
        <f t="shared" si="35"/>
        <v>Finished</v>
      </c>
      <c r="B360" s="35">
        <f t="shared" si="37"/>
        <v>34134</v>
      </c>
      <c r="C360" s="36">
        <f t="shared" si="38"/>
        <v>0</v>
      </c>
      <c r="D360" s="36">
        <f t="shared" si="41"/>
        <v>0</v>
      </c>
      <c r="E360" s="36">
        <f t="shared" si="36"/>
        <v>0</v>
      </c>
      <c r="F360" s="36">
        <f t="shared" si="39"/>
        <v>0</v>
      </c>
      <c r="G360" s="37">
        <f t="shared" si="40"/>
        <v>0</v>
      </c>
    </row>
    <row r="361" spans="1:7" x14ac:dyDescent="0.2">
      <c r="A361" s="34" t="str">
        <f t="shared" si="35"/>
        <v>Finished</v>
      </c>
      <c r="B361" s="35">
        <f t="shared" si="37"/>
        <v>34135</v>
      </c>
      <c r="C361" s="36">
        <f t="shared" si="38"/>
        <v>0</v>
      </c>
      <c r="D361" s="36">
        <f t="shared" si="41"/>
        <v>0</v>
      </c>
      <c r="E361" s="36">
        <f t="shared" si="36"/>
        <v>0</v>
      </c>
      <c r="F361" s="36">
        <f t="shared" si="39"/>
        <v>0</v>
      </c>
      <c r="G361" s="37">
        <f t="shared" si="40"/>
        <v>0</v>
      </c>
    </row>
    <row r="362" spans="1:7" x14ac:dyDescent="0.2">
      <c r="A362" s="34" t="str">
        <f t="shared" si="35"/>
        <v>Finished</v>
      </c>
      <c r="B362" s="35">
        <f t="shared" si="37"/>
        <v>34136</v>
      </c>
      <c r="C362" s="36">
        <f t="shared" si="38"/>
        <v>0</v>
      </c>
      <c r="D362" s="36">
        <f t="shared" si="41"/>
        <v>0</v>
      </c>
      <c r="E362" s="36">
        <f t="shared" si="36"/>
        <v>0</v>
      </c>
      <c r="F362" s="36">
        <f t="shared" si="39"/>
        <v>0</v>
      </c>
      <c r="G362" s="37">
        <f t="shared" si="40"/>
        <v>0</v>
      </c>
    </row>
    <row r="363" spans="1:7" x14ac:dyDescent="0.2">
      <c r="A363" s="34" t="str">
        <f t="shared" si="35"/>
        <v>Finished</v>
      </c>
      <c r="B363" s="35">
        <f t="shared" si="37"/>
        <v>34137</v>
      </c>
      <c r="C363" s="36">
        <f t="shared" si="38"/>
        <v>0</v>
      </c>
      <c r="D363" s="36">
        <f t="shared" si="41"/>
        <v>0</v>
      </c>
      <c r="E363" s="36">
        <f t="shared" si="36"/>
        <v>0</v>
      </c>
      <c r="F363" s="36">
        <f t="shared" si="39"/>
        <v>0</v>
      </c>
      <c r="G363" s="37">
        <f t="shared" si="40"/>
        <v>0</v>
      </c>
    </row>
    <row r="364" spans="1:7" x14ac:dyDescent="0.2">
      <c r="A364" s="34" t="str">
        <f t="shared" si="35"/>
        <v>Finished</v>
      </c>
      <c r="B364" s="35">
        <f t="shared" si="37"/>
        <v>34138</v>
      </c>
      <c r="C364" s="36">
        <f t="shared" si="38"/>
        <v>0</v>
      </c>
      <c r="D364" s="36">
        <f t="shared" si="41"/>
        <v>0</v>
      </c>
      <c r="E364" s="36">
        <f t="shared" si="36"/>
        <v>0</v>
      </c>
      <c r="F364" s="36">
        <f t="shared" si="39"/>
        <v>0</v>
      </c>
      <c r="G364" s="37">
        <f t="shared" si="40"/>
        <v>0</v>
      </c>
    </row>
    <row r="365" spans="1:7" x14ac:dyDescent="0.2">
      <c r="A365" s="34" t="str">
        <f t="shared" si="35"/>
        <v>Finished</v>
      </c>
      <c r="B365" s="35">
        <f t="shared" si="37"/>
        <v>34139</v>
      </c>
      <c r="C365" s="36">
        <f t="shared" si="38"/>
        <v>0</v>
      </c>
      <c r="D365" s="36">
        <f t="shared" si="41"/>
        <v>0</v>
      </c>
      <c r="E365" s="36">
        <f t="shared" si="36"/>
        <v>0</v>
      </c>
      <c r="F365" s="36">
        <f t="shared" si="39"/>
        <v>0</v>
      </c>
      <c r="G365" s="37">
        <f t="shared" si="40"/>
        <v>0</v>
      </c>
    </row>
    <row r="366" spans="1:7" x14ac:dyDescent="0.2">
      <c r="A366" s="34" t="str">
        <f t="shared" si="35"/>
        <v>Finished</v>
      </c>
      <c r="B366" s="35">
        <f t="shared" si="37"/>
        <v>34140</v>
      </c>
      <c r="C366" s="36">
        <f t="shared" si="38"/>
        <v>0</v>
      </c>
      <c r="D366" s="36">
        <f t="shared" si="41"/>
        <v>0</v>
      </c>
      <c r="E366" s="36">
        <f t="shared" si="36"/>
        <v>0</v>
      </c>
      <c r="F366" s="36">
        <f t="shared" si="39"/>
        <v>0</v>
      </c>
      <c r="G366" s="37">
        <f t="shared" si="40"/>
        <v>0</v>
      </c>
    </row>
    <row r="367" spans="1:7" x14ac:dyDescent="0.2">
      <c r="A367" s="34" t="str">
        <f t="shared" si="35"/>
        <v>Finished</v>
      </c>
      <c r="B367" s="35">
        <f t="shared" si="37"/>
        <v>34141</v>
      </c>
      <c r="C367" s="36">
        <f t="shared" si="38"/>
        <v>0</v>
      </c>
      <c r="D367" s="36">
        <f t="shared" si="41"/>
        <v>0</v>
      </c>
      <c r="E367" s="36">
        <f t="shared" si="36"/>
        <v>0</v>
      </c>
      <c r="F367" s="36">
        <f t="shared" si="39"/>
        <v>0</v>
      </c>
      <c r="G367" s="37">
        <f t="shared" si="40"/>
        <v>0</v>
      </c>
    </row>
    <row r="368" spans="1:7" x14ac:dyDescent="0.2">
      <c r="A368" s="34" t="str">
        <f t="shared" si="35"/>
        <v>Finished</v>
      </c>
      <c r="B368" s="35">
        <f t="shared" si="37"/>
        <v>34142</v>
      </c>
      <c r="C368" s="36">
        <f t="shared" si="38"/>
        <v>0</v>
      </c>
      <c r="D368" s="36">
        <f t="shared" si="41"/>
        <v>0</v>
      </c>
      <c r="E368" s="36">
        <f t="shared" si="36"/>
        <v>0</v>
      </c>
      <c r="F368" s="36">
        <f t="shared" si="39"/>
        <v>0</v>
      </c>
      <c r="G368" s="37">
        <f t="shared" si="40"/>
        <v>0</v>
      </c>
    </row>
    <row r="369" spans="1:7" x14ac:dyDescent="0.2">
      <c r="A369" s="34" t="str">
        <f t="shared" si="35"/>
        <v>Finished</v>
      </c>
      <c r="B369" s="35">
        <f t="shared" si="37"/>
        <v>34143</v>
      </c>
      <c r="C369" s="36">
        <f t="shared" si="38"/>
        <v>0</v>
      </c>
      <c r="D369" s="36">
        <f t="shared" si="41"/>
        <v>0</v>
      </c>
      <c r="E369" s="36">
        <f t="shared" si="36"/>
        <v>0</v>
      </c>
      <c r="F369" s="36">
        <f t="shared" si="39"/>
        <v>0</v>
      </c>
      <c r="G369" s="37">
        <f t="shared" si="40"/>
        <v>0</v>
      </c>
    </row>
    <row r="370" spans="1:7" x14ac:dyDescent="0.2">
      <c r="A370" s="34" t="str">
        <f t="shared" si="35"/>
        <v>Finished</v>
      </c>
      <c r="B370" s="35">
        <f t="shared" si="37"/>
        <v>34144</v>
      </c>
      <c r="C370" s="36">
        <f t="shared" si="38"/>
        <v>0</v>
      </c>
      <c r="D370" s="36">
        <f t="shared" si="41"/>
        <v>0</v>
      </c>
      <c r="E370" s="36">
        <f t="shared" si="36"/>
        <v>0</v>
      </c>
      <c r="F370" s="36">
        <f t="shared" si="39"/>
        <v>0</v>
      </c>
      <c r="G370" s="37">
        <f t="shared" si="40"/>
        <v>0</v>
      </c>
    </row>
    <row r="371" spans="1:7" x14ac:dyDescent="0.2">
      <c r="A371" s="34" t="str">
        <f t="shared" si="35"/>
        <v>Finished</v>
      </c>
      <c r="B371" s="35">
        <f t="shared" si="37"/>
        <v>34145</v>
      </c>
      <c r="C371" s="36">
        <f t="shared" si="38"/>
        <v>0</v>
      </c>
      <c r="D371" s="36">
        <f t="shared" si="41"/>
        <v>0</v>
      </c>
      <c r="E371" s="36">
        <f t="shared" si="36"/>
        <v>0</v>
      </c>
      <c r="F371" s="36">
        <f t="shared" si="39"/>
        <v>0</v>
      </c>
      <c r="G371" s="37">
        <f t="shared" si="40"/>
        <v>0</v>
      </c>
    </row>
    <row r="372" spans="1:7" x14ac:dyDescent="0.2">
      <c r="A372" s="34" t="str">
        <f t="shared" si="35"/>
        <v>Finished</v>
      </c>
      <c r="B372" s="35">
        <f t="shared" si="37"/>
        <v>34146</v>
      </c>
      <c r="C372" s="36">
        <f t="shared" si="38"/>
        <v>0</v>
      </c>
      <c r="D372" s="36">
        <f t="shared" si="41"/>
        <v>0</v>
      </c>
      <c r="E372" s="36">
        <f t="shared" si="36"/>
        <v>0</v>
      </c>
      <c r="F372" s="36">
        <f t="shared" si="39"/>
        <v>0</v>
      </c>
      <c r="G372" s="37">
        <f t="shared" si="40"/>
        <v>0</v>
      </c>
    </row>
    <row r="373" spans="1:7" x14ac:dyDescent="0.2">
      <c r="A373" s="34" t="str">
        <f t="shared" si="35"/>
        <v>Finished</v>
      </c>
      <c r="B373" s="35">
        <f t="shared" si="37"/>
        <v>34147</v>
      </c>
      <c r="C373" s="36">
        <f t="shared" si="38"/>
        <v>0</v>
      </c>
      <c r="D373" s="36">
        <f t="shared" si="41"/>
        <v>0</v>
      </c>
      <c r="E373" s="36">
        <f t="shared" si="36"/>
        <v>0</v>
      </c>
      <c r="F373" s="36">
        <f t="shared" si="39"/>
        <v>0</v>
      </c>
      <c r="G373" s="37">
        <f t="shared" si="40"/>
        <v>0</v>
      </c>
    </row>
    <row r="374" spans="1:7" x14ac:dyDescent="0.2">
      <c r="A374" s="34" t="str">
        <f t="shared" si="35"/>
        <v>Finished</v>
      </c>
      <c r="B374" s="35">
        <f t="shared" si="37"/>
        <v>34148</v>
      </c>
      <c r="C374" s="36">
        <f t="shared" si="38"/>
        <v>0</v>
      </c>
      <c r="D374" s="36">
        <f t="shared" si="41"/>
        <v>0</v>
      </c>
      <c r="E374" s="36">
        <f t="shared" si="36"/>
        <v>0</v>
      </c>
      <c r="F374" s="36">
        <f t="shared" si="39"/>
        <v>0</v>
      </c>
      <c r="G374" s="37">
        <f t="shared" si="40"/>
        <v>0</v>
      </c>
    </row>
    <row r="375" spans="1:7" x14ac:dyDescent="0.2">
      <c r="A375" s="34" t="str">
        <f t="shared" si="35"/>
        <v>Finished</v>
      </c>
      <c r="B375" s="35">
        <f t="shared" si="37"/>
        <v>34149</v>
      </c>
      <c r="C375" s="36">
        <f t="shared" si="38"/>
        <v>0</v>
      </c>
      <c r="D375" s="36">
        <f t="shared" si="41"/>
        <v>0</v>
      </c>
      <c r="E375" s="36">
        <f t="shared" si="36"/>
        <v>0</v>
      </c>
      <c r="F375" s="36">
        <f t="shared" si="39"/>
        <v>0</v>
      </c>
      <c r="G375" s="37">
        <f t="shared" si="40"/>
        <v>0</v>
      </c>
    </row>
    <row r="376" spans="1:7" x14ac:dyDescent="0.2">
      <c r="A376" s="34" t="str">
        <f t="shared" si="35"/>
        <v>Finished</v>
      </c>
      <c r="B376" s="35">
        <f t="shared" si="37"/>
        <v>34150</v>
      </c>
      <c r="C376" s="36">
        <f t="shared" si="38"/>
        <v>0</v>
      </c>
      <c r="D376" s="36">
        <f t="shared" si="41"/>
        <v>0</v>
      </c>
      <c r="E376" s="36">
        <f t="shared" si="36"/>
        <v>0</v>
      </c>
      <c r="F376" s="36">
        <f t="shared" si="39"/>
        <v>0</v>
      </c>
      <c r="G376" s="37">
        <f t="shared" si="40"/>
        <v>0</v>
      </c>
    </row>
    <row r="377" spans="1:7" x14ac:dyDescent="0.2">
      <c r="A377" s="34" t="str">
        <f t="shared" si="35"/>
        <v>Finished</v>
      </c>
      <c r="B377" s="35">
        <f t="shared" si="37"/>
        <v>34151</v>
      </c>
      <c r="C377" s="36">
        <f t="shared" si="38"/>
        <v>0</v>
      </c>
      <c r="D377" s="36">
        <f t="shared" si="41"/>
        <v>0</v>
      </c>
      <c r="E377" s="36">
        <f t="shared" si="36"/>
        <v>0</v>
      </c>
      <c r="F377" s="36">
        <f t="shared" si="39"/>
        <v>0</v>
      </c>
      <c r="G377" s="37">
        <f t="shared" si="40"/>
        <v>0</v>
      </c>
    </row>
    <row r="378" spans="1:7" x14ac:dyDescent="0.2">
      <c r="A378" s="34" t="str">
        <f t="shared" ref="A378:A407" si="42">+IF(A377&lt;num_pmts,A377+1,"Finished")</f>
        <v>Finished</v>
      </c>
      <c r="B378" s="35">
        <f t="shared" si="37"/>
        <v>34152</v>
      </c>
      <c r="C378" s="36">
        <f t="shared" si="38"/>
        <v>0</v>
      </c>
      <c r="D378" s="36">
        <f t="shared" si="41"/>
        <v>0</v>
      </c>
      <c r="E378" s="36">
        <f t="shared" si="36"/>
        <v>0</v>
      </c>
      <c r="F378" s="36">
        <f t="shared" si="39"/>
        <v>0</v>
      </c>
      <c r="G378" s="37">
        <f t="shared" si="40"/>
        <v>0</v>
      </c>
    </row>
    <row r="379" spans="1:7" x14ac:dyDescent="0.2">
      <c r="A379" s="34" t="str">
        <f t="shared" si="42"/>
        <v>Finished</v>
      </c>
      <c r="B379" s="35">
        <f t="shared" si="37"/>
        <v>34153</v>
      </c>
      <c r="C379" s="36">
        <f t="shared" si="38"/>
        <v>0</v>
      </c>
      <c r="D379" s="36">
        <f t="shared" si="41"/>
        <v>0</v>
      </c>
      <c r="E379" s="36">
        <f t="shared" si="36"/>
        <v>0</v>
      </c>
      <c r="F379" s="36">
        <f t="shared" si="39"/>
        <v>0</v>
      </c>
      <c r="G379" s="37">
        <f t="shared" si="40"/>
        <v>0</v>
      </c>
    </row>
    <row r="380" spans="1:7" x14ac:dyDescent="0.2">
      <c r="A380" s="34" t="str">
        <f t="shared" si="42"/>
        <v>Finished</v>
      </c>
      <c r="B380" s="35">
        <f t="shared" si="37"/>
        <v>34154</v>
      </c>
      <c r="C380" s="36">
        <f t="shared" si="38"/>
        <v>0</v>
      </c>
      <c r="D380" s="36">
        <f t="shared" si="41"/>
        <v>0</v>
      </c>
      <c r="E380" s="36">
        <f t="shared" si="36"/>
        <v>0</v>
      </c>
      <c r="F380" s="36">
        <f t="shared" si="39"/>
        <v>0</v>
      </c>
      <c r="G380" s="37">
        <f t="shared" si="40"/>
        <v>0</v>
      </c>
    </row>
    <row r="381" spans="1:7" x14ac:dyDescent="0.2">
      <c r="A381" s="34" t="str">
        <f t="shared" si="42"/>
        <v>Finished</v>
      </c>
      <c r="B381" s="35">
        <f t="shared" si="37"/>
        <v>34155</v>
      </c>
      <c r="C381" s="36">
        <f t="shared" si="38"/>
        <v>0</v>
      </c>
      <c r="D381" s="36">
        <f t="shared" si="41"/>
        <v>0</v>
      </c>
      <c r="E381" s="36">
        <f t="shared" si="36"/>
        <v>0</v>
      </c>
      <c r="F381" s="36">
        <f t="shared" si="39"/>
        <v>0</v>
      </c>
      <c r="G381" s="37">
        <f t="shared" si="40"/>
        <v>0</v>
      </c>
    </row>
    <row r="382" spans="1:7" x14ac:dyDescent="0.2">
      <c r="A382" s="34" t="str">
        <f t="shared" si="42"/>
        <v>Finished</v>
      </c>
      <c r="B382" s="35">
        <f t="shared" si="37"/>
        <v>34156</v>
      </c>
      <c r="C382" s="36">
        <f t="shared" si="38"/>
        <v>0</v>
      </c>
      <c r="D382" s="36">
        <f t="shared" si="41"/>
        <v>0</v>
      </c>
      <c r="E382" s="36">
        <f t="shared" si="36"/>
        <v>0</v>
      </c>
      <c r="F382" s="36">
        <f t="shared" si="39"/>
        <v>0</v>
      </c>
      <c r="G382" s="37">
        <f t="shared" si="40"/>
        <v>0</v>
      </c>
    </row>
    <row r="383" spans="1:7" x14ac:dyDescent="0.2">
      <c r="A383" s="34" t="str">
        <f t="shared" si="42"/>
        <v>Finished</v>
      </c>
      <c r="B383" s="35">
        <f t="shared" si="37"/>
        <v>34157</v>
      </c>
      <c r="C383" s="36">
        <f t="shared" si="38"/>
        <v>0</v>
      </c>
      <c r="D383" s="36">
        <f t="shared" si="41"/>
        <v>0</v>
      </c>
      <c r="E383" s="36">
        <f t="shared" si="36"/>
        <v>0</v>
      </c>
      <c r="F383" s="36">
        <f t="shared" si="39"/>
        <v>0</v>
      </c>
      <c r="G383" s="37">
        <f t="shared" si="40"/>
        <v>0</v>
      </c>
    </row>
    <row r="384" spans="1:7" x14ac:dyDescent="0.2">
      <c r="A384" s="34" t="str">
        <f t="shared" si="42"/>
        <v>Finished</v>
      </c>
      <c r="B384" s="35">
        <f t="shared" si="37"/>
        <v>34158</v>
      </c>
      <c r="C384" s="36">
        <f t="shared" si="38"/>
        <v>0</v>
      </c>
      <c r="D384" s="36">
        <f t="shared" si="41"/>
        <v>0</v>
      </c>
      <c r="E384" s="36">
        <f t="shared" si="36"/>
        <v>0</v>
      </c>
      <c r="F384" s="36">
        <f t="shared" si="39"/>
        <v>0</v>
      </c>
      <c r="G384" s="37">
        <f t="shared" si="40"/>
        <v>0</v>
      </c>
    </row>
    <row r="385" spans="1:7" x14ac:dyDescent="0.2">
      <c r="A385" s="34" t="str">
        <f t="shared" si="42"/>
        <v>Finished</v>
      </c>
      <c r="B385" s="35">
        <f t="shared" si="37"/>
        <v>34159</v>
      </c>
      <c r="C385" s="36">
        <f t="shared" si="38"/>
        <v>0</v>
      </c>
      <c r="D385" s="36">
        <f t="shared" si="41"/>
        <v>0</v>
      </c>
      <c r="E385" s="36">
        <f t="shared" si="36"/>
        <v>0</v>
      </c>
      <c r="F385" s="36">
        <f t="shared" si="39"/>
        <v>0</v>
      </c>
      <c r="G385" s="37">
        <f t="shared" si="40"/>
        <v>0</v>
      </c>
    </row>
    <row r="386" spans="1:7" x14ac:dyDescent="0.2">
      <c r="A386" s="34" t="str">
        <f t="shared" si="42"/>
        <v>Finished</v>
      </c>
      <c r="B386" s="35">
        <f t="shared" si="37"/>
        <v>34160</v>
      </c>
      <c r="C386" s="36">
        <f t="shared" si="38"/>
        <v>0</v>
      </c>
      <c r="D386" s="36">
        <f t="shared" si="41"/>
        <v>0</v>
      </c>
      <c r="E386" s="36">
        <f t="shared" si="36"/>
        <v>0</v>
      </c>
      <c r="F386" s="36">
        <f t="shared" si="39"/>
        <v>0</v>
      </c>
      <c r="G386" s="37">
        <f t="shared" si="40"/>
        <v>0</v>
      </c>
    </row>
    <row r="387" spans="1:7" x14ac:dyDescent="0.2">
      <c r="A387" s="34" t="str">
        <f t="shared" si="42"/>
        <v>Finished</v>
      </c>
      <c r="B387" s="35">
        <f t="shared" si="37"/>
        <v>34161</v>
      </c>
      <c r="C387" s="36">
        <f t="shared" si="38"/>
        <v>0</v>
      </c>
      <c r="D387" s="36">
        <f t="shared" si="41"/>
        <v>0</v>
      </c>
      <c r="E387" s="36">
        <f t="shared" si="36"/>
        <v>0</v>
      </c>
      <c r="F387" s="36">
        <f t="shared" si="39"/>
        <v>0</v>
      </c>
      <c r="G387" s="37">
        <f t="shared" si="40"/>
        <v>0</v>
      </c>
    </row>
    <row r="388" spans="1:7" x14ac:dyDescent="0.2">
      <c r="A388" s="34" t="str">
        <f t="shared" si="42"/>
        <v>Finished</v>
      </c>
      <c r="B388" s="35">
        <f t="shared" si="37"/>
        <v>34162</v>
      </c>
      <c r="C388" s="36">
        <f t="shared" si="38"/>
        <v>0</v>
      </c>
      <c r="D388" s="36">
        <f t="shared" si="41"/>
        <v>0</v>
      </c>
      <c r="E388" s="36">
        <f t="shared" si="36"/>
        <v>0</v>
      </c>
      <c r="F388" s="36">
        <f t="shared" si="39"/>
        <v>0</v>
      </c>
      <c r="G388" s="37">
        <f t="shared" si="40"/>
        <v>0</v>
      </c>
    </row>
    <row r="389" spans="1:7" x14ac:dyDescent="0.2">
      <c r="A389" s="34" t="str">
        <f t="shared" si="42"/>
        <v>Finished</v>
      </c>
      <c r="B389" s="35">
        <f t="shared" si="37"/>
        <v>34163</v>
      </c>
      <c r="C389" s="36">
        <f t="shared" si="38"/>
        <v>0</v>
      </c>
      <c r="D389" s="36">
        <f t="shared" si="41"/>
        <v>0</v>
      </c>
      <c r="E389" s="36">
        <f t="shared" si="36"/>
        <v>0</v>
      </c>
      <c r="F389" s="36">
        <f t="shared" si="39"/>
        <v>0</v>
      </c>
      <c r="G389" s="37">
        <f t="shared" si="40"/>
        <v>0</v>
      </c>
    </row>
    <row r="390" spans="1:7" x14ac:dyDescent="0.2">
      <c r="A390" s="34" t="str">
        <f t="shared" si="42"/>
        <v>Finished</v>
      </c>
      <c r="B390" s="35">
        <f t="shared" si="37"/>
        <v>34164</v>
      </c>
      <c r="C390" s="36">
        <f t="shared" si="38"/>
        <v>0</v>
      </c>
      <c r="D390" s="36">
        <f t="shared" si="41"/>
        <v>0</v>
      </c>
      <c r="E390" s="36">
        <f t="shared" si="36"/>
        <v>0</v>
      </c>
      <c r="F390" s="36">
        <f t="shared" si="39"/>
        <v>0</v>
      </c>
      <c r="G390" s="37">
        <f t="shared" si="40"/>
        <v>0</v>
      </c>
    </row>
    <row r="391" spans="1:7" x14ac:dyDescent="0.2">
      <c r="A391" s="34" t="str">
        <f t="shared" si="42"/>
        <v>Finished</v>
      </c>
      <c r="B391" s="35">
        <f t="shared" si="37"/>
        <v>34165</v>
      </c>
      <c r="C391" s="36">
        <f t="shared" si="38"/>
        <v>0</v>
      </c>
      <c r="D391" s="36">
        <f t="shared" si="41"/>
        <v>0</v>
      </c>
      <c r="E391" s="36">
        <f t="shared" si="36"/>
        <v>0</v>
      </c>
      <c r="F391" s="36">
        <f t="shared" si="39"/>
        <v>0</v>
      </c>
      <c r="G391" s="37">
        <f t="shared" si="40"/>
        <v>0</v>
      </c>
    </row>
    <row r="392" spans="1:7" x14ac:dyDescent="0.2">
      <c r="A392" s="34" t="str">
        <f t="shared" si="42"/>
        <v>Finished</v>
      </c>
      <c r="B392" s="35">
        <f t="shared" si="37"/>
        <v>34166</v>
      </c>
      <c r="C392" s="36">
        <f t="shared" si="38"/>
        <v>0</v>
      </c>
      <c r="D392" s="36">
        <f t="shared" si="41"/>
        <v>0</v>
      </c>
      <c r="E392" s="36">
        <f t="shared" si="36"/>
        <v>0</v>
      </c>
      <c r="F392" s="36">
        <f t="shared" si="39"/>
        <v>0</v>
      </c>
      <c r="G392" s="37">
        <f t="shared" si="40"/>
        <v>0</v>
      </c>
    </row>
    <row r="393" spans="1:7" x14ac:dyDescent="0.2">
      <c r="A393" s="34" t="str">
        <f t="shared" si="42"/>
        <v>Finished</v>
      </c>
      <c r="B393" s="35">
        <f t="shared" si="37"/>
        <v>34167</v>
      </c>
      <c r="C393" s="36">
        <f t="shared" si="38"/>
        <v>0</v>
      </c>
      <c r="D393" s="36">
        <f t="shared" si="41"/>
        <v>0</v>
      </c>
      <c r="E393" s="36">
        <f t="shared" si="36"/>
        <v>0</v>
      </c>
      <c r="F393" s="36">
        <f t="shared" si="39"/>
        <v>0</v>
      </c>
      <c r="G393" s="37">
        <f t="shared" si="40"/>
        <v>0</v>
      </c>
    </row>
    <row r="394" spans="1:7" x14ac:dyDescent="0.2">
      <c r="A394" s="34" t="str">
        <f t="shared" si="42"/>
        <v>Finished</v>
      </c>
      <c r="B394" s="35">
        <f t="shared" si="37"/>
        <v>34168</v>
      </c>
      <c r="C394" s="36">
        <f t="shared" si="38"/>
        <v>0</v>
      </c>
      <c r="D394" s="36">
        <f t="shared" si="41"/>
        <v>0</v>
      </c>
      <c r="E394" s="36">
        <f t="shared" si="36"/>
        <v>0</v>
      </c>
      <c r="F394" s="36">
        <f t="shared" si="39"/>
        <v>0</v>
      </c>
      <c r="G394" s="37">
        <f t="shared" si="40"/>
        <v>0</v>
      </c>
    </row>
    <row r="395" spans="1:7" x14ac:dyDescent="0.2">
      <c r="A395" s="34" t="str">
        <f t="shared" si="42"/>
        <v>Finished</v>
      </c>
      <c r="B395" s="35">
        <f t="shared" si="37"/>
        <v>34169</v>
      </c>
      <c r="C395" s="36">
        <f t="shared" si="38"/>
        <v>0</v>
      </c>
      <c r="D395" s="36">
        <f t="shared" si="41"/>
        <v>0</v>
      </c>
      <c r="E395" s="36">
        <f t="shared" si="36"/>
        <v>0</v>
      </c>
      <c r="F395" s="36">
        <f t="shared" si="39"/>
        <v>0</v>
      </c>
      <c r="G395" s="37">
        <f t="shared" si="40"/>
        <v>0</v>
      </c>
    </row>
    <row r="396" spans="1:7" x14ac:dyDescent="0.2">
      <c r="A396" s="34" t="str">
        <f t="shared" si="42"/>
        <v>Finished</v>
      </c>
      <c r="B396" s="35">
        <f t="shared" si="37"/>
        <v>34170</v>
      </c>
      <c r="C396" s="36">
        <f t="shared" si="38"/>
        <v>0</v>
      </c>
      <c r="D396" s="36">
        <f t="shared" si="41"/>
        <v>0</v>
      </c>
      <c r="E396" s="36">
        <f t="shared" si="36"/>
        <v>0</v>
      </c>
      <c r="F396" s="36">
        <f t="shared" si="39"/>
        <v>0</v>
      </c>
      <c r="G396" s="37">
        <f t="shared" si="40"/>
        <v>0</v>
      </c>
    </row>
    <row r="397" spans="1:7" x14ac:dyDescent="0.2">
      <c r="A397" s="34" t="str">
        <f t="shared" si="42"/>
        <v>Finished</v>
      </c>
      <c r="B397" s="35">
        <f t="shared" si="37"/>
        <v>34171</v>
      </c>
      <c r="C397" s="36">
        <f t="shared" si="38"/>
        <v>0</v>
      </c>
      <c r="D397" s="36">
        <f t="shared" si="41"/>
        <v>0</v>
      </c>
      <c r="E397" s="36">
        <f t="shared" si="36"/>
        <v>0</v>
      </c>
      <c r="F397" s="36">
        <f t="shared" si="39"/>
        <v>0</v>
      </c>
      <c r="G397" s="37">
        <f t="shared" si="40"/>
        <v>0</v>
      </c>
    </row>
    <row r="398" spans="1:7" x14ac:dyDescent="0.2">
      <c r="A398" s="34" t="str">
        <f t="shared" si="42"/>
        <v>Finished</v>
      </c>
      <c r="B398" s="35">
        <f t="shared" si="37"/>
        <v>34172</v>
      </c>
      <c r="C398" s="36">
        <f t="shared" si="38"/>
        <v>0</v>
      </c>
      <c r="D398" s="36">
        <f t="shared" si="41"/>
        <v>0</v>
      </c>
      <c r="E398" s="36">
        <f t="shared" si="36"/>
        <v>0</v>
      </c>
      <c r="F398" s="36">
        <f t="shared" si="39"/>
        <v>0</v>
      </c>
      <c r="G398" s="37">
        <f t="shared" si="40"/>
        <v>0</v>
      </c>
    </row>
    <row r="399" spans="1:7" x14ac:dyDescent="0.2">
      <c r="A399" s="34" t="str">
        <f t="shared" si="42"/>
        <v>Finished</v>
      </c>
      <c r="B399" s="35">
        <f t="shared" si="37"/>
        <v>34173</v>
      </c>
      <c r="C399" s="36">
        <f t="shared" si="38"/>
        <v>0</v>
      </c>
      <c r="D399" s="36">
        <f t="shared" si="41"/>
        <v>0</v>
      </c>
      <c r="E399" s="36">
        <f t="shared" si="36"/>
        <v>0</v>
      </c>
      <c r="F399" s="36">
        <f t="shared" si="39"/>
        <v>0</v>
      </c>
      <c r="G399" s="37">
        <f t="shared" si="40"/>
        <v>0</v>
      </c>
    </row>
    <row r="400" spans="1:7" x14ac:dyDescent="0.2">
      <c r="A400" s="34" t="str">
        <f t="shared" si="42"/>
        <v>Finished</v>
      </c>
      <c r="B400" s="35">
        <f t="shared" si="37"/>
        <v>34174</v>
      </c>
      <c r="C400" s="36">
        <f t="shared" si="38"/>
        <v>0</v>
      </c>
      <c r="D400" s="36">
        <f t="shared" si="41"/>
        <v>0</v>
      </c>
      <c r="E400" s="36">
        <f t="shared" si="36"/>
        <v>0</v>
      </c>
      <c r="F400" s="36">
        <f t="shared" si="39"/>
        <v>0</v>
      </c>
      <c r="G400" s="37">
        <f t="shared" si="40"/>
        <v>0</v>
      </c>
    </row>
    <row r="401" spans="1:7" x14ac:dyDescent="0.2">
      <c r="A401" s="34" t="str">
        <f t="shared" si="42"/>
        <v>Finished</v>
      </c>
      <c r="B401" s="35">
        <f t="shared" si="37"/>
        <v>34175</v>
      </c>
      <c r="C401" s="36">
        <f t="shared" si="38"/>
        <v>0</v>
      </c>
      <c r="D401" s="36">
        <f t="shared" si="41"/>
        <v>0</v>
      </c>
      <c r="E401" s="36">
        <f t="shared" si="36"/>
        <v>0</v>
      </c>
      <c r="F401" s="36">
        <f t="shared" si="39"/>
        <v>0</v>
      </c>
      <c r="G401" s="37">
        <f t="shared" si="40"/>
        <v>0</v>
      </c>
    </row>
    <row r="402" spans="1:7" x14ac:dyDescent="0.2">
      <c r="A402" s="34" t="str">
        <f t="shared" si="42"/>
        <v>Finished</v>
      </c>
      <c r="B402" s="35">
        <f t="shared" si="37"/>
        <v>34176</v>
      </c>
      <c r="C402" s="36">
        <f t="shared" si="38"/>
        <v>0</v>
      </c>
      <c r="D402" s="36">
        <f t="shared" si="41"/>
        <v>0</v>
      </c>
      <c r="E402" s="36">
        <f t="shared" si="36"/>
        <v>0</v>
      </c>
      <c r="F402" s="36">
        <f t="shared" si="39"/>
        <v>0</v>
      </c>
      <c r="G402" s="37">
        <f t="shared" si="40"/>
        <v>0</v>
      </c>
    </row>
    <row r="403" spans="1:7" x14ac:dyDescent="0.2">
      <c r="A403" s="34" t="str">
        <f t="shared" si="42"/>
        <v>Finished</v>
      </c>
      <c r="B403" s="35">
        <f t="shared" si="37"/>
        <v>34177</v>
      </c>
      <c r="C403" s="36">
        <f t="shared" si="38"/>
        <v>0</v>
      </c>
      <c r="D403" s="36">
        <f t="shared" si="41"/>
        <v>0</v>
      </c>
      <c r="E403" s="36">
        <f t="shared" si="36"/>
        <v>0</v>
      </c>
      <c r="F403" s="36">
        <f t="shared" si="39"/>
        <v>0</v>
      </c>
      <c r="G403" s="37">
        <f t="shared" si="40"/>
        <v>0</v>
      </c>
    </row>
    <row r="404" spans="1:7" x14ac:dyDescent="0.2">
      <c r="A404" s="34" t="str">
        <f t="shared" si="42"/>
        <v>Finished</v>
      </c>
      <c r="B404" s="35">
        <f t="shared" si="37"/>
        <v>34178</v>
      </c>
      <c r="C404" s="36">
        <f t="shared" si="38"/>
        <v>0</v>
      </c>
      <c r="D404" s="36">
        <f t="shared" si="41"/>
        <v>0</v>
      </c>
      <c r="E404" s="36">
        <f t="shared" si="36"/>
        <v>0</v>
      </c>
      <c r="F404" s="36">
        <f t="shared" si="39"/>
        <v>0</v>
      </c>
      <c r="G404" s="37">
        <f t="shared" si="40"/>
        <v>0</v>
      </c>
    </row>
    <row r="405" spans="1:7" x14ac:dyDescent="0.2">
      <c r="A405" s="34" t="str">
        <f t="shared" si="42"/>
        <v>Finished</v>
      </c>
      <c r="B405" s="35">
        <f t="shared" si="37"/>
        <v>34179</v>
      </c>
      <c r="C405" s="36">
        <f t="shared" si="38"/>
        <v>0</v>
      </c>
      <c r="D405" s="36">
        <f t="shared" si="41"/>
        <v>0</v>
      </c>
      <c r="E405" s="36">
        <f t="shared" si="36"/>
        <v>0</v>
      </c>
      <c r="F405" s="36">
        <f t="shared" si="39"/>
        <v>0</v>
      </c>
      <c r="G405" s="37">
        <f t="shared" si="40"/>
        <v>0</v>
      </c>
    </row>
    <row r="406" spans="1:7" x14ac:dyDescent="0.2">
      <c r="A406" s="34" t="str">
        <f t="shared" si="42"/>
        <v>Finished</v>
      </c>
      <c r="B406" s="35">
        <f t="shared" si="37"/>
        <v>34180</v>
      </c>
      <c r="C406" s="36">
        <f t="shared" si="38"/>
        <v>0</v>
      </c>
      <c r="D406" s="36">
        <f t="shared" si="41"/>
        <v>0</v>
      </c>
      <c r="E406" s="36">
        <f t="shared" si="36"/>
        <v>0</v>
      </c>
      <c r="F406" s="36">
        <f t="shared" si="39"/>
        <v>0</v>
      </c>
      <c r="G406" s="37">
        <f t="shared" si="40"/>
        <v>0</v>
      </c>
    </row>
    <row r="407" spans="1:7" x14ac:dyDescent="0.2">
      <c r="A407" s="34" t="str">
        <f t="shared" si="42"/>
        <v>Finished</v>
      </c>
      <c r="B407" s="35">
        <f t="shared" si="37"/>
        <v>34181</v>
      </c>
      <c r="C407" s="36">
        <f t="shared" si="38"/>
        <v>0</v>
      </c>
      <c r="D407" s="36">
        <f t="shared" si="41"/>
        <v>0</v>
      </c>
      <c r="E407" s="36">
        <f t="shared" si="36"/>
        <v>0</v>
      </c>
      <c r="F407" s="36">
        <f t="shared" si="39"/>
        <v>0</v>
      </c>
      <c r="G407" s="37">
        <f t="shared" si="40"/>
        <v>0</v>
      </c>
    </row>
  </sheetData>
  <mergeCells count="3">
    <mergeCell ref="Q5:Q7"/>
    <mergeCell ref="Q9:Q14"/>
    <mergeCell ref="D22:F22"/>
  </mergeCells>
  <dataValidations count="3">
    <dataValidation type="list" allowBlank="1" showInputMessage="1" showErrorMessage="1" sqref="F17">
      <formula1>$S$13:$S$14</formula1>
    </dataValidation>
    <dataValidation type="list" allowBlank="1" showInputMessage="1" showErrorMessage="1" sqref="B4">
      <formula1>list_num_days_in_year</formula1>
    </dataValidation>
    <dataValidation type="list" allowBlank="1" showInputMessage="1" showErrorMessage="1" sqref="B15:B16">
      <formula1>list_schedules_intervals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S407"/>
  <sheetViews>
    <sheetView zoomScale="60" zoomScaleNormal="60" workbookViewId="0">
      <pane xSplit="3" ySplit="23" topLeftCell="D24" activePane="bottomRight" state="frozen"/>
      <selection activeCell="B22" sqref="B22"/>
      <selection pane="topRight" activeCell="B22" sqref="B22"/>
      <selection pane="bottomLeft" activeCell="B22" sqref="B22"/>
      <selection pane="bottomRight" activeCell="B22" sqref="B22"/>
    </sheetView>
  </sheetViews>
  <sheetFormatPr defaultRowHeight="14.25" x14ac:dyDescent="0.2"/>
  <cols>
    <col min="1" max="1" width="31" customWidth="1"/>
    <col min="2" max="2" width="19" customWidth="1"/>
    <col min="3" max="3" width="17.875" style="1" customWidth="1"/>
    <col min="4" max="4" width="16.625" style="1" customWidth="1"/>
    <col min="5" max="5" width="37.375" style="1" customWidth="1"/>
    <col min="6" max="6" width="21.25" style="1" customWidth="1"/>
    <col min="7" max="7" width="14.75" style="1" customWidth="1"/>
    <col min="8" max="8" width="1.625" customWidth="1"/>
    <col min="9" max="9" width="10.5" hidden="1" customWidth="1"/>
    <col min="10" max="10" width="26.875" hidden="1" customWidth="1"/>
    <col min="11" max="11" width="11.25" hidden="1" customWidth="1"/>
    <col min="12" max="12" width="10.5" hidden="1" customWidth="1"/>
    <col min="13" max="13" width="4.625" customWidth="1"/>
    <col min="14" max="14" width="17.25" customWidth="1"/>
    <col min="15" max="15" width="18.625" customWidth="1"/>
    <col min="16" max="16" width="22.625" customWidth="1"/>
    <col min="17" max="17" width="19.5" customWidth="1"/>
    <col min="18" max="18" width="9" customWidth="1"/>
    <col min="19" max="19" width="18" customWidth="1"/>
    <col min="20" max="20" width="9" customWidth="1"/>
  </cols>
  <sheetData>
    <row r="1" spans="1:19" x14ac:dyDescent="0.2">
      <c r="J1" t="s">
        <v>96</v>
      </c>
    </row>
    <row r="2" spans="1:19" x14ac:dyDescent="0.2">
      <c r="J2" t="s">
        <v>97</v>
      </c>
    </row>
    <row r="3" spans="1:19" ht="15" thickBot="1" x14ac:dyDescent="0.25">
      <c r="J3" t="s">
        <v>98</v>
      </c>
    </row>
    <row r="4" spans="1:19" ht="30" thickBot="1" x14ac:dyDescent="0.3">
      <c r="A4" s="107" t="s">
        <v>32</v>
      </c>
      <c r="B4" s="108">
        <v>360</v>
      </c>
      <c r="C4" s="156" t="s">
        <v>118</v>
      </c>
      <c r="E4" s="7" t="str">
        <f>+"# pmt interval p: "&amp; $B$15</f>
        <v># pmt interval p: 1-month (Monthly)</v>
      </c>
      <c r="F4" s="88">
        <f>+VLOOKUP(selected_pmt_interval,$N$5:$O$14,2,0)</f>
        <v>12</v>
      </c>
      <c r="G4" s="116"/>
      <c r="J4" t="s">
        <v>100</v>
      </c>
      <c r="N4" s="27" t="s">
        <v>115</v>
      </c>
      <c r="O4" s="96" t="s">
        <v>116</v>
      </c>
      <c r="P4" s="97" t="s">
        <v>104</v>
      </c>
      <c r="S4" s="27" t="s">
        <v>27</v>
      </c>
    </row>
    <row r="5" spans="1:19" ht="15" thickBot="1" x14ac:dyDescent="0.25">
      <c r="A5" s="47"/>
      <c r="B5" s="47"/>
      <c r="D5" s="103"/>
      <c r="E5" s="117" t="str">
        <f>+"#comp interval c: "&amp;$B$16</f>
        <v>#comp interval c: 6-months</v>
      </c>
      <c r="F5" s="146">
        <f>+VLOOKUP(selected_comp_interval,$N$5:$O$14,2,0)</f>
        <v>2</v>
      </c>
      <c r="G5" s="5"/>
      <c r="J5" t="s">
        <v>99</v>
      </c>
      <c r="N5" s="14" t="s">
        <v>16</v>
      </c>
      <c r="O5" s="19">
        <v>52</v>
      </c>
      <c r="P5" s="24">
        <v>7</v>
      </c>
      <c r="Q5" s="299" t="s">
        <v>23</v>
      </c>
      <c r="S5" s="14">
        <v>360</v>
      </c>
    </row>
    <row r="6" spans="1:19" ht="18.75" thickBot="1" x14ac:dyDescent="0.3">
      <c r="A6" s="107" t="s">
        <v>77</v>
      </c>
      <c r="B6" s="109">
        <v>0.1</v>
      </c>
      <c r="D6" s="103"/>
      <c r="E6" s="12" t="s">
        <v>117</v>
      </c>
      <c r="F6" s="13">
        <f>+VLOOKUP(selected_pmt_interval,$N$5:$P$14,3,0)</f>
        <v>1</v>
      </c>
      <c r="G6" s="4"/>
      <c r="J6" s="90" t="s">
        <v>51</v>
      </c>
      <c r="K6" s="87"/>
      <c r="N6" s="15" t="s">
        <v>15</v>
      </c>
      <c r="O6" s="19">
        <f>52/2</f>
        <v>26</v>
      </c>
      <c r="P6" s="24">
        <v>14</v>
      </c>
      <c r="Q6" s="299"/>
      <c r="S6" s="15">
        <v>365</v>
      </c>
    </row>
    <row r="7" spans="1:19" ht="15" thickBot="1" x14ac:dyDescent="0.25">
      <c r="A7" s="47" t="s">
        <v>2</v>
      </c>
      <c r="B7" s="110">
        <v>0</v>
      </c>
      <c r="J7" s="9" t="s">
        <v>33</v>
      </c>
      <c r="K7" s="73">
        <f>+B7*loan_amt</f>
        <v>0</v>
      </c>
      <c r="N7" s="15" t="s">
        <v>11</v>
      </c>
      <c r="O7" s="19">
        <f>+O5/4</f>
        <v>13</v>
      </c>
      <c r="P7" s="24">
        <v>28</v>
      </c>
      <c r="Q7" s="299"/>
      <c r="S7" s="15">
        <v>366</v>
      </c>
    </row>
    <row r="8" spans="1:19" x14ac:dyDescent="0.2">
      <c r="A8" s="47"/>
      <c r="B8" s="47"/>
      <c r="E8" s="7" t="s">
        <v>103</v>
      </c>
      <c r="F8" s="124">
        <f>+Quoted_APR-B7</f>
        <v>0.1</v>
      </c>
      <c r="G8" s="131"/>
      <c r="J8" s="9"/>
      <c r="K8" s="73"/>
      <c r="N8" s="15" t="s">
        <v>113</v>
      </c>
      <c r="O8" s="144">
        <f>+num_days_in_year</f>
        <v>360</v>
      </c>
      <c r="P8" s="24">
        <v>1</v>
      </c>
      <c r="Q8" s="164"/>
      <c r="S8" s="19"/>
    </row>
    <row r="9" spans="1:19" x14ac:dyDescent="0.2">
      <c r="A9" s="47" t="s">
        <v>7</v>
      </c>
      <c r="B9" s="111">
        <v>50000</v>
      </c>
      <c r="C9" s="1">
        <f>+loan_amt*Quoted_APR</f>
        <v>5000</v>
      </c>
      <c r="D9" s="1">
        <f>+loan_amt-C9</f>
        <v>45000</v>
      </c>
      <c r="E9" s="117" t="s">
        <v>67</v>
      </c>
      <c r="F9" s="71">
        <f>+((1+cal_apr_after_points/cal_num_comp_interval)^(cal_num_comp_interval/cal_num_pmt_interval)-1)*cal_num_pmt_interval</f>
        <v>9.7978152622812509E-2</v>
      </c>
      <c r="G9"/>
      <c r="J9" s="9" t="s">
        <v>114</v>
      </c>
      <c r="K9" s="71">
        <f>+((1+Quoted_APR/cal_num_comp_interval)^(cal_num_comp_interval/cal_num_pmt_interval)-1)*cal_num_pmt_interval</f>
        <v>9.7978152622812509E-2</v>
      </c>
      <c r="N9" s="15" t="s">
        <v>13</v>
      </c>
      <c r="O9" s="19">
        <v>12</v>
      </c>
      <c r="P9" s="15">
        <v>1</v>
      </c>
      <c r="Q9" s="294" t="s">
        <v>24</v>
      </c>
    </row>
    <row r="10" spans="1:19" ht="15.75" thickBot="1" x14ac:dyDescent="0.3">
      <c r="A10" s="47" t="s">
        <v>8</v>
      </c>
      <c r="B10" s="112">
        <v>12</v>
      </c>
      <c r="D10"/>
      <c r="E10" s="127" t="str">
        <f>"ARP new/#pmt interval: "&amp;$B$15</f>
        <v>ARP new/#pmt interval: 1-month (Monthly)</v>
      </c>
      <c r="F10" s="123">
        <f>+cal_apr_new/cal_num_pmt_interval</f>
        <v>8.1648460519010424E-3</v>
      </c>
      <c r="G10" s="130"/>
      <c r="J10" s="21" t="str">
        <f>+$B$15&amp;" rate"</f>
        <v>1-month (Monthly) rate</v>
      </c>
      <c r="K10" s="79">
        <f>K9/cal_num_pmt_interval</f>
        <v>8.1648460519010424E-3</v>
      </c>
      <c r="N10" s="15" t="s">
        <v>14</v>
      </c>
      <c r="O10" s="19">
        <v>6</v>
      </c>
      <c r="P10" s="15">
        <v>2</v>
      </c>
      <c r="Q10" s="294"/>
    </row>
    <row r="11" spans="1:19" ht="15" thickBot="1" x14ac:dyDescent="0.25">
      <c r="A11" s="47"/>
      <c r="B11" s="83"/>
      <c r="D11" s="132"/>
      <c r="I11" s="6"/>
      <c r="J11" s="9" t="s">
        <v>34</v>
      </c>
      <c r="K11" s="69">
        <f>(cal_pv_on_prev_scan_date*(1+$F$10)^num_pmts)*($F$10)/((1+$F$10)^num_pmts-1)</f>
        <v>4391.0940352297321</v>
      </c>
      <c r="L11" s="6"/>
      <c r="M11" s="6"/>
      <c r="N11" s="15" t="s">
        <v>12</v>
      </c>
      <c r="O11" s="19">
        <v>4</v>
      </c>
      <c r="P11" s="15">
        <v>3</v>
      </c>
      <c r="Q11" s="294"/>
    </row>
    <row r="12" spans="1:19" x14ac:dyDescent="0.2">
      <c r="A12" s="83" t="s">
        <v>49</v>
      </c>
      <c r="B12" s="113">
        <v>42370</v>
      </c>
      <c r="D12"/>
      <c r="E12" s="86" t="s">
        <v>106</v>
      </c>
      <c r="F12" s="118">
        <f>+EDATE(first_pmt_due,-Len_of_pmt_interval)</f>
        <v>42370</v>
      </c>
      <c r="G12" s="3"/>
      <c r="J12" s="9" t="s">
        <v>35</v>
      </c>
      <c r="K12" s="69">
        <f>+cal_periodic_pmt_amt</f>
        <v>4391.094035229733</v>
      </c>
      <c r="N12" s="15" t="s">
        <v>9</v>
      </c>
      <c r="O12" s="19">
        <v>3</v>
      </c>
      <c r="P12" s="15">
        <v>4</v>
      </c>
      <c r="Q12" s="294"/>
      <c r="S12" s="140" t="s">
        <v>108</v>
      </c>
    </row>
    <row r="13" spans="1:19" x14ac:dyDescent="0.2">
      <c r="A13" s="47" t="s">
        <v>0</v>
      </c>
      <c r="B13" s="113">
        <v>42401</v>
      </c>
      <c r="C13" s="1">
        <f>+first_pmt_due-approval_date</f>
        <v>31</v>
      </c>
      <c r="D13" t="s">
        <v>112</v>
      </c>
      <c r="E13" s="117" t="s">
        <v>122</v>
      </c>
      <c r="F13" s="119">
        <f>+$F$12-approval_date</f>
        <v>0</v>
      </c>
      <c r="G13"/>
      <c r="J13" s="9" t="s">
        <v>36</v>
      </c>
      <c r="K13" s="70">
        <f>+K11-K12</f>
        <v>0</v>
      </c>
      <c r="N13" s="15" t="s">
        <v>10</v>
      </c>
      <c r="O13" s="19">
        <v>2</v>
      </c>
      <c r="P13" s="15">
        <v>6</v>
      </c>
      <c r="Q13" s="294"/>
      <c r="S13" s="141" t="s">
        <v>109</v>
      </c>
    </row>
    <row r="14" spans="1:19" ht="15.75" thickBot="1" x14ac:dyDescent="0.3">
      <c r="A14" s="47"/>
      <c r="B14" s="47"/>
      <c r="D14"/>
      <c r="E14" s="92" t="s">
        <v>123</v>
      </c>
      <c r="F14" s="158">
        <f>+loan_amt*cal_apr_new/num_days_in_year*$F$13</f>
        <v>0</v>
      </c>
      <c r="G14" s="136">
        <f>+cal_interest_loan_to_prev_scan*cal_apr_new/num_days_in_year*(first_pmt_due-cal_prev_scan_date)</f>
        <v>0</v>
      </c>
      <c r="J14" s="59" t="s">
        <v>38</v>
      </c>
      <c r="K14" s="74">
        <f>+IFERROR(K7/K13,0)</f>
        <v>0</v>
      </c>
      <c r="M14" t="s">
        <v>124</v>
      </c>
      <c r="N14" s="16" t="s">
        <v>17</v>
      </c>
      <c r="O14" s="20">
        <v>1</v>
      </c>
      <c r="P14" s="16">
        <v>12</v>
      </c>
      <c r="Q14" s="294"/>
      <c r="S14" s="142" t="s">
        <v>110</v>
      </c>
    </row>
    <row r="15" spans="1:19" ht="15.75" thickBot="1" x14ac:dyDescent="0.3">
      <c r="A15" s="47" t="s">
        <v>22</v>
      </c>
      <c r="B15" s="114" t="s">
        <v>13</v>
      </c>
      <c r="D15"/>
      <c r="E15" s="121" t="s">
        <v>105</v>
      </c>
      <c r="F15" s="122">
        <f>+$F$14+loan_amt</f>
        <v>50000</v>
      </c>
      <c r="J15" s="72" t="s">
        <v>37</v>
      </c>
      <c r="K15" s="80">
        <f>+K10-cal_periodic_pmt_rate</f>
        <v>0</v>
      </c>
    </row>
    <row r="16" spans="1:19" ht="16.5" thickBot="1" x14ac:dyDescent="0.3">
      <c r="A16" s="107" t="s">
        <v>1</v>
      </c>
      <c r="B16" s="115" t="s">
        <v>10</v>
      </c>
      <c r="C16" s="106"/>
      <c r="D16" s="84" t="s">
        <v>112</v>
      </c>
      <c r="E16" s="1" t="s">
        <v>120</v>
      </c>
      <c r="F16" s="165">
        <f>+loan_amt*cal_apr_new/num_days_in_year*(first_pmt_due-cal_prev_scan_date-1)</f>
        <v>408.24230259505208</v>
      </c>
      <c r="G16" s="165" t="s">
        <v>127</v>
      </c>
      <c r="J16" s="81" t="s">
        <v>39</v>
      </c>
      <c r="K16" s="82" t="str">
        <f>+IF(K14&lt;num_pmts,"Yes","No")</f>
        <v>Yes</v>
      </c>
      <c r="M16" s="49"/>
      <c r="N16" s="128"/>
      <c r="O16" s="49" t="s">
        <v>107</v>
      </c>
    </row>
    <row r="17" spans="1:17" ht="15" x14ac:dyDescent="0.25">
      <c r="A17" s="47" t="s">
        <v>3</v>
      </c>
      <c r="B17" s="112" t="s">
        <v>50</v>
      </c>
      <c r="D17" s="84"/>
      <c r="E17" s="86" t="s">
        <v>108</v>
      </c>
      <c r="F17" s="143" t="s">
        <v>110</v>
      </c>
      <c r="P17" s="135"/>
    </row>
    <row r="18" spans="1:17" x14ac:dyDescent="0.2">
      <c r="A18" s="47"/>
      <c r="B18" s="112"/>
      <c r="D18" s="84"/>
      <c r="E18" s="92" t="s">
        <v>111</v>
      </c>
      <c r="F18" s="139">
        <f>+(cal_pv_on_prev_scan_date*(1+$F$10)^num_pmts)*($F$10)/((1+$F$10)^num_pmts-1)</f>
        <v>4391.0940352297321</v>
      </c>
      <c r="G18" s="3">
        <f>+PMT(cal_periodic_pmt_rate,num_pmts,-$F$15)</f>
        <v>4391.094035229733</v>
      </c>
      <c r="J18" s="83"/>
      <c r="K18" s="47"/>
      <c r="N18" s="136"/>
      <c r="P18" s="135"/>
    </row>
    <row r="19" spans="1:17" ht="15" thickBot="1" x14ac:dyDescent="0.25">
      <c r="A19" s="47"/>
      <c r="B19" s="112"/>
      <c r="D19" s="129"/>
      <c r="E19" s="120" t="s">
        <v>119</v>
      </c>
      <c r="F19" s="155">
        <f>+PMT(cal_periodic_pmt_rate,num_pmts,-loan_amt)</f>
        <v>4391.094035229733</v>
      </c>
      <c r="G19" s="3"/>
      <c r="J19" s="83"/>
      <c r="K19" s="47"/>
      <c r="N19" s="136"/>
      <c r="P19" s="135"/>
    </row>
    <row r="20" spans="1:17" x14ac:dyDescent="0.2">
      <c r="D20" s="129"/>
      <c r="E20" s="48"/>
      <c r="F20" s="48"/>
      <c r="J20" s="83"/>
      <c r="K20" s="47"/>
      <c r="M20">
        <v>2</v>
      </c>
      <c r="N20" s="3" t="s">
        <v>121</v>
      </c>
      <c r="O20" s="136"/>
    </row>
    <row r="21" spans="1:17" s="49" customFormat="1" ht="16.5" thickBot="1" x14ac:dyDescent="0.3">
      <c r="A21" s="49" t="s">
        <v>26</v>
      </c>
      <c r="C21" s="50"/>
      <c r="D21" s="51">
        <f>+SUM(D25:D407)</f>
        <v>52693.128422756803</v>
      </c>
      <c r="E21" s="177">
        <f>+SUM(E25:E407)</f>
        <v>2693.1284227567876</v>
      </c>
      <c r="F21" s="51">
        <f>+SUM(F25:F407)</f>
        <v>50000.000000000015</v>
      </c>
      <c r="G21" s="51"/>
    </row>
    <row r="22" spans="1:17" ht="15.75" thickBot="1" x14ac:dyDescent="0.3">
      <c r="A22" s="8"/>
      <c r="B22" s="8"/>
      <c r="C22" s="17"/>
      <c r="D22" s="295" t="s">
        <v>4</v>
      </c>
      <c r="E22" s="296"/>
      <c r="F22" s="297"/>
      <c r="G22" s="18"/>
    </row>
    <row r="23" spans="1:17" s="85" customFormat="1" ht="57" customHeight="1" x14ac:dyDescent="0.25">
      <c r="A23" s="28" t="s">
        <v>6</v>
      </c>
      <c r="B23" s="28" t="s">
        <v>18</v>
      </c>
      <c r="C23" s="29" t="s">
        <v>52</v>
      </c>
      <c r="D23" s="30" t="s">
        <v>21</v>
      </c>
      <c r="E23" s="30" t="s">
        <v>19</v>
      </c>
      <c r="F23" s="30" t="s">
        <v>53</v>
      </c>
      <c r="G23" s="31" t="s">
        <v>20</v>
      </c>
      <c r="J23" s="85">
        <f>16/30*100</f>
        <v>53.333333333333336</v>
      </c>
      <c r="N23" s="138"/>
    </row>
    <row r="24" spans="1:17" s="151" customFormat="1" ht="27.75" customHeight="1" x14ac:dyDescent="0.25">
      <c r="A24" s="148" t="s">
        <v>125</v>
      </c>
      <c r="B24" s="154">
        <f>+approval_date</f>
        <v>42370</v>
      </c>
      <c r="C24" s="149">
        <f>+loan_amt</f>
        <v>50000</v>
      </c>
      <c r="D24" s="150">
        <v>0</v>
      </c>
      <c r="E24" s="150">
        <v>0</v>
      </c>
      <c r="F24" s="150">
        <v>0</v>
      </c>
      <c r="G24" s="153">
        <f>+C24</f>
        <v>50000</v>
      </c>
      <c r="N24" s="152"/>
    </row>
    <row r="25" spans="1:17" x14ac:dyDescent="0.2">
      <c r="A25" s="32">
        <v>0</v>
      </c>
      <c r="B25" s="33">
        <f>+cal_prev_scan_date</f>
        <v>42370</v>
      </c>
      <c r="C25" s="26">
        <f>+loan_amt</f>
        <v>50000</v>
      </c>
      <c r="D25" s="26">
        <v>0</v>
      </c>
      <c r="E25" s="157"/>
      <c r="F25" s="26">
        <v>0</v>
      </c>
      <c r="G25" s="25">
        <f>+C25-D25</f>
        <v>50000</v>
      </c>
    </row>
    <row r="26" spans="1:17" x14ac:dyDescent="0.2">
      <c r="A26" s="34">
        <f t="shared" ref="A26:A57" si="0">+IF(A25&lt;num_pmts,A25+1,"Finished")</f>
        <v>1</v>
      </c>
      <c r="B26" s="102">
        <f>+first_pmt_due</f>
        <v>42401</v>
      </c>
      <c r="C26" s="36">
        <f>+G25</f>
        <v>50000</v>
      </c>
      <c r="D26" s="36">
        <f>+E26+F26</f>
        <v>4391.094035229733</v>
      </c>
      <c r="E26" s="166">
        <f>+IF(F17="No",F16+cal_interest_loan_to_prev_scan,F16+cal_interest_loan_to_prev_scan+G14)</f>
        <v>408.24230259505208</v>
      </c>
      <c r="F26" s="126">
        <f>+F19-F16</f>
        <v>3982.851732634681</v>
      </c>
      <c r="G26" s="37">
        <f>+C26-F26</f>
        <v>46017.148267365323</v>
      </c>
      <c r="J26" t="s">
        <v>93</v>
      </c>
      <c r="K26">
        <f>+(cal_periodic_pmt_rate)*(1+cal_periodic_pmt_rate)^num_pmts</f>
        <v>9.0017427722208949E-3</v>
      </c>
      <c r="N26" s="162"/>
      <c r="O26" s="132"/>
      <c r="P26" s="136"/>
    </row>
    <row r="27" spans="1:17" x14ac:dyDescent="0.2">
      <c r="A27" s="32">
        <f t="shared" si="0"/>
        <v>2</v>
      </c>
      <c r="B27" s="33">
        <f t="shared" ref="B27:B90" si="1">+EDATE(B26,Len_of_pmt_interval)</f>
        <v>42430</v>
      </c>
      <c r="C27" s="26">
        <f t="shared" ref="C27:C90" si="2">+G26</f>
        <v>46017.148267365323</v>
      </c>
      <c r="D27" s="36">
        <f>+E27+F27</f>
        <v>4391.094035229733</v>
      </c>
      <c r="E27" s="167">
        <f t="shared" ref="E27:E37" si="3">+C27*cal_apr_new*30/num_days_in_year</f>
        <v>375.72293135054264</v>
      </c>
      <c r="F27" s="26">
        <f t="shared" ref="F27:F90" si="4">+IF(A27&lt;num_pmts,cal_periodic_pmt_amt-E27,C27)</f>
        <v>4015.3711038791903</v>
      </c>
      <c r="G27" s="38">
        <f t="shared" ref="G27:G90" si="5">+C27-F27</f>
        <v>42001.777163486135</v>
      </c>
      <c r="J27" t="s">
        <v>94</v>
      </c>
      <c r="K27">
        <f>+(1+cal_periodic_pmt_rate)^(num_pmts+1)-1-cal_periodic_pmt_rate</f>
        <v>0.10333689672031943</v>
      </c>
      <c r="N27" s="162"/>
      <c r="O27" s="132"/>
      <c r="P27" s="133"/>
    </row>
    <row r="28" spans="1:17" s="5" customFormat="1" x14ac:dyDescent="0.2">
      <c r="A28" s="34">
        <f t="shared" si="0"/>
        <v>3</v>
      </c>
      <c r="B28" s="35">
        <f t="shared" si="1"/>
        <v>42461</v>
      </c>
      <c r="C28" s="36">
        <f t="shared" si="2"/>
        <v>42001.777163486135</v>
      </c>
      <c r="D28" s="36">
        <f t="shared" ref="D28:D91" si="6">+E28+F28</f>
        <v>4391.094035229733</v>
      </c>
      <c r="E28" s="166">
        <f t="shared" si="3"/>
        <v>342.93804444611715</v>
      </c>
      <c r="F28" s="36">
        <f t="shared" si="4"/>
        <v>4048.1559907836158</v>
      </c>
      <c r="G28" s="39">
        <f t="shared" si="5"/>
        <v>37953.621172702522</v>
      </c>
      <c r="N28" s="162"/>
      <c r="O28" s="132"/>
      <c r="P28" s="145"/>
    </row>
    <row r="29" spans="1:17" x14ac:dyDescent="0.2">
      <c r="A29" s="32">
        <f t="shared" si="0"/>
        <v>4</v>
      </c>
      <c r="B29" s="33">
        <f t="shared" si="1"/>
        <v>42491</v>
      </c>
      <c r="C29" s="26">
        <f t="shared" si="2"/>
        <v>37953.621172702522</v>
      </c>
      <c r="D29" s="26">
        <f t="shared" si="6"/>
        <v>4391.094035229733</v>
      </c>
      <c r="E29" s="167">
        <f t="shared" si="3"/>
        <v>309.88547398728804</v>
      </c>
      <c r="F29" s="40">
        <f t="shared" si="4"/>
        <v>4081.2085612424448</v>
      </c>
      <c r="G29" s="41">
        <f t="shared" si="5"/>
        <v>33872.41261146008</v>
      </c>
      <c r="J29" t="s">
        <v>95</v>
      </c>
      <c r="K29">
        <f>+loan_amt*K26/K27</f>
        <v>4355.5317887008196</v>
      </c>
      <c r="N29" s="162"/>
      <c r="O29" s="132"/>
      <c r="P29" s="132"/>
      <c r="Q29" s="136"/>
    </row>
    <row r="30" spans="1:17" x14ac:dyDescent="0.2">
      <c r="A30" s="34">
        <f t="shared" si="0"/>
        <v>5</v>
      </c>
      <c r="B30" s="35">
        <f t="shared" si="1"/>
        <v>42522</v>
      </c>
      <c r="C30" s="36">
        <f t="shared" si="2"/>
        <v>33872.41261146008</v>
      </c>
      <c r="D30" s="36">
        <f t="shared" si="6"/>
        <v>4391.094035229733</v>
      </c>
      <c r="E30" s="166">
        <f t="shared" si="3"/>
        <v>276.5630343790429</v>
      </c>
      <c r="F30" s="36">
        <f t="shared" si="4"/>
        <v>4114.5310008506904</v>
      </c>
      <c r="G30" s="37">
        <f t="shared" si="5"/>
        <v>29757.881610609391</v>
      </c>
      <c r="N30" s="162"/>
      <c r="O30" s="132"/>
    </row>
    <row r="31" spans="1:17" x14ac:dyDescent="0.2">
      <c r="A31" s="32">
        <f t="shared" si="0"/>
        <v>6</v>
      </c>
      <c r="B31" s="33">
        <f t="shared" si="1"/>
        <v>42552</v>
      </c>
      <c r="C31" s="26">
        <f t="shared" si="2"/>
        <v>29757.881610609391</v>
      </c>
      <c r="D31" s="26">
        <f t="shared" si="6"/>
        <v>4391.094035229733</v>
      </c>
      <c r="E31" s="168">
        <f t="shared" si="3"/>
        <v>242.9685221813227</v>
      </c>
      <c r="F31" s="26">
        <f t="shared" si="4"/>
        <v>4148.1255130484105</v>
      </c>
      <c r="G31" s="25">
        <f t="shared" si="5"/>
        <v>25609.756097560981</v>
      </c>
      <c r="N31" s="163"/>
      <c r="O31" s="134"/>
      <c r="P31" s="137"/>
    </row>
    <row r="32" spans="1:17" x14ac:dyDescent="0.2">
      <c r="A32" s="34">
        <f t="shared" si="0"/>
        <v>7</v>
      </c>
      <c r="B32" s="35">
        <f t="shared" si="1"/>
        <v>42583</v>
      </c>
      <c r="C32" s="36">
        <f t="shared" si="2"/>
        <v>25609.756097560981</v>
      </c>
      <c r="D32" s="36">
        <f t="shared" si="6"/>
        <v>4391.094035229733</v>
      </c>
      <c r="E32" s="169">
        <f t="shared" si="3"/>
        <v>209.0997159633194</v>
      </c>
      <c r="F32" s="36">
        <f t="shared" si="4"/>
        <v>4181.9943192664132</v>
      </c>
      <c r="G32" s="37">
        <f t="shared" si="5"/>
        <v>21427.761778294567</v>
      </c>
    </row>
    <row r="33" spans="1:7" x14ac:dyDescent="0.2">
      <c r="A33" s="32">
        <f t="shared" si="0"/>
        <v>8</v>
      </c>
      <c r="B33" s="33">
        <f t="shared" si="1"/>
        <v>42614</v>
      </c>
      <c r="C33" s="26">
        <f t="shared" si="2"/>
        <v>21427.761778294567</v>
      </c>
      <c r="D33" s="26">
        <f t="shared" si="6"/>
        <v>4391.094035229733</v>
      </c>
      <c r="E33" s="168">
        <f t="shared" si="3"/>
        <v>174.95437615658449</v>
      </c>
      <c r="F33" s="26">
        <f t="shared" si="4"/>
        <v>4216.1396590731483</v>
      </c>
      <c r="G33" s="25">
        <f t="shared" si="5"/>
        <v>17211.622119221418</v>
      </c>
    </row>
    <row r="34" spans="1:7" x14ac:dyDescent="0.2">
      <c r="A34" s="34">
        <f t="shared" si="0"/>
        <v>9</v>
      </c>
      <c r="B34" s="35">
        <f t="shared" si="1"/>
        <v>42644</v>
      </c>
      <c r="C34" s="36">
        <f t="shared" si="2"/>
        <v>17211.622119221418</v>
      </c>
      <c r="D34" s="36">
        <f t="shared" si="6"/>
        <v>4391.094035229733</v>
      </c>
      <c r="E34" s="169">
        <f t="shared" si="3"/>
        <v>140.53024490693764</v>
      </c>
      <c r="F34" s="36">
        <f t="shared" si="4"/>
        <v>4250.5637903227953</v>
      </c>
      <c r="G34" s="37">
        <f t="shared" si="5"/>
        <v>12961.058328898624</v>
      </c>
    </row>
    <row r="35" spans="1:7" x14ac:dyDescent="0.2">
      <c r="A35" s="32">
        <f t="shared" si="0"/>
        <v>10</v>
      </c>
      <c r="B35" s="33">
        <f t="shared" si="1"/>
        <v>42675</v>
      </c>
      <c r="C35" s="26">
        <f t="shared" si="2"/>
        <v>12961.058328898624</v>
      </c>
      <c r="D35" s="26">
        <f t="shared" si="6"/>
        <v>4391.094035229733</v>
      </c>
      <c r="E35" s="168">
        <f t="shared" si="3"/>
        <v>105.82504592516705</v>
      </c>
      <c r="F35" s="26">
        <f t="shared" si="4"/>
        <v>4285.2689893045663</v>
      </c>
      <c r="G35" s="25">
        <f t="shared" si="5"/>
        <v>8675.7893395940573</v>
      </c>
    </row>
    <row r="36" spans="1:7" x14ac:dyDescent="0.2">
      <c r="A36" s="34">
        <f t="shared" si="0"/>
        <v>11</v>
      </c>
      <c r="B36" s="35">
        <f t="shared" si="1"/>
        <v>42705</v>
      </c>
      <c r="C36" s="36">
        <f t="shared" si="2"/>
        <v>8675.7893395940573</v>
      </c>
      <c r="D36" s="36">
        <f t="shared" si="6"/>
        <v>4391.094035229733</v>
      </c>
      <c r="E36" s="169">
        <f t="shared" si="3"/>
        <v>70.836484336509699</v>
      </c>
      <c r="F36" s="36">
        <f t="shared" si="4"/>
        <v>4320.2575508932232</v>
      </c>
      <c r="G36" s="37">
        <f t="shared" si="5"/>
        <v>4355.5317887008341</v>
      </c>
    </row>
    <row r="37" spans="1:7" x14ac:dyDescent="0.2">
      <c r="A37" s="32">
        <f t="shared" si="0"/>
        <v>12</v>
      </c>
      <c r="B37" s="33">
        <f t="shared" si="1"/>
        <v>42736</v>
      </c>
      <c r="C37" s="26">
        <f t="shared" si="2"/>
        <v>4355.5317887008341</v>
      </c>
      <c r="D37" s="26">
        <f t="shared" si="6"/>
        <v>4391.0940352297375</v>
      </c>
      <c r="E37" s="168">
        <f t="shared" si="3"/>
        <v>35.562246528903493</v>
      </c>
      <c r="F37" s="26">
        <f t="shared" si="4"/>
        <v>4355.5317887008341</v>
      </c>
      <c r="G37" s="25">
        <f t="shared" si="5"/>
        <v>0</v>
      </c>
    </row>
    <row r="38" spans="1:7" x14ac:dyDescent="0.2">
      <c r="A38" s="34" t="str">
        <f t="shared" si="0"/>
        <v>Finished</v>
      </c>
      <c r="B38" s="35">
        <f t="shared" si="1"/>
        <v>42767</v>
      </c>
      <c r="C38" s="36">
        <f t="shared" si="2"/>
        <v>0</v>
      </c>
      <c r="D38" s="36">
        <f t="shared" si="6"/>
        <v>0</v>
      </c>
      <c r="E38" s="36">
        <f t="shared" ref="E38:E89" si="7">+C38*cal_apr_new*(B38-B37)/num_days_in_year</f>
        <v>0</v>
      </c>
      <c r="F38" s="36">
        <f t="shared" si="4"/>
        <v>0</v>
      </c>
      <c r="G38" s="37">
        <f t="shared" si="5"/>
        <v>0</v>
      </c>
    </row>
    <row r="39" spans="1:7" x14ac:dyDescent="0.2">
      <c r="A39" s="32" t="str">
        <f t="shared" si="0"/>
        <v>Finished</v>
      </c>
      <c r="B39" s="33">
        <f t="shared" si="1"/>
        <v>42795</v>
      </c>
      <c r="C39" s="26">
        <f t="shared" si="2"/>
        <v>0</v>
      </c>
      <c r="D39" s="26">
        <f t="shared" si="6"/>
        <v>0</v>
      </c>
      <c r="E39" s="26">
        <f t="shared" si="7"/>
        <v>0</v>
      </c>
      <c r="F39" s="26">
        <f t="shared" si="4"/>
        <v>0</v>
      </c>
      <c r="G39" s="25">
        <f t="shared" si="5"/>
        <v>0</v>
      </c>
    </row>
    <row r="40" spans="1:7" x14ac:dyDescent="0.2">
      <c r="A40" s="34" t="str">
        <f t="shared" si="0"/>
        <v>Finished</v>
      </c>
      <c r="B40" s="35">
        <f t="shared" si="1"/>
        <v>42826</v>
      </c>
      <c r="C40" s="36">
        <f t="shared" si="2"/>
        <v>0</v>
      </c>
      <c r="D40" s="36">
        <f t="shared" si="6"/>
        <v>0</v>
      </c>
      <c r="E40" s="36">
        <f t="shared" si="7"/>
        <v>0</v>
      </c>
      <c r="F40" s="36">
        <f t="shared" si="4"/>
        <v>0</v>
      </c>
      <c r="G40" s="37">
        <f t="shared" si="5"/>
        <v>0</v>
      </c>
    </row>
    <row r="41" spans="1:7" x14ac:dyDescent="0.2">
      <c r="A41" s="32" t="str">
        <f t="shared" si="0"/>
        <v>Finished</v>
      </c>
      <c r="B41" s="33">
        <f t="shared" si="1"/>
        <v>42856</v>
      </c>
      <c r="C41" s="26">
        <f t="shared" si="2"/>
        <v>0</v>
      </c>
      <c r="D41" s="26">
        <f t="shared" si="6"/>
        <v>0</v>
      </c>
      <c r="E41" s="26">
        <f t="shared" si="7"/>
        <v>0</v>
      </c>
      <c r="F41" s="26">
        <f t="shared" si="4"/>
        <v>0</v>
      </c>
      <c r="G41" s="25">
        <f t="shared" si="5"/>
        <v>0</v>
      </c>
    </row>
    <row r="42" spans="1:7" x14ac:dyDescent="0.2">
      <c r="A42" s="34" t="str">
        <f t="shared" si="0"/>
        <v>Finished</v>
      </c>
      <c r="B42" s="35">
        <f t="shared" si="1"/>
        <v>42887</v>
      </c>
      <c r="C42" s="36">
        <f t="shared" si="2"/>
        <v>0</v>
      </c>
      <c r="D42" s="36">
        <f t="shared" si="6"/>
        <v>0</v>
      </c>
      <c r="E42" s="36">
        <f t="shared" si="7"/>
        <v>0</v>
      </c>
      <c r="F42" s="36">
        <f t="shared" si="4"/>
        <v>0</v>
      </c>
      <c r="G42" s="37">
        <f t="shared" si="5"/>
        <v>0</v>
      </c>
    </row>
    <row r="43" spans="1:7" x14ac:dyDescent="0.2">
      <c r="A43" s="32" t="str">
        <f t="shared" si="0"/>
        <v>Finished</v>
      </c>
      <c r="B43" s="33">
        <f t="shared" si="1"/>
        <v>42917</v>
      </c>
      <c r="C43" s="26">
        <f t="shared" si="2"/>
        <v>0</v>
      </c>
      <c r="D43" s="26">
        <f t="shared" si="6"/>
        <v>0</v>
      </c>
      <c r="E43" s="26">
        <f t="shared" si="7"/>
        <v>0</v>
      </c>
      <c r="F43" s="26">
        <f t="shared" si="4"/>
        <v>0</v>
      </c>
      <c r="G43" s="25">
        <f t="shared" si="5"/>
        <v>0</v>
      </c>
    </row>
    <row r="44" spans="1:7" x14ac:dyDescent="0.2">
      <c r="A44" s="34" t="str">
        <f t="shared" si="0"/>
        <v>Finished</v>
      </c>
      <c r="B44" s="35">
        <f t="shared" si="1"/>
        <v>42948</v>
      </c>
      <c r="C44" s="36">
        <f t="shared" si="2"/>
        <v>0</v>
      </c>
      <c r="D44" s="36">
        <f t="shared" si="6"/>
        <v>0</v>
      </c>
      <c r="E44" s="36">
        <f t="shared" si="7"/>
        <v>0</v>
      </c>
      <c r="F44" s="36">
        <f t="shared" si="4"/>
        <v>0</v>
      </c>
      <c r="G44" s="37">
        <f t="shared" si="5"/>
        <v>0</v>
      </c>
    </row>
    <row r="45" spans="1:7" x14ac:dyDescent="0.2">
      <c r="A45" s="32" t="str">
        <f t="shared" si="0"/>
        <v>Finished</v>
      </c>
      <c r="B45" s="33">
        <f t="shared" si="1"/>
        <v>42979</v>
      </c>
      <c r="C45" s="26">
        <f t="shared" si="2"/>
        <v>0</v>
      </c>
      <c r="D45" s="26">
        <f t="shared" si="6"/>
        <v>0</v>
      </c>
      <c r="E45" s="26">
        <f t="shared" si="7"/>
        <v>0</v>
      </c>
      <c r="F45" s="26">
        <f t="shared" si="4"/>
        <v>0</v>
      </c>
      <c r="G45" s="25">
        <f t="shared" si="5"/>
        <v>0</v>
      </c>
    </row>
    <row r="46" spans="1:7" x14ac:dyDescent="0.2">
      <c r="A46" s="34" t="str">
        <f t="shared" si="0"/>
        <v>Finished</v>
      </c>
      <c r="B46" s="35">
        <f t="shared" si="1"/>
        <v>43009</v>
      </c>
      <c r="C46" s="36">
        <f t="shared" si="2"/>
        <v>0</v>
      </c>
      <c r="D46" s="36">
        <f t="shared" si="6"/>
        <v>0</v>
      </c>
      <c r="E46" s="36">
        <f t="shared" si="7"/>
        <v>0</v>
      </c>
      <c r="F46" s="36">
        <f t="shared" si="4"/>
        <v>0</v>
      </c>
      <c r="G46" s="37">
        <f t="shared" si="5"/>
        <v>0</v>
      </c>
    </row>
    <row r="47" spans="1:7" s="1" customFormat="1" x14ac:dyDescent="0.2">
      <c r="A47" s="32" t="str">
        <f t="shared" si="0"/>
        <v>Finished</v>
      </c>
      <c r="B47" s="33">
        <f t="shared" si="1"/>
        <v>43040</v>
      </c>
      <c r="C47" s="26">
        <f t="shared" si="2"/>
        <v>0</v>
      </c>
      <c r="D47" s="26">
        <f t="shared" si="6"/>
        <v>0</v>
      </c>
      <c r="E47" s="26">
        <f t="shared" si="7"/>
        <v>0</v>
      </c>
      <c r="F47" s="26">
        <f t="shared" si="4"/>
        <v>0</v>
      </c>
      <c r="G47" s="25">
        <f t="shared" si="5"/>
        <v>0</v>
      </c>
    </row>
    <row r="48" spans="1:7" s="1" customFormat="1" x14ac:dyDescent="0.2">
      <c r="A48" s="34" t="str">
        <f t="shared" si="0"/>
        <v>Finished</v>
      </c>
      <c r="B48" s="35">
        <f t="shared" si="1"/>
        <v>43070</v>
      </c>
      <c r="C48" s="36">
        <f t="shared" si="2"/>
        <v>0</v>
      </c>
      <c r="D48" s="36">
        <f t="shared" si="6"/>
        <v>0</v>
      </c>
      <c r="E48" s="36">
        <f t="shared" si="7"/>
        <v>0</v>
      </c>
      <c r="F48" s="36">
        <f t="shared" si="4"/>
        <v>0</v>
      </c>
      <c r="G48" s="37">
        <f t="shared" si="5"/>
        <v>0</v>
      </c>
    </row>
    <row r="49" spans="1:7" s="1" customFormat="1" x14ac:dyDescent="0.2">
      <c r="A49" s="32" t="str">
        <f t="shared" si="0"/>
        <v>Finished</v>
      </c>
      <c r="B49" s="33">
        <f t="shared" si="1"/>
        <v>43101</v>
      </c>
      <c r="C49" s="26">
        <f t="shared" si="2"/>
        <v>0</v>
      </c>
      <c r="D49" s="26">
        <f t="shared" si="6"/>
        <v>0</v>
      </c>
      <c r="E49" s="26">
        <f t="shared" si="7"/>
        <v>0</v>
      </c>
      <c r="F49" s="26">
        <f t="shared" si="4"/>
        <v>0</v>
      </c>
      <c r="G49" s="25">
        <f t="shared" si="5"/>
        <v>0</v>
      </c>
    </row>
    <row r="50" spans="1:7" s="1" customFormat="1" x14ac:dyDescent="0.2">
      <c r="A50" s="34" t="str">
        <f t="shared" si="0"/>
        <v>Finished</v>
      </c>
      <c r="B50" s="35">
        <f t="shared" si="1"/>
        <v>43132</v>
      </c>
      <c r="C50" s="36">
        <f t="shared" si="2"/>
        <v>0</v>
      </c>
      <c r="D50" s="36">
        <f t="shared" si="6"/>
        <v>0</v>
      </c>
      <c r="E50" s="36">
        <f t="shared" si="7"/>
        <v>0</v>
      </c>
      <c r="F50" s="36">
        <f t="shared" si="4"/>
        <v>0</v>
      </c>
      <c r="G50" s="37">
        <f t="shared" si="5"/>
        <v>0</v>
      </c>
    </row>
    <row r="51" spans="1:7" s="1" customFormat="1" x14ac:dyDescent="0.2">
      <c r="A51" s="32" t="str">
        <f t="shared" si="0"/>
        <v>Finished</v>
      </c>
      <c r="B51" s="33">
        <f t="shared" si="1"/>
        <v>43160</v>
      </c>
      <c r="C51" s="26">
        <f t="shared" si="2"/>
        <v>0</v>
      </c>
      <c r="D51" s="26">
        <f t="shared" si="6"/>
        <v>0</v>
      </c>
      <c r="E51" s="26">
        <f t="shared" si="7"/>
        <v>0</v>
      </c>
      <c r="F51" s="26">
        <f t="shared" si="4"/>
        <v>0</v>
      </c>
      <c r="G51" s="25">
        <f t="shared" si="5"/>
        <v>0</v>
      </c>
    </row>
    <row r="52" spans="1:7" s="1" customFormat="1" x14ac:dyDescent="0.2">
      <c r="A52" s="34" t="str">
        <f t="shared" si="0"/>
        <v>Finished</v>
      </c>
      <c r="B52" s="35">
        <f t="shared" si="1"/>
        <v>43191</v>
      </c>
      <c r="C52" s="36">
        <f t="shared" si="2"/>
        <v>0</v>
      </c>
      <c r="D52" s="36">
        <f t="shared" si="6"/>
        <v>0</v>
      </c>
      <c r="E52" s="36">
        <f t="shared" si="7"/>
        <v>0</v>
      </c>
      <c r="F52" s="36">
        <f t="shared" si="4"/>
        <v>0</v>
      </c>
      <c r="G52" s="37">
        <f t="shared" si="5"/>
        <v>0</v>
      </c>
    </row>
    <row r="53" spans="1:7" s="1" customFormat="1" x14ac:dyDescent="0.2">
      <c r="A53" s="32" t="str">
        <f t="shared" si="0"/>
        <v>Finished</v>
      </c>
      <c r="B53" s="33">
        <f t="shared" si="1"/>
        <v>43221</v>
      </c>
      <c r="C53" s="26">
        <f t="shared" si="2"/>
        <v>0</v>
      </c>
      <c r="D53" s="26">
        <f t="shared" si="6"/>
        <v>0</v>
      </c>
      <c r="E53" s="26">
        <f t="shared" si="7"/>
        <v>0</v>
      </c>
      <c r="F53" s="26">
        <f t="shared" si="4"/>
        <v>0</v>
      </c>
      <c r="G53" s="25">
        <f t="shared" si="5"/>
        <v>0</v>
      </c>
    </row>
    <row r="54" spans="1:7" s="1" customFormat="1" x14ac:dyDescent="0.2">
      <c r="A54" s="34" t="str">
        <f t="shared" si="0"/>
        <v>Finished</v>
      </c>
      <c r="B54" s="35">
        <f t="shared" si="1"/>
        <v>43252</v>
      </c>
      <c r="C54" s="36">
        <f t="shared" si="2"/>
        <v>0</v>
      </c>
      <c r="D54" s="36">
        <f t="shared" si="6"/>
        <v>0</v>
      </c>
      <c r="E54" s="36">
        <f t="shared" si="7"/>
        <v>0</v>
      </c>
      <c r="F54" s="36">
        <f t="shared" si="4"/>
        <v>0</v>
      </c>
      <c r="G54" s="37">
        <f t="shared" si="5"/>
        <v>0</v>
      </c>
    </row>
    <row r="55" spans="1:7" s="1" customFormat="1" x14ac:dyDescent="0.2">
      <c r="A55" s="32" t="str">
        <f t="shared" si="0"/>
        <v>Finished</v>
      </c>
      <c r="B55" s="33">
        <f t="shared" si="1"/>
        <v>43282</v>
      </c>
      <c r="C55" s="26">
        <f t="shared" si="2"/>
        <v>0</v>
      </c>
      <c r="D55" s="26">
        <f t="shared" si="6"/>
        <v>0</v>
      </c>
      <c r="E55" s="26">
        <f t="shared" si="7"/>
        <v>0</v>
      </c>
      <c r="F55" s="26">
        <f t="shared" si="4"/>
        <v>0</v>
      </c>
      <c r="G55" s="25">
        <f t="shared" si="5"/>
        <v>0</v>
      </c>
    </row>
    <row r="56" spans="1:7" s="1" customFormat="1" x14ac:dyDescent="0.2">
      <c r="A56" s="34" t="str">
        <f t="shared" si="0"/>
        <v>Finished</v>
      </c>
      <c r="B56" s="35">
        <f t="shared" si="1"/>
        <v>43313</v>
      </c>
      <c r="C56" s="36">
        <f t="shared" si="2"/>
        <v>0</v>
      </c>
      <c r="D56" s="36">
        <f t="shared" si="6"/>
        <v>0</v>
      </c>
      <c r="E56" s="36">
        <f t="shared" si="7"/>
        <v>0</v>
      </c>
      <c r="F56" s="36">
        <f t="shared" si="4"/>
        <v>0</v>
      </c>
      <c r="G56" s="37">
        <f t="shared" si="5"/>
        <v>0</v>
      </c>
    </row>
    <row r="57" spans="1:7" s="1" customFormat="1" x14ac:dyDescent="0.2">
      <c r="A57" s="32" t="str">
        <f t="shared" si="0"/>
        <v>Finished</v>
      </c>
      <c r="B57" s="33">
        <f t="shared" si="1"/>
        <v>43344</v>
      </c>
      <c r="C57" s="26">
        <f t="shared" si="2"/>
        <v>0</v>
      </c>
      <c r="D57" s="26">
        <f t="shared" si="6"/>
        <v>0</v>
      </c>
      <c r="E57" s="26">
        <f t="shared" si="7"/>
        <v>0</v>
      </c>
      <c r="F57" s="26">
        <f t="shared" si="4"/>
        <v>0</v>
      </c>
      <c r="G57" s="25">
        <f t="shared" si="5"/>
        <v>0</v>
      </c>
    </row>
    <row r="58" spans="1:7" s="1" customFormat="1" x14ac:dyDescent="0.2">
      <c r="A58" s="34" t="str">
        <f t="shared" ref="A58:A121" si="8">+IF(A57&lt;num_pmts,A57+1,"Finished")</f>
        <v>Finished</v>
      </c>
      <c r="B58" s="35">
        <f t="shared" si="1"/>
        <v>43374</v>
      </c>
      <c r="C58" s="36">
        <f t="shared" si="2"/>
        <v>0</v>
      </c>
      <c r="D58" s="36">
        <f t="shared" si="6"/>
        <v>0</v>
      </c>
      <c r="E58" s="36">
        <f t="shared" si="7"/>
        <v>0</v>
      </c>
      <c r="F58" s="36">
        <f t="shared" si="4"/>
        <v>0</v>
      </c>
      <c r="G58" s="37">
        <f t="shared" si="5"/>
        <v>0</v>
      </c>
    </row>
    <row r="59" spans="1:7" s="1" customFormat="1" x14ac:dyDescent="0.2">
      <c r="A59" s="32" t="str">
        <f t="shared" si="8"/>
        <v>Finished</v>
      </c>
      <c r="B59" s="33">
        <f t="shared" si="1"/>
        <v>43405</v>
      </c>
      <c r="C59" s="26">
        <f t="shared" si="2"/>
        <v>0</v>
      </c>
      <c r="D59" s="26">
        <f t="shared" si="6"/>
        <v>0</v>
      </c>
      <c r="E59" s="26">
        <f t="shared" si="7"/>
        <v>0</v>
      </c>
      <c r="F59" s="26">
        <f t="shared" si="4"/>
        <v>0</v>
      </c>
      <c r="G59" s="25">
        <f t="shared" si="5"/>
        <v>0</v>
      </c>
    </row>
    <row r="60" spans="1:7" s="1" customFormat="1" x14ac:dyDescent="0.2">
      <c r="A60" s="34" t="str">
        <f t="shared" si="8"/>
        <v>Finished</v>
      </c>
      <c r="B60" s="35">
        <f t="shared" si="1"/>
        <v>43435</v>
      </c>
      <c r="C60" s="36">
        <f t="shared" si="2"/>
        <v>0</v>
      </c>
      <c r="D60" s="36">
        <f t="shared" si="6"/>
        <v>0</v>
      </c>
      <c r="E60" s="36">
        <f t="shared" si="7"/>
        <v>0</v>
      </c>
      <c r="F60" s="36">
        <f t="shared" si="4"/>
        <v>0</v>
      </c>
      <c r="G60" s="37">
        <f t="shared" si="5"/>
        <v>0</v>
      </c>
    </row>
    <row r="61" spans="1:7" s="1" customFormat="1" x14ac:dyDescent="0.2">
      <c r="A61" s="32" t="str">
        <f t="shared" si="8"/>
        <v>Finished</v>
      </c>
      <c r="B61" s="33">
        <f t="shared" si="1"/>
        <v>43466</v>
      </c>
      <c r="C61" s="26">
        <f t="shared" si="2"/>
        <v>0</v>
      </c>
      <c r="D61" s="26">
        <f t="shared" si="6"/>
        <v>0</v>
      </c>
      <c r="E61" s="26">
        <f t="shared" si="7"/>
        <v>0</v>
      </c>
      <c r="F61" s="26">
        <f t="shared" si="4"/>
        <v>0</v>
      </c>
      <c r="G61" s="25">
        <f t="shared" si="5"/>
        <v>0</v>
      </c>
    </row>
    <row r="62" spans="1:7" s="1" customFormat="1" x14ac:dyDescent="0.2">
      <c r="A62" s="34" t="str">
        <f t="shared" si="8"/>
        <v>Finished</v>
      </c>
      <c r="B62" s="35">
        <f t="shared" si="1"/>
        <v>43497</v>
      </c>
      <c r="C62" s="36">
        <f t="shared" si="2"/>
        <v>0</v>
      </c>
      <c r="D62" s="36">
        <f t="shared" si="6"/>
        <v>0</v>
      </c>
      <c r="E62" s="36">
        <f t="shared" si="7"/>
        <v>0</v>
      </c>
      <c r="F62" s="36">
        <f t="shared" si="4"/>
        <v>0</v>
      </c>
      <c r="G62" s="37">
        <f t="shared" si="5"/>
        <v>0</v>
      </c>
    </row>
    <row r="63" spans="1:7" s="1" customFormat="1" x14ac:dyDescent="0.2">
      <c r="A63" s="32" t="str">
        <f t="shared" si="8"/>
        <v>Finished</v>
      </c>
      <c r="B63" s="33">
        <f t="shared" si="1"/>
        <v>43525</v>
      </c>
      <c r="C63" s="26">
        <f t="shared" si="2"/>
        <v>0</v>
      </c>
      <c r="D63" s="26">
        <f t="shared" si="6"/>
        <v>0</v>
      </c>
      <c r="E63" s="26">
        <f t="shared" si="7"/>
        <v>0</v>
      </c>
      <c r="F63" s="26">
        <f t="shared" si="4"/>
        <v>0</v>
      </c>
      <c r="G63" s="25">
        <f t="shared" si="5"/>
        <v>0</v>
      </c>
    </row>
    <row r="64" spans="1:7" s="1" customFormat="1" x14ac:dyDescent="0.2">
      <c r="A64" s="34" t="str">
        <f t="shared" si="8"/>
        <v>Finished</v>
      </c>
      <c r="B64" s="35">
        <f t="shared" si="1"/>
        <v>43556</v>
      </c>
      <c r="C64" s="36">
        <f t="shared" si="2"/>
        <v>0</v>
      </c>
      <c r="D64" s="36">
        <f t="shared" si="6"/>
        <v>0</v>
      </c>
      <c r="E64" s="36">
        <f t="shared" si="7"/>
        <v>0</v>
      </c>
      <c r="F64" s="36">
        <f t="shared" si="4"/>
        <v>0</v>
      </c>
      <c r="G64" s="37">
        <f t="shared" si="5"/>
        <v>0</v>
      </c>
    </row>
    <row r="65" spans="1:7" s="1" customFormat="1" x14ac:dyDescent="0.2">
      <c r="A65" s="32" t="str">
        <f t="shared" si="8"/>
        <v>Finished</v>
      </c>
      <c r="B65" s="33">
        <f t="shared" si="1"/>
        <v>43586</v>
      </c>
      <c r="C65" s="26">
        <f t="shared" si="2"/>
        <v>0</v>
      </c>
      <c r="D65" s="26">
        <f t="shared" si="6"/>
        <v>0</v>
      </c>
      <c r="E65" s="26">
        <f t="shared" si="7"/>
        <v>0</v>
      </c>
      <c r="F65" s="26">
        <f t="shared" si="4"/>
        <v>0</v>
      </c>
      <c r="G65" s="25">
        <f t="shared" si="5"/>
        <v>0</v>
      </c>
    </row>
    <row r="66" spans="1:7" s="1" customFormat="1" x14ac:dyDescent="0.2">
      <c r="A66" s="34" t="str">
        <f t="shared" si="8"/>
        <v>Finished</v>
      </c>
      <c r="B66" s="35">
        <f t="shared" si="1"/>
        <v>43617</v>
      </c>
      <c r="C66" s="36">
        <f t="shared" si="2"/>
        <v>0</v>
      </c>
      <c r="D66" s="36">
        <f t="shared" si="6"/>
        <v>0</v>
      </c>
      <c r="E66" s="36">
        <f t="shared" si="7"/>
        <v>0</v>
      </c>
      <c r="F66" s="36">
        <f t="shared" si="4"/>
        <v>0</v>
      </c>
      <c r="G66" s="37">
        <f t="shared" si="5"/>
        <v>0</v>
      </c>
    </row>
    <row r="67" spans="1:7" s="1" customFormat="1" x14ac:dyDescent="0.2">
      <c r="A67" s="32" t="str">
        <f t="shared" si="8"/>
        <v>Finished</v>
      </c>
      <c r="B67" s="33">
        <f t="shared" si="1"/>
        <v>43647</v>
      </c>
      <c r="C67" s="26">
        <f t="shared" si="2"/>
        <v>0</v>
      </c>
      <c r="D67" s="26">
        <f t="shared" si="6"/>
        <v>0</v>
      </c>
      <c r="E67" s="26">
        <f t="shared" si="7"/>
        <v>0</v>
      </c>
      <c r="F67" s="26">
        <f t="shared" si="4"/>
        <v>0</v>
      </c>
      <c r="G67" s="25">
        <f t="shared" si="5"/>
        <v>0</v>
      </c>
    </row>
    <row r="68" spans="1:7" s="1" customFormat="1" x14ac:dyDescent="0.2">
      <c r="A68" s="34" t="str">
        <f t="shared" si="8"/>
        <v>Finished</v>
      </c>
      <c r="B68" s="35">
        <f t="shared" si="1"/>
        <v>43678</v>
      </c>
      <c r="C68" s="36">
        <f t="shared" si="2"/>
        <v>0</v>
      </c>
      <c r="D68" s="36">
        <f t="shared" si="6"/>
        <v>0</v>
      </c>
      <c r="E68" s="36">
        <f t="shared" si="7"/>
        <v>0</v>
      </c>
      <c r="F68" s="36">
        <f t="shared" si="4"/>
        <v>0</v>
      </c>
      <c r="G68" s="37">
        <f t="shared" si="5"/>
        <v>0</v>
      </c>
    </row>
    <row r="69" spans="1:7" s="1" customFormat="1" x14ac:dyDescent="0.2">
      <c r="A69" s="32" t="str">
        <f t="shared" si="8"/>
        <v>Finished</v>
      </c>
      <c r="B69" s="33">
        <f t="shared" si="1"/>
        <v>43709</v>
      </c>
      <c r="C69" s="26">
        <f t="shared" si="2"/>
        <v>0</v>
      </c>
      <c r="D69" s="26">
        <f t="shared" si="6"/>
        <v>0</v>
      </c>
      <c r="E69" s="26">
        <f t="shared" si="7"/>
        <v>0</v>
      </c>
      <c r="F69" s="26">
        <f t="shared" si="4"/>
        <v>0</v>
      </c>
      <c r="G69" s="25">
        <f t="shared" si="5"/>
        <v>0</v>
      </c>
    </row>
    <row r="70" spans="1:7" s="1" customFormat="1" x14ac:dyDescent="0.2">
      <c r="A70" s="34" t="str">
        <f t="shared" si="8"/>
        <v>Finished</v>
      </c>
      <c r="B70" s="35">
        <f t="shared" si="1"/>
        <v>43739</v>
      </c>
      <c r="C70" s="36">
        <f t="shared" si="2"/>
        <v>0</v>
      </c>
      <c r="D70" s="36">
        <f t="shared" si="6"/>
        <v>0</v>
      </c>
      <c r="E70" s="36">
        <f t="shared" si="7"/>
        <v>0</v>
      </c>
      <c r="F70" s="36">
        <f t="shared" si="4"/>
        <v>0</v>
      </c>
      <c r="G70" s="37">
        <f t="shared" si="5"/>
        <v>0</v>
      </c>
    </row>
    <row r="71" spans="1:7" s="1" customFormat="1" x14ac:dyDescent="0.2">
      <c r="A71" s="32" t="str">
        <f t="shared" si="8"/>
        <v>Finished</v>
      </c>
      <c r="B71" s="33">
        <f t="shared" si="1"/>
        <v>43770</v>
      </c>
      <c r="C71" s="26">
        <f t="shared" si="2"/>
        <v>0</v>
      </c>
      <c r="D71" s="26">
        <f t="shared" si="6"/>
        <v>0</v>
      </c>
      <c r="E71" s="26">
        <f t="shared" si="7"/>
        <v>0</v>
      </c>
      <c r="F71" s="26">
        <f t="shared" si="4"/>
        <v>0</v>
      </c>
      <c r="G71" s="25">
        <f t="shared" si="5"/>
        <v>0</v>
      </c>
    </row>
    <row r="72" spans="1:7" s="1" customFormat="1" x14ac:dyDescent="0.2">
      <c r="A72" s="34" t="str">
        <f t="shared" si="8"/>
        <v>Finished</v>
      </c>
      <c r="B72" s="35">
        <f t="shared" si="1"/>
        <v>43800</v>
      </c>
      <c r="C72" s="36">
        <f t="shared" si="2"/>
        <v>0</v>
      </c>
      <c r="D72" s="36">
        <f t="shared" si="6"/>
        <v>0</v>
      </c>
      <c r="E72" s="36">
        <f t="shared" si="7"/>
        <v>0</v>
      </c>
      <c r="F72" s="36">
        <f t="shared" si="4"/>
        <v>0</v>
      </c>
      <c r="G72" s="37">
        <f t="shared" si="5"/>
        <v>0</v>
      </c>
    </row>
    <row r="73" spans="1:7" s="4" customFormat="1" ht="15" x14ac:dyDescent="0.25">
      <c r="A73" s="42" t="str">
        <f t="shared" si="8"/>
        <v>Finished</v>
      </c>
      <c r="B73" s="43">
        <f t="shared" si="1"/>
        <v>43831</v>
      </c>
      <c r="C73" s="44">
        <f t="shared" si="2"/>
        <v>0</v>
      </c>
      <c r="D73" s="45">
        <f t="shared" si="6"/>
        <v>0</v>
      </c>
      <c r="E73" s="44">
        <f t="shared" si="7"/>
        <v>0</v>
      </c>
      <c r="F73" s="44">
        <f t="shared" si="4"/>
        <v>0</v>
      </c>
      <c r="G73" s="46">
        <f t="shared" si="5"/>
        <v>0</v>
      </c>
    </row>
    <row r="74" spans="1:7" s="1" customFormat="1" x14ac:dyDescent="0.2">
      <c r="A74" s="34" t="str">
        <f t="shared" si="8"/>
        <v>Finished</v>
      </c>
      <c r="B74" s="35">
        <f t="shared" si="1"/>
        <v>43862</v>
      </c>
      <c r="C74" s="36">
        <f>+G73</f>
        <v>0</v>
      </c>
      <c r="D74" s="36">
        <f t="shared" si="6"/>
        <v>0</v>
      </c>
      <c r="E74" s="36">
        <f t="shared" si="7"/>
        <v>0</v>
      </c>
      <c r="F74" s="36">
        <f t="shared" si="4"/>
        <v>0</v>
      </c>
      <c r="G74" s="37">
        <f t="shared" si="5"/>
        <v>0</v>
      </c>
    </row>
    <row r="75" spans="1:7" s="1" customFormat="1" x14ac:dyDescent="0.2">
      <c r="A75" s="32" t="str">
        <f t="shared" si="8"/>
        <v>Finished</v>
      </c>
      <c r="B75" s="33">
        <f t="shared" si="1"/>
        <v>43891</v>
      </c>
      <c r="C75" s="26">
        <f t="shared" si="2"/>
        <v>0</v>
      </c>
      <c r="D75" s="26">
        <f t="shared" si="6"/>
        <v>0</v>
      </c>
      <c r="E75" s="26">
        <f t="shared" si="7"/>
        <v>0</v>
      </c>
      <c r="F75" s="26">
        <f t="shared" si="4"/>
        <v>0</v>
      </c>
      <c r="G75" s="25">
        <f t="shared" si="5"/>
        <v>0</v>
      </c>
    </row>
    <row r="76" spans="1:7" s="1" customFormat="1" x14ac:dyDescent="0.2">
      <c r="A76" s="34" t="str">
        <f t="shared" si="8"/>
        <v>Finished</v>
      </c>
      <c r="B76" s="35">
        <f t="shared" si="1"/>
        <v>43922</v>
      </c>
      <c r="C76" s="36">
        <f t="shared" si="2"/>
        <v>0</v>
      </c>
      <c r="D76" s="36">
        <f t="shared" si="6"/>
        <v>0</v>
      </c>
      <c r="E76" s="36">
        <f t="shared" si="7"/>
        <v>0</v>
      </c>
      <c r="F76" s="36">
        <f t="shared" si="4"/>
        <v>0</v>
      </c>
      <c r="G76" s="37">
        <f t="shared" si="5"/>
        <v>0</v>
      </c>
    </row>
    <row r="77" spans="1:7" s="1" customFormat="1" x14ac:dyDescent="0.2">
      <c r="A77" s="32" t="str">
        <f t="shared" si="8"/>
        <v>Finished</v>
      </c>
      <c r="B77" s="33">
        <f t="shared" si="1"/>
        <v>43952</v>
      </c>
      <c r="C77" s="26">
        <f t="shared" si="2"/>
        <v>0</v>
      </c>
      <c r="D77" s="26">
        <f t="shared" si="6"/>
        <v>0</v>
      </c>
      <c r="E77" s="26">
        <f t="shared" si="7"/>
        <v>0</v>
      </c>
      <c r="F77" s="26">
        <f t="shared" si="4"/>
        <v>0</v>
      </c>
      <c r="G77" s="25">
        <f t="shared" si="5"/>
        <v>0</v>
      </c>
    </row>
    <row r="78" spans="1:7" s="1" customFormat="1" x14ac:dyDescent="0.2">
      <c r="A78" s="34" t="str">
        <f t="shared" si="8"/>
        <v>Finished</v>
      </c>
      <c r="B78" s="35">
        <f t="shared" si="1"/>
        <v>43983</v>
      </c>
      <c r="C78" s="36">
        <f t="shared" si="2"/>
        <v>0</v>
      </c>
      <c r="D78" s="36">
        <f t="shared" si="6"/>
        <v>0</v>
      </c>
      <c r="E78" s="36">
        <f t="shared" si="7"/>
        <v>0</v>
      </c>
      <c r="F78" s="36">
        <f t="shared" si="4"/>
        <v>0</v>
      </c>
      <c r="G78" s="37">
        <f t="shared" si="5"/>
        <v>0</v>
      </c>
    </row>
    <row r="79" spans="1:7" s="1" customFormat="1" x14ac:dyDescent="0.2">
      <c r="A79" s="32" t="str">
        <f t="shared" si="8"/>
        <v>Finished</v>
      </c>
      <c r="B79" s="33">
        <f t="shared" si="1"/>
        <v>44013</v>
      </c>
      <c r="C79" s="26">
        <f t="shared" si="2"/>
        <v>0</v>
      </c>
      <c r="D79" s="26">
        <f t="shared" si="6"/>
        <v>0</v>
      </c>
      <c r="E79" s="26">
        <f t="shared" si="7"/>
        <v>0</v>
      </c>
      <c r="F79" s="26">
        <f t="shared" si="4"/>
        <v>0</v>
      </c>
      <c r="G79" s="25">
        <f t="shared" si="5"/>
        <v>0</v>
      </c>
    </row>
    <row r="80" spans="1:7" s="1" customFormat="1" x14ac:dyDescent="0.2">
      <c r="A80" s="34" t="str">
        <f t="shared" si="8"/>
        <v>Finished</v>
      </c>
      <c r="B80" s="35">
        <f t="shared" si="1"/>
        <v>44044</v>
      </c>
      <c r="C80" s="36">
        <f t="shared" si="2"/>
        <v>0</v>
      </c>
      <c r="D80" s="36">
        <f t="shared" si="6"/>
        <v>0</v>
      </c>
      <c r="E80" s="36">
        <f t="shared" si="7"/>
        <v>0</v>
      </c>
      <c r="F80" s="36">
        <f t="shared" si="4"/>
        <v>0</v>
      </c>
      <c r="G80" s="37">
        <f t="shared" si="5"/>
        <v>0</v>
      </c>
    </row>
    <row r="81" spans="1:7" s="1" customFormat="1" x14ac:dyDescent="0.2">
      <c r="A81" s="34" t="str">
        <f t="shared" si="8"/>
        <v>Finished</v>
      </c>
      <c r="B81" s="35">
        <f t="shared" si="1"/>
        <v>44075</v>
      </c>
      <c r="C81" s="36">
        <f t="shared" si="2"/>
        <v>0</v>
      </c>
      <c r="D81" s="36">
        <f t="shared" si="6"/>
        <v>0</v>
      </c>
      <c r="E81" s="36">
        <f t="shared" si="7"/>
        <v>0</v>
      </c>
      <c r="F81" s="36">
        <f t="shared" si="4"/>
        <v>0</v>
      </c>
      <c r="G81" s="37">
        <f t="shared" si="5"/>
        <v>0</v>
      </c>
    </row>
    <row r="82" spans="1:7" s="1" customFormat="1" x14ac:dyDescent="0.2">
      <c r="A82" s="34" t="str">
        <f t="shared" si="8"/>
        <v>Finished</v>
      </c>
      <c r="B82" s="35">
        <f t="shared" si="1"/>
        <v>44105</v>
      </c>
      <c r="C82" s="36">
        <f t="shared" si="2"/>
        <v>0</v>
      </c>
      <c r="D82" s="36">
        <f t="shared" si="6"/>
        <v>0</v>
      </c>
      <c r="E82" s="36">
        <f t="shared" si="7"/>
        <v>0</v>
      </c>
      <c r="F82" s="36">
        <f t="shared" si="4"/>
        <v>0</v>
      </c>
      <c r="G82" s="37">
        <f t="shared" si="5"/>
        <v>0</v>
      </c>
    </row>
    <row r="83" spans="1:7" s="1" customFormat="1" x14ac:dyDescent="0.2">
      <c r="A83" s="34" t="str">
        <f t="shared" si="8"/>
        <v>Finished</v>
      </c>
      <c r="B83" s="35">
        <f t="shared" si="1"/>
        <v>44136</v>
      </c>
      <c r="C83" s="36">
        <f t="shared" si="2"/>
        <v>0</v>
      </c>
      <c r="D83" s="36">
        <f t="shared" si="6"/>
        <v>0</v>
      </c>
      <c r="E83" s="36">
        <f t="shared" si="7"/>
        <v>0</v>
      </c>
      <c r="F83" s="36">
        <f t="shared" si="4"/>
        <v>0</v>
      </c>
      <c r="G83" s="37">
        <f t="shared" si="5"/>
        <v>0</v>
      </c>
    </row>
    <row r="84" spans="1:7" s="1" customFormat="1" x14ac:dyDescent="0.2">
      <c r="A84" s="34" t="str">
        <f t="shared" si="8"/>
        <v>Finished</v>
      </c>
      <c r="B84" s="35">
        <f t="shared" si="1"/>
        <v>44166</v>
      </c>
      <c r="C84" s="36">
        <f t="shared" si="2"/>
        <v>0</v>
      </c>
      <c r="D84" s="36">
        <f t="shared" si="6"/>
        <v>0</v>
      </c>
      <c r="E84" s="36">
        <f t="shared" si="7"/>
        <v>0</v>
      </c>
      <c r="F84" s="36">
        <f t="shared" si="4"/>
        <v>0</v>
      </c>
      <c r="G84" s="37">
        <f t="shared" si="5"/>
        <v>0</v>
      </c>
    </row>
    <row r="85" spans="1:7" s="1" customFormat="1" x14ac:dyDescent="0.2">
      <c r="A85" s="34" t="str">
        <f t="shared" si="8"/>
        <v>Finished</v>
      </c>
      <c r="B85" s="35">
        <f t="shared" si="1"/>
        <v>44197</v>
      </c>
      <c r="C85" s="36">
        <f t="shared" si="2"/>
        <v>0</v>
      </c>
      <c r="D85" s="36">
        <f t="shared" si="6"/>
        <v>0</v>
      </c>
      <c r="E85" s="36">
        <f t="shared" si="7"/>
        <v>0</v>
      </c>
      <c r="F85" s="36">
        <f t="shared" si="4"/>
        <v>0</v>
      </c>
      <c r="G85" s="37">
        <f t="shared" si="5"/>
        <v>0</v>
      </c>
    </row>
    <row r="86" spans="1:7" s="1" customFormat="1" x14ac:dyDescent="0.2">
      <c r="A86" s="34" t="str">
        <f t="shared" si="8"/>
        <v>Finished</v>
      </c>
      <c r="B86" s="35">
        <f t="shared" si="1"/>
        <v>44228</v>
      </c>
      <c r="C86" s="36">
        <f t="shared" si="2"/>
        <v>0</v>
      </c>
      <c r="D86" s="36">
        <f t="shared" si="6"/>
        <v>0</v>
      </c>
      <c r="E86" s="36">
        <f t="shared" si="7"/>
        <v>0</v>
      </c>
      <c r="F86" s="36">
        <f t="shared" si="4"/>
        <v>0</v>
      </c>
      <c r="G86" s="37">
        <f t="shared" si="5"/>
        <v>0</v>
      </c>
    </row>
    <row r="87" spans="1:7" s="1" customFormat="1" x14ac:dyDescent="0.2">
      <c r="A87" s="34" t="str">
        <f t="shared" si="8"/>
        <v>Finished</v>
      </c>
      <c r="B87" s="35">
        <f t="shared" si="1"/>
        <v>44256</v>
      </c>
      <c r="C87" s="36">
        <f t="shared" si="2"/>
        <v>0</v>
      </c>
      <c r="D87" s="36">
        <f t="shared" si="6"/>
        <v>0</v>
      </c>
      <c r="E87" s="36">
        <f t="shared" si="7"/>
        <v>0</v>
      </c>
      <c r="F87" s="36">
        <f t="shared" si="4"/>
        <v>0</v>
      </c>
      <c r="G87" s="37">
        <f t="shared" si="5"/>
        <v>0</v>
      </c>
    </row>
    <row r="88" spans="1:7" s="1" customFormat="1" x14ac:dyDescent="0.2">
      <c r="A88" s="34" t="str">
        <f t="shared" si="8"/>
        <v>Finished</v>
      </c>
      <c r="B88" s="35">
        <f t="shared" si="1"/>
        <v>44287</v>
      </c>
      <c r="C88" s="36">
        <f t="shared" si="2"/>
        <v>0</v>
      </c>
      <c r="D88" s="36">
        <f t="shared" si="6"/>
        <v>0</v>
      </c>
      <c r="E88" s="36">
        <f t="shared" si="7"/>
        <v>0</v>
      </c>
      <c r="F88" s="36">
        <f t="shared" si="4"/>
        <v>0</v>
      </c>
      <c r="G88" s="37">
        <f t="shared" si="5"/>
        <v>0</v>
      </c>
    </row>
    <row r="89" spans="1:7" s="1" customFormat="1" x14ac:dyDescent="0.2">
      <c r="A89" s="34" t="str">
        <f t="shared" si="8"/>
        <v>Finished</v>
      </c>
      <c r="B89" s="35">
        <f t="shared" si="1"/>
        <v>44317</v>
      </c>
      <c r="C89" s="36">
        <f t="shared" si="2"/>
        <v>0</v>
      </c>
      <c r="D89" s="36">
        <f t="shared" si="6"/>
        <v>0</v>
      </c>
      <c r="E89" s="36">
        <f t="shared" si="7"/>
        <v>0</v>
      </c>
      <c r="F89" s="36">
        <f t="shared" si="4"/>
        <v>0</v>
      </c>
      <c r="G89" s="37">
        <f t="shared" si="5"/>
        <v>0</v>
      </c>
    </row>
    <row r="90" spans="1:7" s="1" customFormat="1" x14ac:dyDescent="0.2">
      <c r="A90" s="34" t="str">
        <f t="shared" si="8"/>
        <v>Finished</v>
      </c>
      <c r="B90" s="35">
        <f t="shared" si="1"/>
        <v>44348</v>
      </c>
      <c r="C90" s="36">
        <f t="shared" si="2"/>
        <v>0</v>
      </c>
      <c r="D90" s="36">
        <f t="shared" si="6"/>
        <v>0</v>
      </c>
      <c r="E90" s="36">
        <f t="shared" ref="E90:E153" si="9">+C90*cal_apr_new*(B90-B89)/num_days_in_year</f>
        <v>0</v>
      </c>
      <c r="F90" s="36">
        <f t="shared" si="4"/>
        <v>0</v>
      </c>
      <c r="G90" s="37">
        <f t="shared" si="5"/>
        <v>0</v>
      </c>
    </row>
    <row r="91" spans="1:7" s="1" customFormat="1" x14ac:dyDescent="0.2">
      <c r="A91" s="34" t="str">
        <f t="shared" si="8"/>
        <v>Finished</v>
      </c>
      <c r="B91" s="35">
        <f t="shared" ref="B91:B154" si="10">+EDATE(B90,Len_of_pmt_interval)</f>
        <v>44378</v>
      </c>
      <c r="C91" s="36">
        <f t="shared" ref="C91:C154" si="11">+G90</f>
        <v>0</v>
      </c>
      <c r="D91" s="36">
        <f t="shared" si="6"/>
        <v>0</v>
      </c>
      <c r="E91" s="36">
        <f t="shared" si="9"/>
        <v>0</v>
      </c>
      <c r="F91" s="36">
        <f t="shared" ref="F91:F154" si="12">+IF(A91&lt;num_pmts,cal_periodic_pmt_amt-E91,C91)</f>
        <v>0</v>
      </c>
      <c r="G91" s="37">
        <f t="shared" ref="G91:G154" si="13">+C91-F91</f>
        <v>0</v>
      </c>
    </row>
    <row r="92" spans="1:7" s="1" customFormat="1" x14ac:dyDescent="0.2">
      <c r="A92" s="34" t="str">
        <f t="shared" si="8"/>
        <v>Finished</v>
      </c>
      <c r="B92" s="35">
        <f t="shared" si="10"/>
        <v>44409</v>
      </c>
      <c r="C92" s="36">
        <f t="shared" si="11"/>
        <v>0</v>
      </c>
      <c r="D92" s="36">
        <f t="shared" ref="D92:D155" si="14">+E92+F92</f>
        <v>0</v>
      </c>
      <c r="E92" s="36">
        <f t="shared" si="9"/>
        <v>0</v>
      </c>
      <c r="F92" s="36">
        <f t="shared" si="12"/>
        <v>0</v>
      </c>
      <c r="G92" s="37">
        <f t="shared" si="13"/>
        <v>0</v>
      </c>
    </row>
    <row r="93" spans="1:7" s="1" customFormat="1" x14ac:dyDescent="0.2">
      <c r="A93" s="34" t="str">
        <f t="shared" si="8"/>
        <v>Finished</v>
      </c>
      <c r="B93" s="35">
        <f t="shared" si="10"/>
        <v>44440</v>
      </c>
      <c r="C93" s="36">
        <f t="shared" si="11"/>
        <v>0</v>
      </c>
      <c r="D93" s="36">
        <f t="shared" si="14"/>
        <v>0</v>
      </c>
      <c r="E93" s="36">
        <f t="shared" si="9"/>
        <v>0</v>
      </c>
      <c r="F93" s="36">
        <f t="shared" si="12"/>
        <v>0</v>
      </c>
      <c r="G93" s="37">
        <f t="shared" si="13"/>
        <v>0</v>
      </c>
    </row>
    <row r="94" spans="1:7" s="1" customFormat="1" x14ac:dyDescent="0.2">
      <c r="A94" s="34" t="str">
        <f t="shared" si="8"/>
        <v>Finished</v>
      </c>
      <c r="B94" s="35">
        <f t="shared" si="10"/>
        <v>44470</v>
      </c>
      <c r="C94" s="36">
        <f t="shared" si="11"/>
        <v>0</v>
      </c>
      <c r="D94" s="36">
        <f t="shared" si="14"/>
        <v>0</v>
      </c>
      <c r="E94" s="36">
        <f t="shared" si="9"/>
        <v>0</v>
      </c>
      <c r="F94" s="36">
        <f t="shared" si="12"/>
        <v>0</v>
      </c>
      <c r="G94" s="37">
        <f t="shared" si="13"/>
        <v>0</v>
      </c>
    </row>
    <row r="95" spans="1:7" s="1" customFormat="1" x14ac:dyDescent="0.2">
      <c r="A95" s="34" t="str">
        <f t="shared" si="8"/>
        <v>Finished</v>
      </c>
      <c r="B95" s="35">
        <f t="shared" si="10"/>
        <v>44501</v>
      </c>
      <c r="C95" s="36">
        <f t="shared" si="11"/>
        <v>0</v>
      </c>
      <c r="D95" s="36">
        <f t="shared" si="14"/>
        <v>0</v>
      </c>
      <c r="E95" s="36">
        <f t="shared" si="9"/>
        <v>0</v>
      </c>
      <c r="F95" s="36">
        <f t="shared" si="12"/>
        <v>0</v>
      </c>
      <c r="G95" s="37">
        <f t="shared" si="13"/>
        <v>0</v>
      </c>
    </row>
    <row r="96" spans="1:7" s="1" customFormat="1" x14ac:dyDescent="0.2">
      <c r="A96" s="34" t="str">
        <f t="shared" si="8"/>
        <v>Finished</v>
      </c>
      <c r="B96" s="35">
        <f t="shared" si="10"/>
        <v>44531</v>
      </c>
      <c r="C96" s="36">
        <f t="shared" si="11"/>
        <v>0</v>
      </c>
      <c r="D96" s="36">
        <f t="shared" si="14"/>
        <v>0</v>
      </c>
      <c r="E96" s="36">
        <f t="shared" si="9"/>
        <v>0</v>
      </c>
      <c r="F96" s="36">
        <f t="shared" si="12"/>
        <v>0</v>
      </c>
      <c r="G96" s="37">
        <f t="shared" si="13"/>
        <v>0</v>
      </c>
    </row>
    <row r="97" spans="1:7" s="1" customFormat="1" x14ac:dyDescent="0.2">
      <c r="A97" s="34" t="str">
        <f t="shared" si="8"/>
        <v>Finished</v>
      </c>
      <c r="B97" s="35">
        <f t="shared" si="10"/>
        <v>44562</v>
      </c>
      <c r="C97" s="36">
        <f t="shared" si="11"/>
        <v>0</v>
      </c>
      <c r="D97" s="36">
        <f t="shared" si="14"/>
        <v>0</v>
      </c>
      <c r="E97" s="36">
        <f t="shared" si="9"/>
        <v>0</v>
      </c>
      <c r="F97" s="36">
        <f t="shared" si="12"/>
        <v>0</v>
      </c>
      <c r="G97" s="37">
        <f t="shared" si="13"/>
        <v>0</v>
      </c>
    </row>
    <row r="98" spans="1:7" s="1" customFormat="1" x14ac:dyDescent="0.2">
      <c r="A98" s="34" t="str">
        <f t="shared" si="8"/>
        <v>Finished</v>
      </c>
      <c r="B98" s="35">
        <f t="shared" si="10"/>
        <v>44593</v>
      </c>
      <c r="C98" s="36">
        <f t="shared" si="11"/>
        <v>0</v>
      </c>
      <c r="D98" s="36">
        <f t="shared" si="14"/>
        <v>0</v>
      </c>
      <c r="E98" s="36">
        <f t="shared" si="9"/>
        <v>0</v>
      </c>
      <c r="F98" s="36">
        <f t="shared" si="12"/>
        <v>0</v>
      </c>
      <c r="G98" s="37">
        <f t="shared" si="13"/>
        <v>0</v>
      </c>
    </row>
    <row r="99" spans="1:7" s="1" customFormat="1" x14ac:dyDescent="0.2">
      <c r="A99" s="34" t="str">
        <f t="shared" si="8"/>
        <v>Finished</v>
      </c>
      <c r="B99" s="35">
        <f t="shared" si="10"/>
        <v>44621</v>
      </c>
      <c r="C99" s="36">
        <f t="shared" si="11"/>
        <v>0</v>
      </c>
      <c r="D99" s="36">
        <f t="shared" si="14"/>
        <v>0</v>
      </c>
      <c r="E99" s="36">
        <f t="shared" si="9"/>
        <v>0</v>
      </c>
      <c r="F99" s="36">
        <f t="shared" si="12"/>
        <v>0</v>
      </c>
      <c r="G99" s="37">
        <f t="shared" si="13"/>
        <v>0</v>
      </c>
    </row>
    <row r="100" spans="1:7" s="1" customFormat="1" x14ac:dyDescent="0.2">
      <c r="A100" s="34" t="str">
        <f t="shared" si="8"/>
        <v>Finished</v>
      </c>
      <c r="B100" s="35">
        <f t="shared" si="10"/>
        <v>44652</v>
      </c>
      <c r="C100" s="36">
        <f t="shared" si="11"/>
        <v>0</v>
      </c>
      <c r="D100" s="36">
        <f t="shared" si="14"/>
        <v>0</v>
      </c>
      <c r="E100" s="36">
        <f t="shared" si="9"/>
        <v>0</v>
      </c>
      <c r="F100" s="36">
        <f t="shared" si="12"/>
        <v>0</v>
      </c>
      <c r="G100" s="37">
        <f t="shared" si="13"/>
        <v>0</v>
      </c>
    </row>
    <row r="101" spans="1:7" s="1" customFormat="1" x14ac:dyDescent="0.2">
      <c r="A101" s="34" t="str">
        <f t="shared" si="8"/>
        <v>Finished</v>
      </c>
      <c r="B101" s="35">
        <f t="shared" si="10"/>
        <v>44682</v>
      </c>
      <c r="C101" s="36">
        <f t="shared" si="11"/>
        <v>0</v>
      </c>
      <c r="D101" s="36">
        <f t="shared" si="14"/>
        <v>0</v>
      </c>
      <c r="E101" s="36">
        <f t="shared" si="9"/>
        <v>0</v>
      </c>
      <c r="F101" s="36">
        <f t="shared" si="12"/>
        <v>0</v>
      </c>
      <c r="G101" s="37">
        <f t="shared" si="13"/>
        <v>0</v>
      </c>
    </row>
    <row r="102" spans="1:7" x14ac:dyDescent="0.2">
      <c r="A102" s="34" t="str">
        <f t="shared" si="8"/>
        <v>Finished</v>
      </c>
      <c r="B102" s="35">
        <f t="shared" si="10"/>
        <v>44713</v>
      </c>
      <c r="C102" s="36">
        <f t="shared" si="11"/>
        <v>0</v>
      </c>
      <c r="D102" s="36">
        <f t="shared" si="14"/>
        <v>0</v>
      </c>
      <c r="E102" s="36">
        <f t="shared" si="9"/>
        <v>0</v>
      </c>
      <c r="F102" s="36">
        <f t="shared" si="12"/>
        <v>0</v>
      </c>
      <c r="G102" s="37">
        <f t="shared" si="13"/>
        <v>0</v>
      </c>
    </row>
    <row r="103" spans="1:7" x14ac:dyDescent="0.2">
      <c r="A103" s="34" t="str">
        <f t="shared" si="8"/>
        <v>Finished</v>
      </c>
      <c r="B103" s="35">
        <f t="shared" si="10"/>
        <v>44743</v>
      </c>
      <c r="C103" s="36">
        <f t="shared" si="11"/>
        <v>0</v>
      </c>
      <c r="D103" s="36">
        <f t="shared" si="14"/>
        <v>0</v>
      </c>
      <c r="E103" s="36">
        <f t="shared" si="9"/>
        <v>0</v>
      </c>
      <c r="F103" s="36">
        <f t="shared" si="12"/>
        <v>0</v>
      </c>
      <c r="G103" s="37">
        <f t="shared" si="13"/>
        <v>0</v>
      </c>
    </row>
    <row r="104" spans="1:7" x14ac:dyDescent="0.2">
      <c r="A104" s="34" t="str">
        <f t="shared" si="8"/>
        <v>Finished</v>
      </c>
      <c r="B104" s="35">
        <f t="shared" si="10"/>
        <v>44774</v>
      </c>
      <c r="C104" s="36">
        <f t="shared" si="11"/>
        <v>0</v>
      </c>
      <c r="D104" s="36">
        <f t="shared" si="14"/>
        <v>0</v>
      </c>
      <c r="E104" s="36">
        <f t="shared" si="9"/>
        <v>0</v>
      </c>
      <c r="F104" s="36">
        <f t="shared" si="12"/>
        <v>0</v>
      </c>
      <c r="G104" s="37">
        <f t="shared" si="13"/>
        <v>0</v>
      </c>
    </row>
    <row r="105" spans="1:7" x14ac:dyDescent="0.2">
      <c r="A105" s="34" t="str">
        <f t="shared" si="8"/>
        <v>Finished</v>
      </c>
      <c r="B105" s="35">
        <f t="shared" si="10"/>
        <v>44805</v>
      </c>
      <c r="C105" s="36">
        <f t="shared" si="11"/>
        <v>0</v>
      </c>
      <c r="D105" s="36">
        <f t="shared" si="14"/>
        <v>0</v>
      </c>
      <c r="E105" s="36">
        <f t="shared" si="9"/>
        <v>0</v>
      </c>
      <c r="F105" s="36">
        <f t="shared" si="12"/>
        <v>0</v>
      </c>
      <c r="G105" s="37">
        <f t="shared" si="13"/>
        <v>0</v>
      </c>
    </row>
    <row r="106" spans="1:7" x14ac:dyDescent="0.2">
      <c r="A106" s="34" t="str">
        <f t="shared" si="8"/>
        <v>Finished</v>
      </c>
      <c r="B106" s="35">
        <f t="shared" si="10"/>
        <v>44835</v>
      </c>
      <c r="C106" s="36">
        <f t="shared" si="11"/>
        <v>0</v>
      </c>
      <c r="D106" s="36">
        <f t="shared" si="14"/>
        <v>0</v>
      </c>
      <c r="E106" s="36">
        <f t="shared" si="9"/>
        <v>0</v>
      </c>
      <c r="F106" s="36">
        <f t="shared" si="12"/>
        <v>0</v>
      </c>
      <c r="G106" s="37">
        <f t="shared" si="13"/>
        <v>0</v>
      </c>
    </row>
    <row r="107" spans="1:7" x14ac:dyDescent="0.2">
      <c r="A107" s="34" t="str">
        <f t="shared" si="8"/>
        <v>Finished</v>
      </c>
      <c r="B107" s="35">
        <f t="shared" si="10"/>
        <v>44866</v>
      </c>
      <c r="C107" s="36">
        <f t="shared" si="11"/>
        <v>0</v>
      </c>
      <c r="D107" s="36">
        <f t="shared" si="14"/>
        <v>0</v>
      </c>
      <c r="E107" s="36">
        <f t="shared" si="9"/>
        <v>0</v>
      </c>
      <c r="F107" s="36">
        <f t="shared" si="12"/>
        <v>0</v>
      </c>
      <c r="G107" s="37">
        <f t="shared" si="13"/>
        <v>0</v>
      </c>
    </row>
    <row r="108" spans="1:7" x14ac:dyDescent="0.2">
      <c r="A108" s="34" t="str">
        <f t="shared" si="8"/>
        <v>Finished</v>
      </c>
      <c r="B108" s="35">
        <f t="shared" si="10"/>
        <v>44896</v>
      </c>
      <c r="C108" s="36">
        <f t="shared" si="11"/>
        <v>0</v>
      </c>
      <c r="D108" s="36">
        <f t="shared" si="14"/>
        <v>0</v>
      </c>
      <c r="E108" s="36">
        <f t="shared" si="9"/>
        <v>0</v>
      </c>
      <c r="F108" s="36">
        <f t="shared" si="12"/>
        <v>0</v>
      </c>
      <c r="G108" s="37">
        <f t="shared" si="13"/>
        <v>0</v>
      </c>
    </row>
    <row r="109" spans="1:7" x14ac:dyDescent="0.2">
      <c r="A109" s="34" t="str">
        <f t="shared" si="8"/>
        <v>Finished</v>
      </c>
      <c r="B109" s="35">
        <f t="shared" si="10"/>
        <v>44927</v>
      </c>
      <c r="C109" s="36">
        <f t="shared" si="11"/>
        <v>0</v>
      </c>
      <c r="D109" s="36">
        <f t="shared" si="14"/>
        <v>0</v>
      </c>
      <c r="E109" s="36">
        <f t="shared" si="9"/>
        <v>0</v>
      </c>
      <c r="F109" s="36">
        <f t="shared" si="12"/>
        <v>0</v>
      </c>
      <c r="G109" s="37">
        <f t="shared" si="13"/>
        <v>0</v>
      </c>
    </row>
    <row r="110" spans="1:7" x14ac:dyDescent="0.2">
      <c r="A110" s="34" t="str">
        <f t="shared" si="8"/>
        <v>Finished</v>
      </c>
      <c r="B110" s="35">
        <f t="shared" si="10"/>
        <v>44958</v>
      </c>
      <c r="C110" s="36">
        <f t="shared" si="11"/>
        <v>0</v>
      </c>
      <c r="D110" s="36">
        <f t="shared" si="14"/>
        <v>0</v>
      </c>
      <c r="E110" s="36">
        <f t="shared" si="9"/>
        <v>0</v>
      </c>
      <c r="F110" s="36">
        <f t="shared" si="12"/>
        <v>0</v>
      </c>
      <c r="G110" s="37">
        <f t="shared" si="13"/>
        <v>0</v>
      </c>
    </row>
    <row r="111" spans="1:7" x14ac:dyDescent="0.2">
      <c r="A111" s="34" t="str">
        <f t="shared" si="8"/>
        <v>Finished</v>
      </c>
      <c r="B111" s="35">
        <f t="shared" si="10"/>
        <v>44986</v>
      </c>
      <c r="C111" s="36">
        <f t="shared" si="11"/>
        <v>0</v>
      </c>
      <c r="D111" s="36">
        <f t="shared" si="14"/>
        <v>0</v>
      </c>
      <c r="E111" s="36">
        <f t="shared" si="9"/>
        <v>0</v>
      </c>
      <c r="F111" s="36">
        <f t="shared" si="12"/>
        <v>0</v>
      </c>
      <c r="G111" s="37">
        <f t="shared" si="13"/>
        <v>0</v>
      </c>
    </row>
    <row r="112" spans="1:7" x14ac:dyDescent="0.2">
      <c r="A112" s="34" t="str">
        <f t="shared" si="8"/>
        <v>Finished</v>
      </c>
      <c r="B112" s="35">
        <f t="shared" si="10"/>
        <v>45017</v>
      </c>
      <c r="C112" s="36">
        <f t="shared" si="11"/>
        <v>0</v>
      </c>
      <c r="D112" s="36">
        <f t="shared" si="14"/>
        <v>0</v>
      </c>
      <c r="E112" s="36">
        <f t="shared" si="9"/>
        <v>0</v>
      </c>
      <c r="F112" s="36">
        <f t="shared" si="12"/>
        <v>0</v>
      </c>
      <c r="G112" s="37">
        <f t="shared" si="13"/>
        <v>0</v>
      </c>
    </row>
    <row r="113" spans="1:7" x14ac:dyDescent="0.2">
      <c r="A113" s="34" t="str">
        <f t="shared" si="8"/>
        <v>Finished</v>
      </c>
      <c r="B113" s="35">
        <f t="shared" si="10"/>
        <v>45047</v>
      </c>
      <c r="C113" s="36">
        <f t="shared" si="11"/>
        <v>0</v>
      </c>
      <c r="D113" s="36">
        <f t="shared" si="14"/>
        <v>0</v>
      </c>
      <c r="E113" s="36">
        <f t="shared" si="9"/>
        <v>0</v>
      </c>
      <c r="F113" s="36">
        <f t="shared" si="12"/>
        <v>0</v>
      </c>
      <c r="G113" s="37">
        <f t="shared" si="13"/>
        <v>0</v>
      </c>
    </row>
    <row r="114" spans="1:7" x14ac:dyDescent="0.2">
      <c r="A114" s="34" t="str">
        <f t="shared" si="8"/>
        <v>Finished</v>
      </c>
      <c r="B114" s="35">
        <f t="shared" si="10"/>
        <v>45078</v>
      </c>
      <c r="C114" s="36">
        <f t="shared" si="11"/>
        <v>0</v>
      </c>
      <c r="D114" s="36">
        <f t="shared" si="14"/>
        <v>0</v>
      </c>
      <c r="E114" s="36">
        <f t="shared" si="9"/>
        <v>0</v>
      </c>
      <c r="F114" s="36">
        <f t="shared" si="12"/>
        <v>0</v>
      </c>
      <c r="G114" s="37">
        <f t="shared" si="13"/>
        <v>0</v>
      </c>
    </row>
    <row r="115" spans="1:7" x14ac:dyDescent="0.2">
      <c r="A115" s="34" t="str">
        <f t="shared" si="8"/>
        <v>Finished</v>
      </c>
      <c r="B115" s="35">
        <f t="shared" si="10"/>
        <v>45108</v>
      </c>
      <c r="C115" s="36">
        <f t="shared" si="11"/>
        <v>0</v>
      </c>
      <c r="D115" s="36">
        <f t="shared" si="14"/>
        <v>0</v>
      </c>
      <c r="E115" s="36">
        <f t="shared" si="9"/>
        <v>0</v>
      </c>
      <c r="F115" s="36">
        <f t="shared" si="12"/>
        <v>0</v>
      </c>
      <c r="G115" s="37">
        <f t="shared" si="13"/>
        <v>0</v>
      </c>
    </row>
    <row r="116" spans="1:7" x14ac:dyDescent="0.2">
      <c r="A116" s="34" t="str">
        <f t="shared" si="8"/>
        <v>Finished</v>
      </c>
      <c r="B116" s="35">
        <f t="shared" si="10"/>
        <v>45139</v>
      </c>
      <c r="C116" s="36">
        <f t="shared" si="11"/>
        <v>0</v>
      </c>
      <c r="D116" s="36">
        <f t="shared" si="14"/>
        <v>0</v>
      </c>
      <c r="E116" s="36">
        <f t="shared" si="9"/>
        <v>0</v>
      </c>
      <c r="F116" s="36">
        <f t="shared" si="12"/>
        <v>0</v>
      </c>
      <c r="G116" s="37">
        <f t="shared" si="13"/>
        <v>0</v>
      </c>
    </row>
    <row r="117" spans="1:7" x14ac:dyDescent="0.2">
      <c r="A117" s="34" t="str">
        <f t="shared" si="8"/>
        <v>Finished</v>
      </c>
      <c r="B117" s="35">
        <f t="shared" si="10"/>
        <v>45170</v>
      </c>
      <c r="C117" s="36">
        <f t="shared" si="11"/>
        <v>0</v>
      </c>
      <c r="D117" s="36">
        <f t="shared" si="14"/>
        <v>0</v>
      </c>
      <c r="E117" s="36">
        <f t="shared" si="9"/>
        <v>0</v>
      </c>
      <c r="F117" s="36">
        <f t="shared" si="12"/>
        <v>0</v>
      </c>
      <c r="G117" s="37">
        <f t="shared" si="13"/>
        <v>0</v>
      </c>
    </row>
    <row r="118" spans="1:7" x14ac:dyDescent="0.2">
      <c r="A118" s="34" t="str">
        <f t="shared" si="8"/>
        <v>Finished</v>
      </c>
      <c r="B118" s="35">
        <f t="shared" si="10"/>
        <v>45200</v>
      </c>
      <c r="C118" s="36">
        <f t="shared" si="11"/>
        <v>0</v>
      </c>
      <c r="D118" s="36">
        <f t="shared" si="14"/>
        <v>0</v>
      </c>
      <c r="E118" s="36">
        <f t="shared" si="9"/>
        <v>0</v>
      </c>
      <c r="F118" s="36">
        <f t="shared" si="12"/>
        <v>0</v>
      </c>
      <c r="G118" s="37">
        <f t="shared" si="13"/>
        <v>0</v>
      </c>
    </row>
    <row r="119" spans="1:7" x14ac:dyDescent="0.2">
      <c r="A119" s="34" t="str">
        <f t="shared" si="8"/>
        <v>Finished</v>
      </c>
      <c r="B119" s="35">
        <f t="shared" si="10"/>
        <v>45231</v>
      </c>
      <c r="C119" s="36">
        <f t="shared" si="11"/>
        <v>0</v>
      </c>
      <c r="D119" s="36">
        <f t="shared" si="14"/>
        <v>0</v>
      </c>
      <c r="E119" s="36">
        <f t="shared" si="9"/>
        <v>0</v>
      </c>
      <c r="F119" s="36">
        <f t="shared" si="12"/>
        <v>0</v>
      </c>
      <c r="G119" s="37">
        <f t="shared" si="13"/>
        <v>0</v>
      </c>
    </row>
    <row r="120" spans="1:7" x14ac:dyDescent="0.2">
      <c r="A120" s="34" t="str">
        <f t="shared" si="8"/>
        <v>Finished</v>
      </c>
      <c r="B120" s="35">
        <f t="shared" si="10"/>
        <v>45261</v>
      </c>
      <c r="C120" s="36">
        <f t="shared" si="11"/>
        <v>0</v>
      </c>
      <c r="D120" s="36">
        <f t="shared" si="14"/>
        <v>0</v>
      </c>
      <c r="E120" s="36">
        <f t="shared" si="9"/>
        <v>0</v>
      </c>
      <c r="F120" s="36">
        <f t="shared" si="12"/>
        <v>0</v>
      </c>
      <c r="G120" s="37">
        <f t="shared" si="13"/>
        <v>0</v>
      </c>
    </row>
    <row r="121" spans="1:7" x14ac:dyDescent="0.2">
      <c r="A121" s="34" t="str">
        <f t="shared" si="8"/>
        <v>Finished</v>
      </c>
      <c r="B121" s="35">
        <f t="shared" si="10"/>
        <v>45292</v>
      </c>
      <c r="C121" s="36">
        <f t="shared" si="11"/>
        <v>0</v>
      </c>
      <c r="D121" s="36">
        <f t="shared" si="14"/>
        <v>0</v>
      </c>
      <c r="E121" s="36">
        <f t="shared" si="9"/>
        <v>0</v>
      </c>
      <c r="F121" s="36">
        <f t="shared" si="12"/>
        <v>0</v>
      </c>
      <c r="G121" s="37">
        <f t="shared" si="13"/>
        <v>0</v>
      </c>
    </row>
    <row r="122" spans="1:7" x14ac:dyDescent="0.2">
      <c r="A122" s="34" t="str">
        <f t="shared" ref="A122:A185" si="15">+IF(A121&lt;num_pmts,A121+1,"Finished")</f>
        <v>Finished</v>
      </c>
      <c r="B122" s="35">
        <f t="shared" si="10"/>
        <v>45323</v>
      </c>
      <c r="C122" s="36">
        <f t="shared" si="11"/>
        <v>0</v>
      </c>
      <c r="D122" s="36">
        <f t="shared" si="14"/>
        <v>0</v>
      </c>
      <c r="E122" s="36">
        <f t="shared" si="9"/>
        <v>0</v>
      </c>
      <c r="F122" s="36">
        <f t="shared" si="12"/>
        <v>0</v>
      </c>
      <c r="G122" s="37">
        <f t="shared" si="13"/>
        <v>0</v>
      </c>
    </row>
    <row r="123" spans="1:7" x14ac:dyDescent="0.2">
      <c r="A123" s="34" t="str">
        <f t="shared" si="15"/>
        <v>Finished</v>
      </c>
      <c r="B123" s="35">
        <f t="shared" si="10"/>
        <v>45352</v>
      </c>
      <c r="C123" s="36">
        <f t="shared" si="11"/>
        <v>0</v>
      </c>
      <c r="D123" s="36">
        <f t="shared" si="14"/>
        <v>0</v>
      </c>
      <c r="E123" s="36">
        <f t="shared" si="9"/>
        <v>0</v>
      </c>
      <c r="F123" s="36">
        <f t="shared" si="12"/>
        <v>0</v>
      </c>
      <c r="G123" s="37">
        <f t="shared" si="13"/>
        <v>0</v>
      </c>
    </row>
    <row r="124" spans="1:7" x14ac:dyDescent="0.2">
      <c r="A124" s="34" t="str">
        <f t="shared" si="15"/>
        <v>Finished</v>
      </c>
      <c r="B124" s="35">
        <f t="shared" si="10"/>
        <v>45383</v>
      </c>
      <c r="C124" s="36">
        <f t="shared" si="11"/>
        <v>0</v>
      </c>
      <c r="D124" s="36">
        <f t="shared" si="14"/>
        <v>0</v>
      </c>
      <c r="E124" s="36">
        <f t="shared" si="9"/>
        <v>0</v>
      </c>
      <c r="F124" s="36">
        <f t="shared" si="12"/>
        <v>0</v>
      </c>
      <c r="G124" s="37">
        <f t="shared" si="13"/>
        <v>0</v>
      </c>
    </row>
    <row r="125" spans="1:7" x14ac:dyDescent="0.2">
      <c r="A125" s="34" t="str">
        <f t="shared" si="15"/>
        <v>Finished</v>
      </c>
      <c r="B125" s="35">
        <f t="shared" si="10"/>
        <v>45413</v>
      </c>
      <c r="C125" s="36">
        <f t="shared" si="11"/>
        <v>0</v>
      </c>
      <c r="D125" s="36">
        <f t="shared" si="14"/>
        <v>0</v>
      </c>
      <c r="E125" s="36">
        <f t="shared" si="9"/>
        <v>0</v>
      </c>
      <c r="F125" s="36">
        <f t="shared" si="12"/>
        <v>0</v>
      </c>
      <c r="G125" s="37">
        <f t="shared" si="13"/>
        <v>0</v>
      </c>
    </row>
    <row r="126" spans="1:7" x14ac:dyDescent="0.2">
      <c r="A126" s="34" t="str">
        <f t="shared" si="15"/>
        <v>Finished</v>
      </c>
      <c r="B126" s="35">
        <f t="shared" si="10"/>
        <v>45444</v>
      </c>
      <c r="C126" s="36">
        <f t="shared" si="11"/>
        <v>0</v>
      </c>
      <c r="D126" s="36">
        <f t="shared" si="14"/>
        <v>0</v>
      </c>
      <c r="E126" s="36">
        <f t="shared" si="9"/>
        <v>0</v>
      </c>
      <c r="F126" s="36">
        <f t="shared" si="12"/>
        <v>0</v>
      </c>
      <c r="G126" s="37">
        <f t="shared" si="13"/>
        <v>0</v>
      </c>
    </row>
    <row r="127" spans="1:7" x14ac:dyDescent="0.2">
      <c r="A127" s="34" t="str">
        <f t="shared" si="15"/>
        <v>Finished</v>
      </c>
      <c r="B127" s="35">
        <f t="shared" si="10"/>
        <v>45474</v>
      </c>
      <c r="C127" s="36">
        <f t="shared" si="11"/>
        <v>0</v>
      </c>
      <c r="D127" s="36">
        <f t="shared" si="14"/>
        <v>0</v>
      </c>
      <c r="E127" s="36">
        <f t="shared" si="9"/>
        <v>0</v>
      </c>
      <c r="F127" s="36">
        <f t="shared" si="12"/>
        <v>0</v>
      </c>
      <c r="G127" s="37">
        <f t="shared" si="13"/>
        <v>0</v>
      </c>
    </row>
    <row r="128" spans="1:7" x14ac:dyDescent="0.2">
      <c r="A128" s="34" t="str">
        <f t="shared" si="15"/>
        <v>Finished</v>
      </c>
      <c r="B128" s="35">
        <f t="shared" si="10"/>
        <v>45505</v>
      </c>
      <c r="C128" s="36">
        <f t="shared" si="11"/>
        <v>0</v>
      </c>
      <c r="D128" s="36">
        <f t="shared" si="14"/>
        <v>0</v>
      </c>
      <c r="E128" s="36">
        <f t="shared" si="9"/>
        <v>0</v>
      </c>
      <c r="F128" s="36">
        <f t="shared" si="12"/>
        <v>0</v>
      </c>
      <c r="G128" s="37">
        <f t="shared" si="13"/>
        <v>0</v>
      </c>
    </row>
    <row r="129" spans="1:7" x14ac:dyDescent="0.2">
      <c r="A129" s="34" t="str">
        <f t="shared" si="15"/>
        <v>Finished</v>
      </c>
      <c r="B129" s="35">
        <f t="shared" si="10"/>
        <v>45536</v>
      </c>
      <c r="C129" s="36">
        <f t="shared" si="11"/>
        <v>0</v>
      </c>
      <c r="D129" s="36">
        <f t="shared" si="14"/>
        <v>0</v>
      </c>
      <c r="E129" s="36">
        <f t="shared" si="9"/>
        <v>0</v>
      </c>
      <c r="F129" s="36">
        <f t="shared" si="12"/>
        <v>0</v>
      </c>
      <c r="G129" s="37">
        <f t="shared" si="13"/>
        <v>0</v>
      </c>
    </row>
    <row r="130" spans="1:7" x14ac:dyDescent="0.2">
      <c r="A130" s="34" t="str">
        <f t="shared" si="15"/>
        <v>Finished</v>
      </c>
      <c r="B130" s="35">
        <f t="shared" si="10"/>
        <v>45566</v>
      </c>
      <c r="C130" s="36">
        <f t="shared" si="11"/>
        <v>0</v>
      </c>
      <c r="D130" s="36">
        <f t="shared" si="14"/>
        <v>0</v>
      </c>
      <c r="E130" s="36">
        <f t="shared" si="9"/>
        <v>0</v>
      </c>
      <c r="F130" s="36">
        <f t="shared" si="12"/>
        <v>0</v>
      </c>
      <c r="G130" s="37">
        <f t="shared" si="13"/>
        <v>0</v>
      </c>
    </row>
    <row r="131" spans="1:7" x14ac:dyDescent="0.2">
      <c r="A131" s="34" t="str">
        <f t="shared" si="15"/>
        <v>Finished</v>
      </c>
      <c r="B131" s="35">
        <f t="shared" si="10"/>
        <v>45597</v>
      </c>
      <c r="C131" s="36">
        <f t="shared" si="11"/>
        <v>0</v>
      </c>
      <c r="D131" s="36">
        <f t="shared" si="14"/>
        <v>0</v>
      </c>
      <c r="E131" s="36">
        <f t="shared" si="9"/>
        <v>0</v>
      </c>
      <c r="F131" s="36">
        <f t="shared" si="12"/>
        <v>0</v>
      </c>
      <c r="G131" s="37">
        <f t="shared" si="13"/>
        <v>0</v>
      </c>
    </row>
    <row r="132" spans="1:7" x14ac:dyDescent="0.2">
      <c r="A132" s="34" t="str">
        <f t="shared" si="15"/>
        <v>Finished</v>
      </c>
      <c r="B132" s="35">
        <f t="shared" si="10"/>
        <v>45627</v>
      </c>
      <c r="C132" s="36">
        <f t="shared" si="11"/>
        <v>0</v>
      </c>
      <c r="D132" s="36">
        <f t="shared" si="14"/>
        <v>0</v>
      </c>
      <c r="E132" s="36">
        <f t="shared" si="9"/>
        <v>0</v>
      </c>
      <c r="F132" s="36">
        <f t="shared" si="12"/>
        <v>0</v>
      </c>
      <c r="G132" s="37">
        <f t="shared" si="13"/>
        <v>0</v>
      </c>
    </row>
    <row r="133" spans="1:7" x14ac:dyDescent="0.2">
      <c r="A133" s="34" t="str">
        <f t="shared" si="15"/>
        <v>Finished</v>
      </c>
      <c r="B133" s="35">
        <f t="shared" si="10"/>
        <v>45658</v>
      </c>
      <c r="C133" s="36">
        <f t="shared" si="11"/>
        <v>0</v>
      </c>
      <c r="D133" s="36">
        <f t="shared" si="14"/>
        <v>0</v>
      </c>
      <c r="E133" s="36">
        <f t="shared" si="9"/>
        <v>0</v>
      </c>
      <c r="F133" s="36">
        <f t="shared" si="12"/>
        <v>0</v>
      </c>
      <c r="G133" s="37">
        <f t="shared" si="13"/>
        <v>0</v>
      </c>
    </row>
    <row r="134" spans="1:7" x14ac:dyDescent="0.2">
      <c r="A134" s="34" t="str">
        <f t="shared" si="15"/>
        <v>Finished</v>
      </c>
      <c r="B134" s="35">
        <f t="shared" si="10"/>
        <v>45689</v>
      </c>
      <c r="C134" s="36">
        <f t="shared" si="11"/>
        <v>0</v>
      </c>
      <c r="D134" s="36">
        <f t="shared" si="14"/>
        <v>0</v>
      </c>
      <c r="E134" s="36">
        <f t="shared" si="9"/>
        <v>0</v>
      </c>
      <c r="F134" s="36">
        <f t="shared" si="12"/>
        <v>0</v>
      </c>
      <c r="G134" s="37">
        <f t="shared" si="13"/>
        <v>0</v>
      </c>
    </row>
    <row r="135" spans="1:7" x14ac:dyDescent="0.2">
      <c r="A135" s="34" t="str">
        <f t="shared" si="15"/>
        <v>Finished</v>
      </c>
      <c r="B135" s="35">
        <f t="shared" si="10"/>
        <v>45717</v>
      </c>
      <c r="C135" s="36">
        <f t="shared" si="11"/>
        <v>0</v>
      </c>
      <c r="D135" s="36">
        <f t="shared" si="14"/>
        <v>0</v>
      </c>
      <c r="E135" s="36">
        <f t="shared" si="9"/>
        <v>0</v>
      </c>
      <c r="F135" s="36">
        <f t="shared" si="12"/>
        <v>0</v>
      </c>
      <c r="G135" s="37">
        <f t="shared" si="13"/>
        <v>0</v>
      </c>
    </row>
    <row r="136" spans="1:7" x14ac:dyDescent="0.2">
      <c r="A136" s="34" t="str">
        <f t="shared" si="15"/>
        <v>Finished</v>
      </c>
      <c r="B136" s="35">
        <f t="shared" si="10"/>
        <v>45748</v>
      </c>
      <c r="C136" s="36">
        <f t="shared" si="11"/>
        <v>0</v>
      </c>
      <c r="D136" s="36">
        <f t="shared" si="14"/>
        <v>0</v>
      </c>
      <c r="E136" s="36">
        <f t="shared" si="9"/>
        <v>0</v>
      </c>
      <c r="F136" s="36">
        <f t="shared" si="12"/>
        <v>0</v>
      </c>
      <c r="G136" s="37">
        <f t="shared" si="13"/>
        <v>0</v>
      </c>
    </row>
    <row r="137" spans="1:7" x14ac:dyDescent="0.2">
      <c r="A137" s="34" t="str">
        <f t="shared" si="15"/>
        <v>Finished</v>
      </c>
      <c r="B137" s="35">
        <f t="shared" si="10"/>
        <v>45778</v>
      </c>
      <c r="C137" s="36">
        <f t="shared" si="11"/>
        <v>0</v>
      </c>
      <c r="D137" s="36">
        <f t="shared" si="14"/>
        <v>0</v>
      </c>
      <c r="E137" s="36">
        <f t="shared" si="9"/>
        <v>0</v>
      </c>
      <c r="F137" s="36">
        <f t="shared" si="12"/>
        <v>0</v>
      </c>
      <c r="G137" s="37">
        <f t="shared" si="13"/>
        <v>0</v>
      </c>
    </row>
    <row r="138" spans="1:7" x14ac:dyDescent="0.2">
      <c r="A138" s="34" t="str">
        <f t="shared" si="15"/>
        <v>Finished</v>
      </c>
      <c r="B138" s="35">
        <f t="shared" si="10"/>
        <v>45809</v>
      </c>
      <c r="C138" s="36">
        <f t="shared" si="11"/>
        <v>0</v>
      </c>
      <c r="D138" s="36">
        <f t="shared" si="14"/>
        <v>0</v>
      </c>
      <c r="E138" s="36">
        <f t="shared" si="9"/>
        <v>0</v>
      </c>
      <c r="F138" s="36">
        <f t="shared" si="12"/>
        <v>0</v>
      </c>
      <c r="G138" s="37">
        <f t="shared" si="13"/>
        <v>0</v>
      </c>
    </row>
    <row r="139" spans="1:7" x14ac:dyDescent="0.2">
      <c r="A139" s="34" t="str">
        <f t="shared" si="15"/>
        <v>Finished</v>
      </c>
      <c r="B139" s="35">
        <f t="shared" si="10"/>
        <v>45839</v>
      </c>
      <c r="C139" s="36">
        <f t="shared" si="11"/>
        <v>0</v>
      </c>
      <c r="D139" s="36">
        <f t="shared" si="14"/>
        <v>0</v>
      </c>
      <c r="E139" s="36">
        <f t="shared" si="9"/>
        <v>0</v>
      </c>
      <c r="F139" s="36">
        <f t="shared" si="12"/>
        <v>0</v>
      </c>
      <c r="G139" s="37">
        <f t="shared" si="13"/>
        <v>0</v>
      </c>
    </row>
    <row r="140" spans="1:7" x14ac:dyDescent="0.2">
      <c r="A140" s="34" t="str">
        <f t="shared" si="15"/>
        <v>Finished</v>
      </c>
      <c r="B140" s="35">
        <f t="shared" si="10"/>
        <v>45870</v>
      </c>
      <c r="C140" s="36">
        <f t="shared" si="11"/>
        <v>0</v>
      </c>
      <c r="D140" s="36">
        <f t="shared" si="14"/>
        <v>0</v>
      </c>
      <c r="E140" s="36">
        <f t="shared" si="9"/>
        <v>0</v>
      </c>
      <c r="F140" s="36">
        <f t="shared" si="12"/>
        <v>0</v>
      </c>
      <c r="G140" s="37">
        <f t="shared" si="13"/>
        <v>0</v>
      </c>
    </row>
    <row r="141" spans="1:7" x14ac:dyDescent="0.2">
      <c r="A141" s="34" t="str">
        <f t="shared" si="15"/>
        <v>Finished</v>
      </c>
      <c r="B141" s="35">
        <f t="shared" si="10"/>
        <v>45901</v>
      </c>
      <c r="C141" s="36">
        <f t="shared" si="11"/>
        <v>0</v>
      </c>
      <c r="D141" s="36">
        <f t="shared" si="14"/>
        <v>0</v>
      </c>
      <c r="E141" s="36">
        <f t="shared" si="9"/>
        <v>0</v>
      </c>
      <c r="F141" s="36">
        <f t="shared" si="12"/>
        <v>0</v>
      </c>
      <c r="G141" s="37">
        <f t="shared" si="13"/>
        <v>0</v>
      </c>
    </row>
    <row r="142" spans="1:7" x14ac:dyDescent="0.2">
      <c r="A142" s="34" t="str">
        <f t="shared" si="15"/>
        <v>Finished</v>
      </c>
      <c r="B142" s="35">
        <f t="shared" si="10"/>
        <v>45931</v>
      </c>
      <c r="C142" s="36">
        <f t="shared" si="11"/>
        <v>0</v>
      </c>
      <c r="D142" s="36">
        <f t="shared" si="14"/>
        <v>0</v>
      </c>
      <c r="E142" s="36">
        <f t="shared" si="9"/>
        <v>0</v>
      </c>
      <c r="F142" s="36">
        <f t="shared" si="12"/>
        <v>0</v>
      </c>
      <c r="G142" s="37">
        <f t="shared" si="13"/>
        <v>0</v>
      </c>
    </row>
    <row r="143" spans="1:7" x14ac:dyDescent="0.2">
      <c r="A143" s="34" t="str">
        <f t="shared" si="15"/>
        <v>Finished</v>
      </c>
      <c r="B143" s="35">
        <f t="shared" si="10"/>
        <v>45962</v>
      </c>
      <c r="C143" s="36">
        <f t="shared" si="11"/>
        <v>0</v>
      </c>
      <c r="D143" s="36">
        <f t="shared" si="14"/>
        <v>0</v>
      </c>
      <c r="E143" s="36">
        <f t="shared" si="9"/>
        <v>0</v>
      </c>
      <c r="F143" s="36">
        <f t="shared" si="12"/>
        <v>0</v>
      </c>
      <c r="G143" s="37">
        <f t="shared" si="13"/>
        <v>0</v>
      </c>
    </row>
    <row r="144" spans="1:7" x14ac:dyDescent="0.2">
      <c r="A144" s="34" t="str">
        <f t="shared" si="15"/>
        <v>Finished</v>
      </c>
      <c r="B144" s="35">
        <f t="shared" si="10"/>
        <v>45992</v>
      </c>
      <c r="C144" s="36">
        <f t="shared" si="11"/>
        <v>0</v>
      </c>
      <c r="D144" s="36">
        <f t="shared" si="14"/>
        <v>0</v>
      </c>
      <c r="E144" s="36">
        <f t="shared" si="9"/>
        <v>0</v>
      </c>
      <c r="F144" s="36">
        <f t="shared" si="12"/>
        <v>0</v>
      </c>
      <c r="G144" s="37">
        <f t="shared" si="13"/>
        <v>0</v>
      </c>
    </row>
    <row r="145" spans="1:7" x14ac:dyDescent="0.2">
      <c r="A145" s="34" t="str">
        <f t="shared" si="15"/>
        <v>Finished</v>
      </c>
      <c r="B145" s="35">
        <f t="shared" si="10"/>
        <v>46023</v>
      </c>
      <c r="C145" s="36">
        <f t="shared" si="11"/>
        <v>0</v>
      </c>
      <c r="D145" s="36">
        <f t="shared" si="14"/>
        <v>0</v>
      </c>
      <c r="E145" s="36">
        <f t="shared" si="9"/>
        <v>0</v>
      </c>
      <c r="F145" s="36">
        <f t="shared" si="12"/>
        <v>0</v>
      </c>
      <c r="G145" s="37">
        <f t="shared" si="13"/>
        <v>0</v>
      </c>
    </row>
    <row r="146" spans="1:7" x14ac:dyDescent="0.2">
      <c r="A146" s="34" t="str">
        <f t="shared" si="15"/>
        <v>Finished</v>
      </c>
      <c r="B146" s="35">
        <f t="shared" si="10"/>
        <v>46054</v>
      </c>
      <c r="C146" s="36">
        <f t="shared" si="11"/>
        <v>0</v>
      </c>
      <c r="D146" s="36">
        <f t="shared" si="14"/>
        <v>0</v>
      </c>
      <c r="E146" s="36">
        <f t="shared" si="9"/>
        <v>0</v>
      </c>
      <c r="F146" s="36">
        <f t="shared" si="12"/>
        <v>0</v>
      </c>
      <c r="G146" s="37">
        <f t="shared" si="13"/>
        <v>0</v>
      </c>
    </row>
    <row r="147" spans="1:7" x14ac:dyDescent="0.2">
      <c r="A147" s="34" t="str">
        <f t="shared" si="15"/>
        <v>Finished</v>
      </c>
      <c r="B147" s="35">
        <f t="shared" si="10"/>
        <v>46082</v>
      </c>
      <c r="C147" s="36">
        <f t="shared" si="11"/>
        <v>0</v>
      </c>
      <c r="D147" s="36">
        <f t="shared" si="14"/>
        <v>0</v>
      </c>
      <c r="E147" s="36">
        <f t="shared" si="9"/>
        <v>0</v>
      </c>
      <c r="F147" s="36">
        <f t="shared" si="12"/>
        <v>0</v>
      </c>
      <c r="G147" s="37">
        <f t="shared" si="13"/>
        <v>0</v>
      </c>
    </row>
    <row r="148" spans="1:7" x14ac:dyDescent="0.2">
      <c r="A148" s="34" t="str">
        <f t="shared" si="15"/>
        <v>Finished</v>
      </c>
      <c r="B148" s="35">
        <f t="shared" si="10"/>
        <v>46113</v>
      </c>
      <c r="C148" s="36">
        <f t="shared" si="11"/>
        <v>0</v>
      </c>
      <c r="D148" s="36">
        <f t="shared" si="14"/>
        <v>0</v>
      </c>
      <c r="E148" s="36">
        <f t="shared" si="9"/>
        <v>0</v>
      </c>
      <c r="F148" s="36">
        <f t="shared" si="12"/>
        <v>0</v>
      </c>
      <c r="G148" s="37">
        <f t="shared" si="13"/>
        <v>0</v>
      </c>
    </row>
    <row r="149" spans="1:7" x14ac:dyDescent="0.2">
      <c r="A149" s="34" t="str">
        <f t="shared" si="15"/>
        <v>Finished</v>
      </c>
      <c r="B149" s="35">
        <f t="shared" si="10"/>
        <v>46143</v>
      </c>
      <c r="C149" s="36">
        <f t="shared" si="11"/>
        <v>0</v>
      </c>
      <c r="D149" s="36">
        <f t="shared" si="14"/>
        <v>0</v>
      </c>
      <c r="E149" s="36">
        <f t="shared" si="9"/>
        <v>0</v>
      </c>
      <c r="F149" s="36">
        <f t="shared" si="12"/>
        <v>0</v>
      </c>
      <c r="G149" s="37">
        <f t="shared" si="13"/>
        <v>0</v>
      </c>
    </row>
    <row r="150" spans="1:7" x14ac:dyDescent="0.2">
      <c r="A150" s="34" t="str">
        <f t="shared" si="15"/>
        <v>Finished</v>
      </c>
      <c r="B150" s="35">
        <f t="shared" si="10"/>
        <v>46174</v>
      </c>
      <c r="C150" s="36">
        <f t="shared" si="11"/>
        <v>0</v>
      </c>
      <c r="D150" s="36">
        <f t="shared" si="14"/>
        <v>0</v>
      </c>
      <c r="E150" s="36">
        <f t="shared" si="9"/>
        <v>0</v>
      </c>
      <c r="F150" s="36">
        <f t="shared" si="12"/>
        <v>0</v>
      </c>
      <c r="G150" s="37">
        <f t="shared" si="13"/>
        <v>0</v>
      </c>
    </row>
    <row r="151" spans="1:7" x14ac:dyDescent="0.2">
      <c r="A151" s="34" t="str">
        <f t="shared" si="15"/>
        <v>Finished</v>
      </c>
      <c r="B151" s="35">
        <f t="shared" si="10"/>
        <v>46204</v>
      </c>
      <c r="C151" s="36">
        <f t="shared" si="11"/>
        <v>0</v>
      </c>
      <c r="D151" s="36">
        <f t="shared" si="14"/>
        <v>0</v>
      </c>
      <c r="E151" s="36">
        <f t="shared" si="9"/>
        <v>0</v>
      </c>
      <c r="F151" s="36">
        <f t="shared" si="12"/>
        <v>0</v>
      </c>
      <c r="G151" s="37">
        <f t="shared" si="13"/>
        <v>0</v>
      </c>
    </row>
    <row r="152" spans="1:7" x14ac:dyDescent="0.2">
      <c r="A152" s="34" t="str">
        <f t="shared" si="15"/>
        <v>Finished</v>
      </c>
      <c r="B152" s="35">
        <f t="shared" si="10"/>
        <v>46235</v>
      </c>
      <c r="C152" s="36">
        <f t="shared" si="11"/>
        <v>0</v>
      </c>
      <c r="D152" s="36">
        <f t="shared" si="14"/>
        <v>0</v>
      </c>
      <c r="E152" s="36">
        <f t="shared" si="9"/>
        <v>0</v>
      </c>
      <c r="F152" s="36">
        <f t="shared" si="12"/>
        <v>0</v>
      </c>
      <c r="G152" s="37">
        <f t="shared" si="13"/>
        <v>0</v>
      </c>
    </row>
    <row r="153" spans="1:7" x14ac:dyDescent="0.2">
      <c r="A153" s="34" t="str">
        <f t="shared" si="15"/>
        <v>Finished</v>
      </c>
      <c r="B153" s="35">
        <f t="shared" si="10"/>
        <v>46266</v>
      </c>
      <c r="C153" s="36">
        <f t="shared" si="11"/>
        <v>0</v>
      </c>
      <c r="D153" s="36">
        <f t="shared" si="14"/>
        <v>0</v>
      </c>
      <c r="E153" s="36">
        <f t="shared" si="9"/>
        <v>0</v>
      </c>
      <c r="F153" s="36">
        <f t="shared" si="12"/>
        <v>0</v>
      </c>
      <c r="G153" s="37">
        <f t="shared" si="13"/>
        <v>0</v>
      </c>
    </row>
    <row r="154" spans="1:7" x14ac:dyDescent="0.2">
      <c r="A154" s="34" t="str">
        <f t="shared" si="15"/>
        <v>Finished</v>
      </c>
      <c r="B154" s="35">
        <f t="shared" si="10"/>
        <v>46296</v>
      </c>
      <c r="C154" s="36">
        <f t="shared" si="11"/>
        <v>0</v>
      </c>
      <c r="D154" s="36">
        <f t="shared" si="14"/>
        <v>0</v>
      </c>
      <c r="E154" s="36">
        <f t="shared" ref="E154:E217" si="16">+C154*cal_apr_new*(B154-B153)/num_days_in_year</f>
        <v>0</v>
      </c>
      <c r="F154" s="36">
        <f t="shared" si="12"/>
        <v>0</v>
      </c>
      <c r="G154" s="37">
        <f t="shared" si="13"/>
        <v>0</v>
      </c>
    </row>
    <row r="155" spans="1:7" x14ac:dyDescent="0.2">
      <c r="A155" s="34" t="str">
        <f t="shared" si="15"/>
        <v>Finished</v>
      </c>
      <c r="B155" s="35">
        <f t="shared" ref="B155:B218" si="17">+EDATE(B154,Len_of_pmt_interval)</f>
        <v>46327</v>
      </c>
      <c r="C155" s="36">
        <f t="shared" ref="C155:C218" si="18">+G154</f>
        <v>0</v>
      </c>
      <c r="D155" s="36">
        <f t="shared" si="14"/>
        <v>0</v>
      </c>
      <c r="E155" s="36">
        <f t="shared" si="16"/>
        <v>0</v>
      </c>
      <c r="F155" s="36">
        <f t="shared" ref="F155:F218" si="19">+IF(A155&lt;num_pmts,cal_periodic_pmt_amt-E155,C155)</f>
        <v>0</v>
      </c>
      <c r="G155" s="37">
        <f t="shared" ref="G155:G218" si="20">+C155-F155</f>
        <v>0</v>
      </c>
    </row>
    <row r="156" spans="1:7" x14ac:dyDescent="0.2">
      <c r="A156" s="34" t="str">
        <f t="shared" si="15"/>
        <v>Finished</v>
      </c>
      <c r="B156" s="35">
        <f t="shared" si="17"/>
        <v>46357</v>
      </c>
      <c r="C156" s="36">
        <f t="shared" si="18"/>
        <v>0</v>
      </c>
      <c r="D156" s="36">
        <f t="shared" ref="D156:D219" si="21">+E156+F156</f>
        <v>0</v>
      </c>
      <c r="E156" s="36">
        <f t="shared" si="16"/>
        <v>0</v>
      </c>
      <c r="F156" s="36">
        <f t="shared" si="19"/>
        <v>0</v>
      </c>
      <c r="G156" s="37">
        <f t="shared" si="20"/>
        <v>0</v>
      </c>
    </row>
    <row r="157" spans="1:7" x14ac:dyDescent="0.2">
      <c r="A157" s="34" t="str">
        <f t="shared" si="15"/>
        <v>Finished</v>
      </c>
      <c r="B157" s="35">
        <f t="shared" si="17"/>
        <v>46388</v>
      </c>
      <c r="C157" s="36">
        <f t="shared" si="18"/>
        <v>0</v>
      </c>
      <c r="D157" s="36">
        <f t="shared" si="21"/>
        <v>0</v>
      </c>
      <c r="E157" s="36">
        <f t="shared" si="16"/>
        <v>0</v>
      </c>
      <c r="F157" s="36">
        <f t="shared" si="19"/>
        <v>0</v>
      </c>
      <c r="G157" s="37">
        <f t="shared" si="20"/>
        <v>0</v>
      </c>
    </row>
    <row r="158" spans="1:7" x14ac:dyDescent="0.2">
      <c r="A158" s="34" t="str">
        <f t="shared" si="15"/>
        <v>Finished</v>
      </c>
      <c r="B158" s="35">
        <f t="shared" si="17"/>
        <v>46419</v>
      </c>
      <c r="C158" s="36">
        <f t="shared" si="18"/>
        <v>0</v>
      </c>
      <c r="D158" s="36">
        <f t="shared" si="21"/>
        <v>0</v>
      </c>
      <c r="E158" s="36">
        <f t="shared" si="16"/>
        <v>0</v>
      </c>
      <c r="F158" s="36">
        <f t="shared" si="19"/>
        <v>0</v>
      </c>
      <c r="G158" s="37">
        <f t="shared" si="20"/>
        <v>0</v>
      </c>
    </row>
    <row r="159" spans="1:7" x14ac:dyDescent="0.2">
      <c r="A159" s="34" t="str">
        <f t="shared" si="15"/>
        <v>Finished</v>
      </c>
      <c r="B159" s="35">
        <f t="shared" si="17"/>
        <v>46447</v>
      </c>
      <c r="C159" s="36">
        <f t="shared" si="18"/>
        <v>0</v>
      </c>
      <c r="D159" s="36">
        <f t="shared" si="21"/>
        <v>0</v>
      </c>
      <c r="E159" s="36">
        <f t="shared" si="16"/>
        <v>0</v>
      </c>
      <c r="F159" s="36">
        <f t="shared" si="19"/>
        <v>0</v>
      </c>
      <c r="G159" s="37">
        <f t="shared" si="20"/>
        <v>0</v>
      </c>
    </row>
    <row r="160" spans="1:7" x14ac:dyDescent="0.2">
      <c r="A160" s="34" t="str">
        <f t="shared" si="15"/>
        <v>Finished</v>
      </c>
      <c r="B160" s="35">
        <f t="shared" si="17"/>
        <v>46478</v>
      </c>
      <c r="C160" s="36">
        <f t="shared" si="18"/>
        <v>0</v>
      </c>
      <c r="D160" s="36">
        <f t="shared" si="21"/>
        <v>0</v>
      </c>
      <c r="E160" s="36">
        <f t="shared" si="16"/>
        <v>0</v>
      </c>
      <c r="F160" s="36">
        <f t="shared" si="19"/>
        <v>0</v>
      </c>
      <c r="G160" s="37">
        <f t="shared" si="20"/>
        <v>0</v>
      </c>
    </row>
    <row r="161" spans="1:7" x14ac:dyDescent="0.2">
      <c r="A161" s="34" t="str">
        <f t="shared" si="15"/>
        <v>Finished</v>
      </c>
      <c r="B161" s="35">
        <f t="shared" si="17"/>
        <v>46508</v>
      </c>
      <c r="C161" s="36">
        <f t="shared" si="18"/>
        <v>0</v>
      </c>
      <c r="D161" s="36">
        <f t="shared" si="21"/>
        <v>0</v>
      </c>
      <c r="E161" s="36">
        <f t="shared" si="16"/>
        <v>0</v>
      </c>
      <c r="F161" s="36">
        <f t="shared" si="19"/>
        <v>0</v>
      </c>
      <c r="G161" s="37">
        <f t="shared" si="20"/>
        <v>0</v>
      </c>
    </row>
    <row r="162" spans="1:7" x14ac:dyDescent="0.2">
      <c r="A162" s="34" t="str">
        <f t="shared" si="15"/>
        <v>Finished</v>
      </c>
      <c r="B162" s="35">
        <f t="shared" si="17"/>
        <v>46539</v>
      </c>
      <c r="C162" s="36">
        <f t="shared" si="18"/>
        <v>0</v>
      </c>
      <c r="D162" s="36">
        <f t="shared" si="21"/>
        <v>0</v>
      </c>
      <c r="E162" s="36">
        <f t="shared" si="16"/>
        <v>0</v>
      </c>
      <c r="F162" s="36">
        <f t="shared" si="19"/>
        <v>0</v>
      </c>
      <c r="G162" s="37">
        <f t="shared" si="20"/>
        <v>0</v>
      </c>
    </row>
    <row r="163" spans="1:7" x14ac:dyDescent="0.2">
      <c r="A163" s="34" t="str">
        <f t="shared" si="15"/>
        <v>Finished</v>
      </c>
      <c r="B163" s="35">
        <f t="shared" si="17"/>
        <v>46569</v>
      </c>
      <c r="C163" s="36">
        <f t="shared" si="18"/>
        <v>0</v>
      </c>
      <c r="D163" s="36">
        <f t="shared" si="21"/>
        <v>0</v>
      </c>
      <c r="E163" s="36">
        <f t="shared" si="16"/>
        <v>0</v>
      </c>
      <c r="F163" s="36">
        <f t="shared" si="19"/>
        <v>0</v>
      </c>
      <c r="G163" s="37">
        <f t="shared" si="20"/>
        <v>0</v>
      </c>
    </row>
    <row r="164" spans="1:7" x14ac:dyDescent="0.2">
      <c r="A164" s="34" t="str">
        <f t="shared" si="15"/>
        <v>Finished</v>
      </c>
      <c r="B164" s="35">
        <f t="shared" si="17"/>
        <v>46600</v>
      </c>
      <c r="C164" s="36">
        <f t="shared" si="18"/>
        <v>0</v>
      </c>
      <c r="D164" s="36">
        <f t="shared" si="21"/>
        <v>0</v>
      </c>
      <c r="E164" s="36">
        <f t="shared" si="16"/>
        <v>0</v>
      </c>
      <c r="F164" s="36">
        <f t="shared" si="19"/>
        <v>0</v>
      </c>
      <c r="G164" s="37">
        <f t="shared" si="20"/>
        <v>0</v>
      </c>
    </row>
    <row r="165" spans="1:7" x14ac:dyDescent="0.2">
      <c r="A165" s="34" t="str">
        <f t="shared" si="15"/>
        <v>Finished</v>
      </c>
      <c r="B165" s="35">
        <f t="shared" si="17"/>
        <v>46631</v>
      </c>
      <c r="C165" s="36">
        <f t="shared" si="18"/>
        <v>0</v>
      </c>
      <c r="D165" s="36">
        <f t="shared" si="21"/>
        <v>0</v>
      </c>
      <c r="E165" s="36">
        <f t="shared" si="16"/>
        <v>0</v>
      </c>
      <c r="F165" s="36">
        <f t="shared" si="19"/>
        <v>0</v>
      </c>
      <c r="G165" s="37">
        <f t="shared" si="20"/>
        <v>0</v>
      </c>
    </row>
    <row r="166" spans="1:7" x14ac:dyDescent="0.2">
      <c r="A166" s="34" t="str">
        <f t="shared" si="15"/>
        <v>Finished</v>
      </c>
      <c r="B166" s="35">
        <f t="shared" si="17"/>
        <v>46661</v>
      </c>
      <c r="C166" s="36">
        <f t="shared" si="18"/>
        <v>0</v>
      </c>
      <c r="D166" s="36">
        <f t="shared" si="21"/>
        <v>0</v>
      </c>
      <c r="E166" s="36">
        <f t="shared" si="16"/>
        <v>0</v>
      </c>
      <c r="F166" s="36">
        <f t="shared" si="19"/>
        <v>0</v>
      </c>
      <c r="G166" s="37">
        <f t="shared" si="20"/>
        <v>0</v>
      </c>
    </row>
    <row r="167" spans="1:7" x14ac:dyDescent="0.2">
      <c r="A167" s="34" t="str">
        <f t="shared" si="15"/>
        <v>Finished</v>
      </c>
      <c r="B167" s="35">
        <f t="shared" si="17"/>
        <v>46692</v>
      </c>
      <c r="C167" s="36">
        <f t="shared" si="18"/>
        <v>0</v>
      </c>
      <c r="D167" s="36">
        <f t="shared" si="21"/>
        <v>0</v>
      </c>
      <c r="E167" s="36">
        <f t="shared" si="16"/>
        <v>0</v>
      </c>
      <c r="F167" s="36">
        <f t="shared" si="19"/>
        <v>0</v>
      </c>
      <c r="G167" s="37">
        <f t="shared" si="20"/>
        <v>0</v>
      </c>
    </row>
    <row r="168" spans="1:7" x14ac:dyDescent="0.2">
      <c r="A168" s="34" t="str">
        <f t="shared" si="15"/>
        <v>Finished</v>
      </c>
      <c r="B168" s="35">
        <f t="shared" si="17"/>
        <v>46722</v>
      </c>
      <c r="C168" s="36">
        <f t="shared" si="18"/>
        <v>0</v>
      </c>
      <c r="D168" s="36">
        <f t="shared" si="21"/>
        <v>0</v>
      </c>
      <c r="E168" s="36">
        <f t="shared" si="16"/>
        <v>0</v>
      </c>
      <c r="F168" s="36">
        <f t="shared" si="19"/>
        <v>0</v>
      </c>
      <c r="G168" s="37">
        <f t="shared" si="20"/>
        <v>0</v>
      </c>
    </row>
    <row r="169" spans="1:7" x14ac:dyDescent="0.2">
      <c r="A169" s="34" t="str">
        <f t="shared" si="15"/>
        <v>Finished</v>
      </c>
      <c r="B169" s="35">
        <f t="shared" si="17"/>
        <v>46753</v>
      </c>
      <c r="C169" s="36">
        <f t="shared" si="18"/>
        <v>0</v>
      </c>
      <c r="D169" s="36">
        <f t="shared" si="21"/>
        <v>0</v>
      </c>
      <c r="E169" s="36">
        <f t="shared" si="16"/>
        <v>0</v>
      </c>
      <c r="F169" s="36">
        <f t="shared" si="19"/>
        <v>0</v>
      </c>
      <c r="G169" s="37">
        <f t="shared" si="20"/>
        <v>0</v>
      </c>
    </row>
    <row r="170" spans="1:7" x14ac:dyDescent="0.2">
      <c r="A170" s="34" t="str">
        <f t="shared" si="15"/>
        <v>Finished</v>
      </c>
      <c r="B170" s="35">
        <f t="shared" si="17"/>
        <v>46784</v>
      </c>
      <c r="C170" s="36">
        <f t="shared" si="18"/>
        <v>0</v>
      </c>
      <c r="D170" s="36">
        <f t="shared" si="21"/>
        <v>0</v>
      </c>
      <c r="E170" s="36">
        <f t="shared" si="16"/>
        <v>0</v>
      </c>
      <c r="F170" s="36">
        <f t="shared" si="19"/>
        <v>0</v>
      </c>
      <c r="G170" s="37">
        <f t="shared" si="20"/>
        <v>0</v>
      </c>
    </row>
    <row r="171" spans="1:7" x14ac:dyDescent="0.2">
      <c r="A171" s="34" t="str">
        <f t="shared" si="15"/>
        <v>Finished</v>
      </c>
      <c r="B171" s="35">
        <f t="shared" si="17"/>
        <v>46813</v>
      </c>
      <c r="C171" s="36">
        <f t="shared" si="18"/>
        <v>0</v>
      </c>
      <c r="D171" s="36">
        <f t="shared" si="21"/>
        <v>0</v>
      </c>
      <c r="E171" s="36">
        <f t="shared" si="16"/>
        <v>0</v>
      </c>
      <c r="F171" s="36">
        <f t="shared" si="19"/>
        <v>0</v>
      </c>
      <c r="G171" s="37">
        <f t="shared" si="20"/>
        <v>0</v>
      </c>
    </row>
    <row r="172" spans="1:7" x14ac:dyDescent="0.2">
      <c r="A172" s="34" t="str">
        <f t="shared" si="15"/>
        <v>Finished</v>
      </c>
      <c r="B172" s="35">
        <f t="shared" si="17"/>
        <v>46844</v>
      </c>
      <c r="C172" s="36">
        <f t="shared" si="18"/>
        <v>0</v>
      </c>
      <c r="D172" s="36">
        <f t="shared" si="21"/>
        <v>0</v>
      </c>
      <c r="E172" s="36">
        <f t="shared" si="16"/>
        <v>0</v>
      </c>
      <c r="F172" s="36">
        <f t="shared" si="19"/>
        <v>0</v>
      </c>
      <c r="G172" s="37">
        <f t="shared" si="20"/>
        <v>0</v>
      </c>
    </row>
    <row r="173" spans="1:7" x14ac:dyDescent="0.2">
      <c r="A173" s="34" t="str">
        <f t="shared" si="15"/>
        <v>Finished</v>
      </c>
      <c r="B173" s="35">
        <f t="shared" si="17"/>
        <v>46874</v>
      </c>
      <c r="C173" s="36">
        <f t="shared" si="18"/>
        <v>0</v>
      </c>
      <c r="D173" s="36">
        <f t="shared" si="21"/>
        <v>0</v>
      </c>
      <c r="E173" s="36">
        <f t="shared" si="16"/>
        <v>0</v>
      </c>
      <c r="F173" s="36">
        <f t="shared" si="19"/>
        <v>0</v>
      </c>
      <c r="G173" s="37">
        <f t="shared" si="20"/>
        <v>0</v>
      </c>
    </row>
    <row r="174" spans="1:7" x14ac:dyDescent="0.2">
      <c r="A174" s="34" t="str">
        <f t="shared" si="15"/>
        <v>Finished</v>
      </c>
      <c r="B174" s="35">
        <f t="shared" si="17"/>
        <v>46905</v>
      </c>
      <c r="C174" s="36">
        <f t="shared" si="18"/>
        <v>0</v>
      </c>
      <c r="D174" s="36">
        <f t="shared" si="21"/>
        <v>0</v>
      </c>
      <c r="E174" s="36">
        <f t="shared" si="16"/>
        <v>0</v>
      </c>
      <c r="F174" s="36">
        <f t="shared" si="19"/>
        <v>0</v>
      </c>
      <c r="G174" s="37">
        <f t="shared" si="20"/>
        <v>0</v>
      </c>
    </row>
    <row r="175" spans="1:7" x14ac:dyDescent="0.2">
      <c r="A175" s="34" t="str">
        <f t="shared" si="15"/>
        <v>Finished</v>
      </c>
      <c r="B175" s="35">
        <f t="shared" si="17"/>
        <v>46935</v>
      </c>
      <c r="C175" s="36">
        <f t="shared" si="18"/>
        <v>0</v>
      </c>
      <c r="D175" s="36">
        <f t="shared" si="21"/>
        <v>0</v>
      </c>
      <c r="E175" s="36">
        <f t="shared" si="16"/>
        <v>0</v>
      </c>
      <c r="F175" s="36">
        <f t="shared" si="19"/>
        <v>0</v>
      </c>
      <c r="G175" s="37">
        <f t="shared" si="20"/>
        <v>0</v>
      </c>
    </row>
    <row r="176" spans="1:7" x14ac:dyDescent="0.2">
      <c r="A176" s="34" t="str">
        <f t="shared" si="15"/>
        <v>Finished</v>
      </c>
      <c r="B176" s="35">
        <f t="shared" si="17"/>
        <v>46966</v>
      </c>
      <c r="C176" s="36">
        <f t="shared" si="18"/>
        <v>0</v>
      </c>
      <c r="D176" s="36">
        <f t="shared" si="21"/>
        <v>0</v>
      </c>
      <c r="E176" s="36">
        <f t="shared" si="16"/>
        <v>0</v>
      </c>
      <c r="F176" s="36">
        <f t="shared" si="19"/>
        <v>0</v>
      </c>
      <c r="G176" s="37">
        <f t="shared" si="20"/>
        <v>0</v>
      </c>
    </row>
    <row r="177" spans="1:7" x14ac:dyDescent="0.2">
      <c r="A177" s="34" t="str">
        <f t="shared" si="15"/>
        <v>Finished</v>
      </c>
      <c r="B177" s="35">
        <f t="shared" si="17"/>
        <v>46997</v>
      </c>
      <c r="C177" s="36">
        <f t="shared" si="18"/>
        <v>0</v>
      </c>
      <c r="D177" s="36">
        <f t="shared" si="21"/>
        <v>0</v>
      </c>
      <c r="E177" s="36">
        <f t="shared" si="16"/>
        <v>0</v>
      </c>
      <c r="F177" s="36">
        <f t="shared" si="19"/>
        <v>0</v>
      </c>
      <c r="G177" s="37">
        <f t="shared" si="20"/>
        <v>0</v>
      </c>
    </row>
    <row r="178" spans="1:7" x14ac:dyDescent="0.2">
      <c r="A178" s="34" t="str">
        <f t="shared" si="15"/>
        <v>Finished</v>
      </c>
      <c r="B178" s="35">
        <f t="shared" si="17"/>
        <v>47027</v>
      </c>
      <c r="C178" s="36">
        <f t="shared" si="18"/>
        <v>0</v>
      </c>
      <c r="D178" s="36">
        <f t="shared" si="21"/>
        <v>0</v>
      </c>
      <c r="E178" s="36">
        <f t="shared" si="16"/>
        <v>0</v>
      </c>
      <c r="F178" s="36">
        <f t="shared" si="19"/>
        <v>0</v>
      </c>
      <c r="G178" s="37">
        <f t="shared" si="20"/>
        <v>0</v>
      </c>
    </row>
    <row r="179" spans="1:7" x14ac:dyDescent="0.2">
      <c r="A179" s="34" t="str">
        <f t="shared" si="15"/>
        <v>Finished</v>
      </c>
      <c r="B179" s="35">
        <f t="shared" si="17"/>
        <v>47058</v>
      </c>
      <c r="C179" s="36">
        <f t="shared" si="18"/>
        <v>0</v>
      </c>
      <c r="D179" s="36">
        <f t="shared" si="21"/>
        <v>0</v>
      </c>
      <c r="E179" s="36">
        <f t="shared" si="16"/>
        <v>0</v>
      </c>
      <c r="F179" s="36">
        <f t="shared" si="19"/>
        <v>0</v>
      </c>
      <c r="G179" s="37">
        <f t="shared" si="20"/>
        <v>0</v>
      </c>
    </row>
    <row r="180" spans="1:7" x14ac:dyDescent="0.2">
      <c r="A180" s="34" t="str">
        <f t="shared" si="15"/>
        <v>Finished</v>
      </c>
      <c r="B180" s="35">
        <f t="shared" si="17"/>
        <v>47088</v>
      </c>
      <c r="C180" s="36">
        <f t="shared" si="18"/>
        <v>0</v>
      </c>
      <c r="D180" s="36">
        <f t="shared" si="21"/>
        <v>0</v>
      </c>
      <c r="E180" s="36">
        <f t="shared" si="16"/>
        <v>0</v>
      </c>
      <c r="F180" s="36">
        <f t="shared" si="19"/>
        <v>0</v>
      </c>
      <c r="G180" s="37">
        <f t="shared" si="20"/>
        <v>0</v>
      </c>
    </row>
    <row r="181" spans="1:7" x14ac:dyDescent="0.2">
      <c r="A181" s="34" t="str">
        <f t="shared" si="15"/>
        <v>Finished</v>
      </c>
      <c r="B181" s="35">
        <f t="shared" si="17"/>
        <v>47119</v>
      </c>
      <c r="C181" s="36">
        <f t="shared" si="18"/>
        <v>0</v>
      </c>
      <c r="D181" s="36">
        <f t="shared" si="21"/>
        <v>0</v>
      </c>
      <c r="E181" s="36">
        <f t="shared" si="16"/>
        <v>0</v>
      </c>
      <c r="F181" s="36">
        <f t="shared" si="19"/>
        <v>0</v>
      </c>
      <c r="G181" s="37">
        <f t="shared" si="20"/>
        <v>0</v>
      </c>
    </row>
    <row r="182" spans="1:7" x14ac:dyDescent="0.2">
      <c r="A182" s="34" t="str">
        <f t="shared" si="15"/>
        <v>Finished</v>
      </c>
      <c r="B182" s="35">
        <f t="shared" si="17"/>
        <v>47150</v>
      </c>
      <c r="C182" s="36">
        <f t="shared" si="18"/>
        <v>0</v>
      </c>
      <c r="D182" s="36">
        <f t="shared" si="21"/>
        <v>0</v>
      </c>
      <c r="E182" s="36">
        <f t="shared" si="16"/>
        <v>0</v>
      </c>
      <c r="F182" s="36">
        <f t="shared" si="19"/>
        <v>0</v>
      </c>
      <c r="G182" s="37">
        <f t="shared" si="20"/>
        <v>0</v>
      </c>
    </row>
    <row r="183" spans="1:7" x14ac:dyDescent="0.2">
      <c r="A183" s="34" t="str">
        <f t="shared" si="15"/>
        <v>Finished</v>
      </c>
      <c r="B183" s="35">
        <f t="shared" si="17"/>
        <v>47178</v>
      </c>
      <c r="C183" s="36">
        <f t="shared" si="18"/>
        <v>0</v>
      </c>
      <c r="D183" s="36">
        <f t="shared" si="21"/>
        <v>0</v>
      </c>
      <c r="E183" s="36">
        <f t="shared" si="16"/>
        <v>0</v>
      </c>
      <c r="F183" s="36">
        <f t="shared" si="19"/>
        <v>0</v>
      </c>
      <c r="G183" s="37">
        <f t="shared" si="20"/>
        <v>0</v>
      </c>
    </row>
    <row r="184" spans="1:7" x14ac:dyDescent="0.2">
      <c r="A184" s="34" t="str">
        <f t="shared" si="15"/>
        <v>Finished</v>
      </c>
      <c r="B184" s="35">
        <f t="shared" si="17"/>
        <v>47209</v>
      </c>
      <c r="C184" s="36">
        <f t="shared" si="18"/>
        <v>0</v>
      </c>
      <c r="D184" s="36">
        <f t="shared" si="21"/>
        <v>0</v>
      </c>
      <c r="E184" s="36">
        <f t="shared" si="16"/>
        <v>0</v>
      </c>
      <c r="F184" s="36">
        <f t="shared" si="19"/>
        <v>0</v>
      </c>
      <c r="G184" s="37">
        <f t="shared" si="20"/>
        <v>0</v>
      </c>
    </row>
    <row r="185" spans="1:7" x14ac:dyDescent="0.2">
      <c r="A185" s="34" t="str">
        <f t="shared" si="15"/>
        <v>Finished</v>
      </c>
      <c r="B185" s="35">
        <f t="shared" si="17"/>
        <v>47239</v>
      </c>
      <c r="C185" s="36">
        <f t="shared" si="18"/>
        <v>0</v>
      </c>
      <c r="D185" s="36">
        <f t="shared" si="21"/>
        <v>0</v>
      </c>
      <c r="E185" s="36">
        <f t="shared" si="16"/>
        <v>0</v>
      </c>
      <c r="F185" s="36">
        <f t="shared" si="19"/>
        <v>0</v>
      </c>
      <c r="G185" s="37">
        <f t="shared" si="20"/>
        <v>0</v>
      </c>
    </row>
    <row r="186" spans="1:7" x14ac:dyDescent="0.2">
      <c r="A186" s="34" t="str">
        <f t="shared" ref="A186:A249" si="22">+IF(A185&lt;num_pmts,A185+1,"Finished")</f>
        <v>Finished</v>
      </c>
      <c r="B186" s="35">
        <f t="shared" si="17"/>
        <v>47270</v>
      </c>
      <c r="C186" s="36">
        <f t="shared" si="18"/>
        <v>0</v>
      </c>
      <c r="D186" s="36">
        <f t="shared" si="21"/>
        <v>0</v>
      </c>
      <c r="E186" s="36">
        <f t="shared" si="16"/>
        <v>0</v>
      </c>
      <c r="F186" s="36">
        <f t="shared" si="19"/>
        <v>0</v>
      </c>
      <c r="G186" s="37">
        <f t="shared" si="20"/>
        <v>0</v>
      </c>
    </row>
    <row r="187" spans="1:7" x14ac:dyDescent="0.2">
      <c r="A187" s="34" t="str">
        <f t="shared" si="22"/>
        <v>Finished</v>
      </c>
      <c r="B187" s="35">
        <f t="shared" si="17"/>
        <v>47300</v>
      </c>
      <c r="C187" s="36">
        <f t="shared" si="18"/>
        <v>0</v>
      </c>
      <c r="D187" s="36">
        <f t="shared" si="21"/>
        <v>0</v>
      </c>
      <c r="E187" s="36">
        <f t="shared" si="16"/>
        <v>0</v>
      </c>
      <c r="F187" s="36">
        <f t="shared" si="19"/>
        <v>0</v>
      </c>
      <c r="G187" s="37">
        <f t="shared" si="20"/>
        <v>0</v>
      </c>
    </row>
    <row r="188" spans="1:7" x14ac:dyDescent="0.2">
      <c r="A188" s="34" t="str">
        <f t="shared" si="22"/>
        <v>Finished</v>
      </c>
      <c r="B188" s="35">
        <f t="shared" si="17"/>
        <v>47331</v>
      </c>
      <c r="C188" s="36">
        <f t="shared" si="18"/>
        <v>0</v>
      </c>
      <c r="D188" s="36">
        <f t="shared" si="21"/>
        <v>0</v>
      </c>
      <c r="E188" s="36">
        <f t="shared" si="16"/>
        <v>0</v>
      </c>
      <c r="F188" s="36">
        <f t="shared" si="19"/>
        <v>0</v>
      </c>
      <c r="G188" s="37">
        <f t="shared" si="20"/>
        <v>0</v>
      </c>
    </row>
    <row r="189" spans="1:7" x14ac:dyDescent="0.2">
      <c r="A189" s="34" t="str">
        <f t="shared" si="22"/>
        <v>Finished</v>
      </c>
      <c r="B189" s="35">
        <f t="shared" si="17"/>
        <v>47362</v>
      </c>
      <c r="C189" s="36">
        <f t="shared" si="18"/>
        <v>0</v>
      </c>
      <c r="D189" s="36">
        <f t="shared" si="21"/>
        <v>0</v>
      </c>
      <c r="E189" s="36">
        <f t="shared" si="16"/>
        <v>0</v>
      </c>
      <c r="F189" s="36">
        <f t="shared" si="19"/>
        <v>0</v>
      </c>
      <c r="G189" s="37">
        <f t="shared" si="20"/>
        <v>0</v>
      </c>
    </row>
    <row r="190" spans="1:7" x14ac:dyDescent="0.2">
      <c r="A190" s="34" t="str">
        <f t="shared" si="22"/>
        <v>Finished</v>
      </c>
      <c r="B190" s="35">
        <f t="shared" si="17"/>
        <v>47392</v>
      </c>
      <c r="C190" s="36">
        <f t="shared" si="18"/>
        <v>0</v>
      </c>
      <c r="D190" s="36">
        <f t="shared" si="21"/>
        <v>0</v>
      </c>
      <c r="E190" s="36">
        <f t="shared" si="16"/>
        <v>0</v>
      </c>
      <c r="F190" s="36">
        <f t="shared" si="19"/>
        <v>0</v>
      </c>
      <c r="G190" s="37">
        <f t="shared" si="20"/>
        <v>0</v>
      </c>
    </row>
    <row r="191" spans="1:7" x14ac:dyDescent="0.2">
      <c r="A191" s="34" t="str">
        <f t="shared" si="22"/>
        <v>Finished</v>
      </c>
      <c r="B191" s="35">
        <f t="shared" si="17"/>
        <v>47423</v>
      </c>
      <c r="C191" s="36">
        <f t="shared" si="18"/>
        <v>0</v>
      </c>
      <c r="D191" s="36">
        <f t="shared" si="21"/>
        <v>0</v>
      </c>
      <c r="E191" s="36">
        <f t="shared" si="16"/>
        <v>0</v>
      </c>
      <c r="F191" s="36">
        <f t="shared" si="19"/>
        <v>0</v>
      </c>
      <c r="G191" s="37">
        <f t="shared" si="20"/>
        <v>0</v>
      </c>
    </row>
    <row r="192" spans="1:7" x14ac:dyDescent="0.2">
      <c r="A192" s="34" t="str">
        <f t="shared" si="22"/>
        <v>Finished</v>
      </c>
      <c r="B192" s="35">
        <f t="shared" si="17"/>
        <v>47453</v>
      </c>
      <c r="C192" s="36">
        <f t="shared" si="18"/>
        <v>0</v>
      </c>
      <c r="D192" s="36">
        <f t="shared" si="21"/>
        <v>0</v>
      </c>
      <c r="E192" s="36">
        <f t="shared" si="16"/>
        <v>0</v>
      </c>
      <c r="F192" s="36">
        <f t="shared" si="19"/>
        <v>0</v>
      </c>
      <c r="G192" s="37">
        <f t="shared" si="20"/>
        <v>0</v>
      </c>
    </row>
    <row r="193" spans="1:7" x14ac:dyDescent="0.2">
      <c r="A193" s="34" t="str">
        <f t="shared" si="22"/>
        <v>Finished</v>
      </c>
      <c r="B193" s="35">
        <f t="shared" si="17"/>
        <v>47484</v>
      </c>
      <c r="C193" s="36">
        <f t="shared" si="18"/>
        <v>0</v>
      </c>
      <c r="D193" s="36">
        <f t="shared" si="21"/>
        <v>0</v>
      </c>
      <c r="E193" s="36">
        <f t="shared" si="16"/>
        <v>0</v>
      </c>
      <c r="F193" s="36">
        <f t="shared" si="19"/>
        <v>0</v>
      </c>
      <c r="G193" s="37">
        <f t="shared" si="20"/>
        <v>0</v>
      </c>
    </row>
    <row r="194" spans="1:7" x14ac:dyDescent="0.2">
      <c r="A194" s="34" t="str">
        <f t="shared" si="22"/>
        <v>Finished</v>
      </c>
      <c r="B194" s="35">
        <f t="shared" si="17"/>
        <v>47515</v>
      </c>
      <c r="C194" s="36">
        <f t="shared" si="18"/>
        <v>0</v>
      </c>
      <c r="D194" s="36">
        <f t="shared" si="21"/>
        <v>0</v>
      </c>
      <c r="E194" s="36">
        <f t="shared" si="16"/>
        <v>0</v>
      </c>
      <c r="F194" s="36">
        <f t="shared" si="19"/>
        <v>0</v>
      </c>
      <c r="G194" s="37">
        <f t="shared" si="20"/>
        <v>0</v>
      </c>
    </row>
    <row r="195" spans="1:7" x14ac:dyDescent="0.2">
      <c r="A195" s="34" t="str">
        <f t="shared" si="22"/>
        <v>Finished</v>
      </c>
      <c r="B195" s="35">
        <f t="shared" si="17"/>
        <v>47543</v>
      </c>
      <c r="C195" s="36">
        <f t="shared" si="18"/>
        <v>0</v>
      </c>
      <c r="D195" s="36">
        <f t="shared" si="21"/>
        <v>0</v>
      </c>
      <c r="E195" s="36">
        <f t="shared" si="16"/>
        <v>0</v>
      </c>
      <c r="F195" s="36">
        <f t="shared" si="19"/>
        <v>0</v>
      </c>
      <c r="G195" s="37">
        <f t="shared" si="20"/>
        <v>0</v>
      </c>
    </row>
    <row r="196" spans="1:7" x14ac:dyDescent="0.2">
      <c r="A196" s="34" t="str">
        <f t="shared" si="22"/>
        <v>Finished</v>
      </c>
      <c r="B196" s="35">
        <f t="shared" si="17"/>
        <v>47574</v>
      </c>
      <c r="C196" s="36">
        <f t="shared" si="18"/>
        <v>0</v>
      </c>
      <c r="D196" s="36">
        <f t="shared" si="21"/>
        <v>0</v>
      </c>
      <c r="E196" s="36">
        <f t="shared" si="16"/>
        <v>0</v>
      </c>
      <c r="F196" s="36">
        <f t="shared" si="19"/>
        <v>0</v>
      </c>
      <c r="G196" s="37">
        <f t="shared" si="20"/>
        <v>0</v>
      </c>
    </row>
    <row r="197" spans="1:7" x14ac:dyDescent="0.2">
      <c r="A197" s="34" t="str">
        <f t="shared" si="22"/>
        <v>Finished</v>
      </c>
      <c r="B197" s="35">
        <f t="shared" si="17"/>
        <v>47604</v>
      </c>
      <c r="C197" s="36">
        <f t="shared" si="18"/>
        <v>0</v>
      </c>
      <c r="D197" s="36">
        <f t="shared" si="21"/>
        <v>0</v>
      </c>
      <c r="E197" s="36">
        <f t="shared" si="16"/>
        <v>0</v>
      </c>
      <c r="F197" s="36">
        <f t="shared" si="19"/>
        <v>0</v>
      </c>
      <c r="G197" s="37">
        <f t="shared" si="20"/>
        <v>0</v>
      </c>
    </row>
    <row r="198" spans="1:7" x14ac:dyDescent="0.2">
      <c r="A198" s="34" t="str">
        <f t="shared" si="22"/>
        <v>Finished</v>
      </c>
      <c r="B198" s="35">
        <f t="shared" si="17"/>
        <v>47635</v>
      </c>
      <c r="C198" s="36">
        <f t="shared" si="18"/>
        <v>0</v>
      </c>
      <c r="D198" s="36">
        <f t="shared" si="21"/>
        <v>0</v>
      </c>
      <c r="E198" s="36">
        <f t="shared" si="16"/>
        <v>0</v>
      </c>
      <c r="F198" s="36">
        <f t="shared" si="19"/>
        <v>0</v>
      </c>
      <c r="G198" s="37">
        <f t="shared" si="20"/>
        <v>0</v>
      </c>
    </row>
    <row r="199" spans="1:7" x14ac:dyDescent="0.2">
      <c r="A199" s="34" t="str">
        <f t="shared" si="22"/>
        <v>Finished</v>
      </c>
      <c r="B199" s="35">
        <f t="shared" si="17"/>
        <v>47665</v>
      </c>
      <c r="C199" s="36">
        <f t="shared" si="18"/>
        <v>0</v>
      </c>
      <c r="D199" s="36">
        <f t="shared" si="21"/>
        <v>0</v>
      </c>
      <c r="E199" s="36">
        <f t="shared" si="16"/>
        <v>0</v>
      </c>
      <c r="F199" s="36">
        <f t="shared" si="19"/>
        <v>0</v>
      </c>
      <c r="G199" s="37">
        <f t="shared" si="20"/>
        <v>0</v>
      </c>
    </row>
    <row r="200" spans="1:7" x14ac:dyDescent="0.2">
      <c r="A200" s="34" t="str">
        <f t="shared" si="22"/>
        <v>Finished</v>
      </c>
      <c r="B200" s="35">
        <f t="shared" si="17"/>
        <v>47696</v>
      </c>
      <c r="C200" s="36">
        <f t="shared" si="18"/>
        <v>0</v>
      </c>
      <c r="D200" s="36">
        <f t="shared" si="21"/>
        <v>0</v>
      </c>
      <c r="E200" s="36">
        <f t="shared" si="16"/>
        <v>0</v>
      </c>
      <c r="F200" s="36">
        <f t="shared" si="19"/>
        <v>0</v>
      </c>
      <c r="G200" s="37">
        <f t="shared" si="20"/>
        <v>0</v>
      </c>
    </row>
    <row r="201" spans="1:7" x14ac:dyDescent="0.2">
      <c r="A201" s="34" t="str">
        <f t="shared" si="22"/>
        <v>Finished</v>
      </c>
      <c r="B201" s="35">
        <f t="shared" si="17"/>
        <v>47727</v>
      </c>
      <c r="C201" s="36">
        <f t="shared" si="18"/>
        <v>0</v>
      </c>
      <c r="D201" s="36">
        <f t="shared" si="21"/>
        <v>0</v>
      </c>
      <c r="E201" s="36">
        <f t="shared" si="16"/>
        <v>0</v>
      </c>
      <c r="F201" s="36">
        <f t="shared" si="19"/>
        <v>0</v>
      </c>
      <c r="G201" s="37">
        <f t="shared" si="20"/>
        <v>0</v>
      </c>
    </row>
    <row r="202" spans="1:7" x14ac:dyDescent="0.2">
      <c r="A202" s="34" t="str">
        <f t="shared" si="22"/>
        <v>Finished</v>
      </c>
      <c r="B202" s="35">
        <f t="shared" si="17"/>
        <v>47757</v>
      </c>
      <c r="C202" s="36">
        <f t="shared" si="18"/>
        <v>0</v>
      </c>
      <c r="D202" s="36">
        <f t="shared" si="21"/>
        <v>0</v>
      </c>
      <c r="E202" s="36">
        <f t="shared" si="16"/>
        <v>0</v>
      </c>
      <c r="F202" s="36">
        <f t="shared" si="19"/>
        <v>0</v>
      </c>
      <c r="G202" s="37">
        <f t="shared" si="20"/>
        <v>0</v>
      </c>
    </row>
    <row r="203" spans="1:7" x14ac:dyDescent="0.2">
      <c r="A203" s="34" t="str">
        <f t="shared" si="22"/>
        <v>Finished</v>
      </c>
      <c r="B203" s="35">
        <f t="shared" si="17"/>
        <v>47788</v>
      </c>
      <c r="C203" s="36">
        <f t="shared" si="18"/>
        <v>0</v>
      </c>
      <c r="D203" s="36">
        <f t="shared" si="21"/>
        <v>0</v>
      </c>
      <c r="E203" s="36">
        <f t="shared" si="16"/>
        <v>0</v>
      </c>
      <c r="F203" s="36">
        <f t="shared" si="19"/>
        <v>0</v>
      </c>
      <c r="G203" s="37">
        <f t="shared" si="20"/>
        <v>0</v>
      </c>
    </row>
    <row r="204" spans="1:7" x14ac:dyDescent="0.2">
      <c r="A204" s="34" t="str">
        <f t="shared" si="22"/>
        <v>Finished</v>
      </c>
      <c r="B204" s="35">
        <f t="shared" si="17"/>
        <v>47818</v>
      </c>
      <c r="C204" s="36">
        <f t="shared" si="18"/>
        <v>0</v>
      </c>
      <c r="D204" s="36">
        <f t="shared" si="21"/>
        <v>0</v>
      </c>
      <c r="E204" s="36">
        <f t="shared" si="16"/>
        <v>0</v>
      </c>
      <c r="F204" s="36">
        <f t="shared" si="19"/>
        <v>0</v>
      </c>
      <c r="G204" s="37">
        <f t="shared" si="20"/>
        <v>0</v>
      </c>
    </row>
    <row r="205" spans="1:7" x14ac:dyDescent="0.2">
      <c r="A205" s="34" t="str">
        <f t="shared" si="22"/>
        <v>Finished</v>
      </c>
      <c r="B205" s="35">
        <f t="shared" si="17"/>
        <v>47849</v>
      </c>
      <c r="C205" s="36">
        <f t="shared" si="18"/>
        <v>0</v>
      </c>
      <c r="D205" s="36">
        <f t="shared" si="21"/>
        <v>0</v>
      </c>
      <c r="E205" s="36">
        <f t="shared" si="16"/>
        <v>0</v>
      </c>
      <c r="F205" s="36">
        <f t="shared" si="19"/>
        <v>0</v>
      </c>
      <c r="G205" s="37">
        <f t="shared" si="20"/>
        <v>0</v>
      </c>
    </row>
    <row r="206" spans="1:7" x14ac:dyDescent="0.2">
      <c r="A206" s="34" t="str">
        <f t="shared" si="22"/>
        <v>Finished</v>
      </c>
      <c r="B206" s="35">
        <f t="shared" si="17"/>
        <v>47880</v>
      </c>
      <c r="C206" s="36">
        <f t="shared" si="18"/>
        <v>0</v>
      </c>
      <c r="D206" s="36">
        <f t="shared" si="21"/>
        <v>0</v>
      </c>
      <c r="E206" s="36">
        <f t="shared" si="16"/>
        <v>0</v>
      </c>
      <c r="F206" s="36">
        <f t="shared" si="19"/>
        <v>0</v>
      </c>
      <c r="G206" s="37">
        <f t="shared" si="20"/>
        <v>0</v>
      </c>
    </row>
    <row r="207" spans="1:7" x14ac:dyDescent="0.2">
      <c r="A207" s="34" t="str">
        <f t="shared" si="22"/>
        <v>Finished</v>
      </c>
      <c r="B207" s="35">
        <f t="shared" si="17"/>
        <v>47908</v>
      </c>
      <c r="C207" s="36">
        <f t="shared" si="18"/>
        <v>0</v>
      </c>
      <c r="D207" s="36">
        <f t="shared" si="21"/>
        <v>0</v>
      </c>
      <c r="E207" s="36">
        <f t="shared" si="16"/>
        <v>0</v>
      </c>
      <c r="F207" s="36">
        <f t="shared" si="19"/>
        <v>0</v>
      </c>
      <c r="G207" s="37">
        <f t="shared" si="20"/>
        <v>0</v>
      </c>
    </row>
    <row r="208" spans="1:7" x14ac:dyDescent="0.2">
      <c r="A208" s="34" t="str">
        <f t="shared" si="22"/>
        <v>Finished</v>
      </c>
      <c r="B208" s="35">
        <f t="shared" si="17"/>
        <v>47939</v>
      </c>
      <c r="C208" s="36">
        <f t="shared" si="18"/>
        <v>0</v>
      </c>
      <c r="D208" s="36">
        <f t="shared" si="21"/>
        <v>0</v>
      </c>
      <c r="E208" s="36">
        <f t="shared" si="16"/>
        <v>0</v>
      </c>
      <c r="F208" s="36">
        <f t="shared" si="19"/>
        <v>0</v>
      </c>
      <c r="G208" s="37">
        <f t="shared" si="20"/>
        <v>0</v>
      </c>
    </row>
    <row r="209" spans="1:7" x14ac:dyDescent="0.2">
      <c r="A209" s="34" t="str">
        <f t="shared" si="22"/>
        <v>Finished</v>
      </c>
      <c r="B209" s="35">
        <f t="shared" si="17"/>
        <v>47969</v>
      </c>
      <c r="C209" s="36">
        <f t="shared" si="18"/>
        <v>0</v>
      </c>
      <c r="D209" s="36">
        <f t="shared" si="21"/>
        <v>0</v>
      </c>
      <c r="E209" s="36">
        <f t="shared" si="16"/>
        <v>0</v>
      </c>
      <c r="F209" s="36">
        <f t="shared" si="19"/>
        <v>0</v>
      </c>
      <c r="G209" s="37">
        <f t="shared" si="20"/>
        <v>0</v>
      </c>
    </row>
    <row r="210" spans="1:7" x14ac:dyDescent="0.2">
      <c r="A210" s="34" t="str">
        <f t="shared" si="22"/>
        <v>Finished</v>
      </c>
      <c r="B210" s="35">
        <f t="shared" si="17"/>
        <v>48000</v>
      </c>
      <c r="C210" s="36">
        <f t="shared" si="18"/>
        <v>0</v>
      </c>
      <c r="D210" s="36">
        <f t="shared" si="21"/>
        <v>0</v>
      </c>
      <c r="E210" s="36">
        <f t="shared" si="16"/>
        <v>0</v>
      </c>
      <c r="F210" s="36">
        <f t="shared" si="19"/>
        <v>0</v>
      </c>
      <c r="G210" s="37">
        <f t="shared" si="20"/>
        <v>0</v>
      </c>
    </row>
    <row r="211" spans="1:7" x14ac:dyDescent="0.2">
      <c r="A211" s="34" t="str">
        <f t="shared" si="22"/>
        <v>Finished</v>
      </c>
      <c r="B211" s="35">
        <f t="shared" si="17"/>
        <v>48030</v>
      </c>
      <c r="C211" s="36">
        <f t="shared" si="18"/>
        <v>0</v>
      </c>
      <c r="D211" s="36">
        <f t="shared" si="21"/>
        <v>0</v>
      </c>
      <c r="E211" s="36">
        <f t="shared" si="16"/>
        <v>0</v>
      </c>
      <c r="F211" s="36">
        <f t="shared" si="19"/>
        <v>0</v>
      </c>
      <c r="G211" s="37">
        <f t="shared" si="20"/>
        <v>0</v>
      </c>
    </row>
    <row r="212" spans="1:7" x14ac:dyDescent="0.2">
      <c r="A212" s="34" t="str">
        <f t="shared" si="22"/>
        <v>Finished</v>
      </c>
      <c r="B212" s="35">
        <f t="shared" si="17"/>
        <v>48061</v>
      </c>
      <c r="C212" s="36">
        <f t="shared" si="18"/>
        <v>0</v>
      </c>
      <c r="D212" s="36">
        <f t="shared" si="21"/>
        <v>0</v>
      </c>
      <c r="E212" s="36">
        <f t="shared" si="16"/>
        <v>0</v>
      </c>
      <c r="F212" s="36">
        <f t="shared" si="19"/>
        <v>0</v>
      </c>
      <c r="G212" s="37">
        <f t="shared" si="20"/>
        <v>0</v>
      </c>
    </row>
    <row r="213" spans="1:7" x14ac:dyDescent="0.2">
      <c r="A213" s="34" t="str">
        <f t="shared" si="22"/>
        <v>Finished</v>
      </c>
      <c r="B213" s="35">
        <f t="shared" si="17"/>
        <v>48092</v>
      </c>
      <c r="C213" s="36">
        <f t="shared" si="18"/>
        <v>0</v>
      </c>
      <c r="D213" s="36">
        <f t="shared" si="21"/>
        <v>0</v>
      </c>
      <c r="E213" s="36">
        <f t="shared" si="16"/>
        <v>0</v>
      </c>
      <c r="F213" s="36">
        <f t="shared" si="19"/>
        <v>0</v>
      </c>
      <c r="G213" s="37">
        <f t="shared" si="20"/>
        <v>0</v>
      </c>
    </row>
    <row r="214" spans="1:7" x14ac:dyDescent="0.2">
      <c r="A214" s="34" t="str">
        <f t="shared" si="22"/>
        <v>Finished</v>
      </c>
      <c r="B214" s="35">
        <f t="shared" si="17"/>
        <v>48122</v>
      </c>
      <c r="C214" s="36">
        <f t="shared" si="18"/>
        <v>0</v>
      </c>
      <c r="D214" s="36">
        <f t="shared" si="21"/>
        <v>0</v>
      </c>
      <c r="E214" s="36">
        <f t="shared" si="16"/>
        <v>0</v>
      </c>
      <c r="F214" s="36">
        <f t="shared" si="19"/>
        <v>0</v>
      </c>
      <c r="G214" s="37">
        <f t="shared" si="20"/>
        <v>0</v>
      </c>
    </row>
    <row r="215" spans="1:7" x14ac:dyDescent="0.2">
      <c r="A215" s="34" t="str">
        <f t="shared" si="22"/>
        <v>Finished</v>
      </c>
      <c r="B215" s="35">
        <f t="shared" si="17"/>
        <v>48153</v>
      </c>
      <c r="C215" s="36">
        <f t="shared" si="18"/>
        <v>0</v>
      </c>
      <c r="D215" s="36">
        <f t="shared" si="21"/>
        <v>0</v>
      </c>
      <c r="E215" s="36">
        <f t="shared" si="16"/>
        <v>0</v>
      </c>
      <c r="F215" s="36">
        <f t="shared" si="19"/>
        <v>0</v>
      </c>
      <c r="G215" s="37">
        <f t="shared" si="20"/>
        <v>0</v>
      </c>
    </row>
    <row r="216" spans="1:7" x14ac:dyDescent="0.2">
      <c r="A216" s="34" t="str">
        <f t="shared" si="22"/>
        <v>Finished</v>
      </c>
      <c r="B216" s="35">
        <f t="shared" si="17"/>
        <v>48183</v>
      </c>
      <c r="C216" s="36">
        <f t="shared" si="18"/>
        <v>0</v>
      </c>
      <c r="D216" s="36">
        <f t="shared" si="21"/>
        <v>0</v>
      </c>
      <c r="E216" s="36">
        <f t="shared" si="16"/>
        <v>0</v>
      </c>
      <c r="F216" s="36">
        <f t="shared" si="19"/>
        <v>0</v>
      </c>
      <c r="G216" s="37">
        <f t="shared" si="20"/>
        <v>0</v>
      </c>
    </row>
    <row r="217" spans="1:7" x14ac:dyDescent="0.2">
      <c r="A217" s="34" t="str">
        <f t="shared" si="22"/>
        <v>Finished</v>
      </c>
      <c r="B217" s="35">
        <f t="shared" si="17"/>
        <v>48214</v>
      </c>
      <c r="C217" s="36">
        <f t="shared" si="18"/>
        <v>0</v>
      </c>
      <c r="D217" s="36">
        <f t="shared" si="21"/>
        <v>0</v>
      </c>
      <c r="E217" s="36">
        <f t="shared" si="16"/>
        <v>0</v>
      </c>
      <c r="F217" s="36">
        <f t="shared" si="19"/>
        <v>0</v>
      </c>
      <c r="G217" s="37">
        <f t="shared" si="20"/>
        <v>0</v>
      </c>
    </row>
    <row r="218" spans="1:7" x14ac:dyDescent="0.2">
      <c r="A218" s="34" t="str">
        <f t="shared" si="22"/>
        <v>Finished</v>
      </c>
      <c r="B218" s="35">
        <f t="shared" si="17"/>
        <v>48245</v>
      </c>
      <c r="C218" s="36">
        <f t="shared" si="18"/>
        <v>0</v>
      </c>
      <c r="D218" s="36">
        <f t="shared" si="21"/>
        <v>0</v>
      </c>
      <c r="E218" s="36">
        <f t="shared" ref="E218:E281" si="23">+C218*cal_apr_new*(B218-B217)/num_days_in_year</f>
        <v>0</v>
      </c>
      <c r="F218" s="36">
        <f t="shared" si="19"/>
        <v>0</v>
      </c>
      <c r="G218" s="37">
        <f t="shared" si="20"/>
        <v>0</v>
      </c>
    </row>
    <row r="219" spans="1:7" x14ac:dyDescent="0.2">
      <c r="A219" s="34" t="str">
        <f t="shared" si="22"/>
        <v>Finished</v>
      </c>
      <c r="B219" s="35">
        <f t="shared" ref="B219:B282" si="24">+EDATE(B218,Len_of_pmt_interval)</f>
        <v>48274</v>
      </c>
      <c r="C219" s="36">
        <f t="shared" ref="C219:C282" si="25">+G218</f>
        <v>0</v>
      </c>
      <c r="D219" s="36">
        <f t="shared" si="21"/>
        <v>0</v>
      </c>
      <c r="E219" s="36">
        <f t="shared" si="23"/>
        <v>0</v>
      </c>
      <c r="F219" s="36">
        <f t="shared" ref="F219:F282" si="26">+IF(A219&lt;num_pmts,cal_periodic_pmt_amt-E219,C219)</f>
        <v>0</v>
      </c>
      <c r="G219" s="37">
        <f t="shared" ref="G219:G282" si="27">+C219-F219</f>
        <v>0</v>
      </c>
    </row>
    <row r="220" spans="1:7" x14ac:dyDescent="0.2">
      <c r="A220" s="34" t="str">
        <f t="shared" si="22"/>
        <v>Finished</v>
      </c>
      <c r="B220" s="35">
        <f t="shared" si="24"/>
        <v>48305</v>
      </c>
      <c r="C220" s="36">
        <f t="shared" si="25"/>
        <v>0</v>
      </c>
      <c r="D220" s="36">
        <f t="shared" ref="D220:D283" si="28">+E220+F220</f>
        <v>0</v>
      </c>
      <c r="E220" s="36">
        <f t="shared" si="23"/>
        <v>0</v>
      </c>
      <c r="F220" s="36">
        <f t="shared" si="26"/>
        <v>0</v>
      </c>
      <c r="G220" s="37">
        <f t="shared" si="27"/>
        <v>0</v>
      </c>
    </row>
    <row r="221" spans="1:7" x14ac:dyDescent="0.2">
      <c r="A221" s="34" t="str">
        <f t="shared" si="22"/>
        <v>Finished</v>
      </c>
      <c r="B221" s="35">
        <f t="shared" si="24"/>
        <v>48335</v>
      </c>
      <c r="C221" s="36">
        <f t="shared" si="25"/>
        <v>0</v>
      </c>
      <c r="D221" s="36">
        <f t="shared" si="28"/>
        <v>0</v>
      </c>
      <c r="E221" s="36">
        <f t="shared" si="23"/>
        <v>0</v>
      </c>
      <c r="F221" s="36">
        <f t="shared" si="26"/>
        <v>0</v>
      </c>
      <c r="G221" s="37">
        <f t="shared" si="27"/>
        <v>0</v>
      </c>
    </row>
    <row r="222" spans="1:7" x14ac:dyDescent="0.2">
      <c r="A222" s="34" t="str">
        <f t="shared" si="22"/>
        <v>Finished</v>
      </c>
      <c r="B222" s="35">
        <f t="shared" si="24"/>
        <v>48366</v>
      </c>
      <c r="C222" s="36">
        <f t="shared" si="25"/>
        <v>0</v>
      </c>
      <c r="D222" s="36">
        <f t="shared" si="28"/>
        <v>0</v>
      </c>
      <c r="E222" s="36">
        <f t="shared" si="23"/>
        <v>0</v>
      </c>
      <c r="F222" s="36">
        <f t="shared" si="26"/>
        <v>0</v>
      </c>
      <c r="G222" s="37">
        <f t="shared" si="27"/>
        <v>0</v>
      </c>
    </row>
    <row r="223" spans="1:7" x14ac:dyDescent="0.2">
      <c r="A223" s="34" t="str">
        <f t="shared" si="22"/>
        <v>Finished</v>
      </c>
      <c r="B223" s="35">
        <f t="shared" si="24"/>
        <v>48396</v>
      </c>
      <c r="C223" s="36">
        <f t="shared" si="25"/>
        <v>0</v>
      </c>
      <c r="D223" s="36">
        <f t="shared" si="28"/>
        <v>0</v>
      </c>
      <c r="E223" s="36">
        <f t="shared" si="23"/>
        <v>0</v>
      </c>
      <c r="F223" s="36">
        <f t="shared" si="26"/>
        <v>0</v>
      </c>
      <c r="G223" s="37">
        <f t="shared" si="27"/>
        <v>0</v>
      </c>
    </row>
    <row r="224" spans="1:7" x14ac:dyDescent="0.2">
      <c r="A224" s="34" t="str">
        <f t="shared" si="22"/>
        <v>Finished</v>
      </c>
      <c r="B224" s="35">
        <f t="shared" si="24"/>
        <v>48427</v>
      </c>
      <c r="C224" s="36">
        <f t="shared" si="25"/>
        <v>0</v>
      </c>
      <c r="D224" s="36">
        <f t="shared" si="28"/>
        <v>0</v>
      </c>
      <c r="E224" s="36">
        <f t="shared" si="23"/>
        <v>0</v>
      </c>
      <c r="F224" s="36">
        <f t="shared" si="26"/>
        <v>0</v>
      </c>
      <c r="G224" s="37">
        <f t="shared" si="27"/>
        <v>0</v>
      </c>
    </row>
    <row r="225" spans="1:7" s="2" customFormat="1" ht="15" x14ac:dyDescent="0.25">
      <c r="A225" s="75" t="str">
        <f t="shared" si="22"/>
        <v>Finished</v>
      </c>
      <c r="B225" s="76">
        <f t="shared" si="24"/>
        <v>48458</v>
      </c>
      <c r="C225" s="77">
        <f t="shared" si="25"/>
        <v>0</v>
      </c>
      <c r="D225" s="77">
        <f t="shared" si="28"/>
        <v>0</v>
      </c>
      <c r="E225" s="77">
        <f t="shared" si="23"/>
        <v>0</v>
      </c>
      <c r="F225" s="77">
        <f t="shared" si="26"/>
        <v>0</v>
      </c>
      <c r="G225" s="78">
        <f t="shared" si="27"/>
        <v>0</v>
      </c>
    </row>
    <row r="226" spans="1:7" x14ac:dyDescent="0.2">
      <c r="A226" s="34" t="str">
        <f t="shared" si="22"/>
        <v>Finished</v>
      </c>
      <c r="B226" s="35">
        <f t="shared" si="24"/>
        <v>48488</v>
      </c>
      <c r="C226" s="36">
        <f t="shared" si="25"/>
        <v>0</v>
      </c>
      <c r="D226" s="36">
        <f t="shared" si="28"/>
        <v>0</v>
      </c>
      <c r="E226" s="36">
        <f t="shared" si="23"/>
        <v>0</v>
      </c>
      <c r="F226" s="36">
        <f t="shared" si="26"/>
        <v>0</v>
      </c>
      <c r="G226" s="37">
        <f t="shared" si="27"/>
        <v>0</v>
      </c>
    </row>
    <row r="227" spans="1:7" x14ac:dyDescent="0.2">
      <c r="A227" s="34" t="str">
        <f t="shared" si="22"/>
        <v>Finished</v>
      </c>
      <c r="B227" s="35">
        <f t="shared" si="24"/>
        <v>48519</v>
      </c>
      <c r="C227" s="36">
        <f t="shared" si="25"/>
        <v>0</v>
      </c>
      <c r="D227" s="36">
        <f t="shared" si="28"/>
        <v>0</v>
      </c>
      <c r="E227" s="36">
        <f t="shared" si="23"/>
        <v>0</v>
      </c>
      <c r="F227" s="36">
        <f t="shared" si="26"/>
        <v>0</v>
      </c>
      <c r="G227" s="37">
        <f t="shared" si="27"/>
        <v>0</v>
      </c>
    </row>
    <row r="228" spans="1:7" x14ac:dyDescent="0.2">
      <c r="A228" s="34" t="str">
        <f t="shared" si="22"/>
        <v>Finished</v>
      </c>
      <c r="B228" s="35">
        <f t="shared" si="24"/>
        <v>48549</v>
      </c>
      <c r="C228" s="36">
        <f t="shared" si="25"/>
        <v>0</v>
      </c>
      <c r="D228" s="36">
        <f t="shared" si="28"/>
        <v>0</v>
      </c>
      <c r="E228" s="36">
        <f t="shared" si="23"/>
        <v>0</v>
      </c>
      <c r="F228" s="36">
        <f t="shared" si="26"/>
        <v>0</v>
      </c>
      <c r="G228" s="37">
        <f t="shared" si="27"/>
        <v>0</v>
      </c>
    </row>
    <row r="229" spans="1:7" x14ac:dyDescent="0.2">
      <c r="A229" s="34" t="str">
        <f t="shared" si="22"/>
        <v>Finished</v>
      </c>
      <c r="B229" s="35">
        <f t="shared" si="24"/>
        <v>48580</v>
      </c>
      <c r="C229" s="36">
        <f t="shared" si="25"/>
        <v>0</v>
      </c>
      <c r="D229" s="36">
        <f t="shared" si="28"/>
        <v>0</v>
      </c>
      <c r="E229" s="36">
        <f t="shared" si="23"/>
        <v>0</v>
      </c>
      <c r="F229" s="36">
        <f t="shared" si="26"/>
        <v>0</v>
      </c>
      <c r="G229" s="37">
        <f t="shared" si="27"/>
        <v>0</v>
      </c>
    </row>
    <row r="230" spans="1:7" x14ac:dyDescent="0.2">
      <c r="A230" s="34" t="str">
        <f t="shared" si="22"/>
        <v>Finished</v>
      </c>
      <c r="B230" s="35">
        <f t="shared" si="24"/>
        <v>48611</v>
      </c>
      <c r="C230" s="36">
        <f t="shared" si="25"/>
        <v>0</v>
      </c>
      <c r="D230" s="36">
        <f t="shared" si="28"/>
        <v>0</v>
      </c>
      <c r="E230" s="36">
        <f t="shared" si="23"/>
        <v>0</v>
      </c>
      <c r="F230" s="36">
        <f t="shared" si="26"/>
        <v>0</v>
      </c>
      <c r="G230" s="37">
        <f t="shared" si="27"/>
        <v>0</v>
      </c>
    </row>
    <row r="231" spans="1:7" x14ac:dyDescent="0.2">
      <c r="A231" s="34" t="str">
        <f t="shared" si="22"/>
        <v>Finished</v>
      </c>
      <c r="B231" s="35">
        <f t="shared" si="24"/>
        <v>48639</v>
      </c>
      <c r="C231" s="36">
        <f t="shared" si="25"/>
        <v>0</v>
      </c>
      <c r="D231" s="36">
        <f t="shared" si="28"/>
        <v>0</v>
      </c>
      <c r="E231" s="36">
        <f t="shared" si="23"/>
        <v>0</v>
      </c>
      <c r="F231" s="36">
        <f t="shared" si="26"/>
        <v>0</v>
      </c>
      <c r="G231" s="37">
        <f t="shared" si="27"/>
        <v>0</v>
      </c>
    </row>
    <row r="232" spans="1:7" x14ac:dyDescent="0.2">
      <c r="A232" s="34" t="str">
        <f t="shared" si="22"/>
        <v>Finished</v>
      </c>
      <c r="B232" s="35">
        <f t="shared" si="24"/>
        <v>48670</v>
      </c>
      <c r="C232" s="36">
        <f t="shared" si="25"/>
        <v>0</v>
      </c>
      <c r="D232" s="36">
        <f t="shared" si="28"/>
        <v>0</v>
      </c>
      <c r="E232" s="36">
        <f t="shared" si="23"/>
        <v>0</v>
      </c>
      <c r="F232" s="36">
        <f t="shared" si="26"/>
        <v>0</v>
      </c>
      <c r="G232" s="37">
        <f t="shared" si="27"/>
        <v>0</v>
      </c>
    </row>
    <row r="233" spans="1:7" x14ac:dyDescent="0.2">
      <c r="A233" s="34" t="str">
        <f t="shared" si="22"/>
        <v>Finished</v>
      </c>
      <c r="B233" s="35">
        <f t="shared" si="24"/>
        <v>48700</v>
      </c>
      <c r="C233" s="36">
        <f t="shared" si="25"/>
        <v>0</v>
      </c>
      <c r="D233" s="36">
        <f t="shared" si="28"/>
        <v>0</v>
      </c>
      <c r="E233" s="36">
        <f t="shared" si="23"/>
        <v>0</v>
      </c>
      <c r="F233" s="36">
        <f t="shared" si="26"/>
        <v>0</v>
      </c>
      <c r="G233" s="37">
        <f t="shared" si="27"/>
        <v>0</v>
      </c>
    </row>
    <row r="234" spans="1:7" x14ac:dyDescent="0.2">
      <c r="A234" s="34" t="str">
        <f t="shared" si="22"/>
        <v>Finished</v>
      </c>
      <c r="B234" s="35">
        <f t="shared" si="24"/>
        <v>48731</v>
      </c>
      <c r="C234" s="36">
        <f t="shared" si="25"/>
        <v>0</v>
      </c>
      <c r="D234" s="36">
        <f t="shared" si="28"/>
        <v>0</v>
      </c>
      <c r="E234" s="36">
        <f t="shared" si="23"/>
        <v>0</v>
      </c>
      <c r="F234" s="36">
        <f t="shared" si="26"/>
        <v>0</v>
      </c>
      <c r="G234" s="37">
        <f t="shared" si="27"/>
        <v>0</v>
      </c>
    </row>
    <row r="235" spans="1:7" x14ac:dyDescent="0.2">
      <c r="A235" s="34" t="str">
        <f t="shared" si="22"/>
        <v>Finished</v>
      </c>
      <c r="B235" s="35">
        <f t="shared" si="24"/>
        <v>48761</v>
      </c>
      <c r="C235" s="36">
        <f t="shared" si="25"/>
        <v>0</v>
      </c>
      <c r="D235" s="36">
        <f t="shared" si="28"/>
        <v>0</v>
      </c>
      <c r="E235" s="36">
        <f t="shared" si="23"/>
        <v>0</v>
      </c>
      <c r="F235" s="36">
        <f t="shared" si="26"/>
        <v>0</v>
      </c>
      <c r="G235" s="37">
        <f t="shared" si="27"/>
        <v>0</v>
      </c>
    </row>
    <row r="236" spans="1:7" x14ac:dyDescent="0.2">
      <c r="A236" s="34" t="str">
        <f t="shared" si="22"/>
        <v>Finished</v>
      </c>
      <c r="B236" s="35">
        <f t="shared" si="24"/>
        <v>48792</v>
      </c>
      <c r="C236" s="36">
        <f t="shared" si="25"/>
        <v>0</v>
      </c>
      <c r="D236" s="36">
        <f t="shared" si="28"/>
        <v>0</v>
      </c>
      <c r="E236" s="36">
        <f t="shared" si="23"/>
        <v>0</v>
      </c>
      <c r="F236" s="36">
        <f t="shared" si="26"/>
        <v>0</v>
      </c>
      <c r="G236" s="37">
        <f t="shared" si="27"/>
        <v>0</v>
      </c>
    </row>
    <row r="237" spans="1:7" x14ac:dyDescent="0.2">
      <c r="A237" s="34" t="str">
        <f t="shared" si="22"/>
        <v>Finished</v>
      </c>
      <c r="B237" s="35">
        <f t="shared" si="24"/>
        <v>48823</v>
      </c>
      <c r="C237" s="36">
        <f t="shared" si="25"/>
        <v>0</v>
      </c>
      <c r="D237" s="36">
        <f t="shared" si="28"/>
        <v>0</v>
      </c>
      <c r="E237" s="36">
        <f t="shared" si="23"/>
        <v>0</v>
      </c>
      <c r="F237" s="36">
        <f t="shared" si="26"/>
        <v>0</v>
      </c>
      <c r="G237" s="37">
        <f t="shared" si="27"/>
        <v>0</v>
      </c>
    </row>
    <row r="238" spans="1:7" x14ac:dyDescent="0.2">
      <c r="A238" s="34" t="str">
        <f t="shared" si="22"/>
        <v>Finished</v>
      </c>
      <c r="B238" s="35">
        <f t="shared" si="24"/>
        <v>48853</v>
      </c>
      <c r="C238" s="36">
        <f t="shared" si="25"/>
        <v>0</v>
      </c>
      <c r="D238" s="36">
        <f t="shared" si="28"/>
        <v>0</v>
      </c>
      <c r="E238" s="36">
        <f t="shared" si="23"/>
        <v>0</v>
      </c>
      <c r="F238" s="36">
        <f t="shared" si="26"/>
        <v>0</v>
      </c>
      <c r="G238" s="37">
        <f t="shared" si="27"/>
        <v>0</v>
      </c>
    </row>
    <row r="239" spans="1:7" x14ac:dyDescent="0.2">
      <c r="A239" s="34" t="str">
        <f t="shared" si="22"/>
        <v>Finished</v>
      </c>
      <c r="B239" s="35">
        <f t="shared" si="24"/>
        <v>48884</v>
      </c>
      <c r="C239" s="36">
        <f t="shared" si="25"/>
        <v>0</v>
      </c>
      <c r="D239" s="36">
        <f t="shared" si="28"/>
        <v>0</v>
      </c>
      <c r="E239" s="36">
        <f t="shared" si="23"/>
        <v>0</v>
      </c>
      <c r="F239" s="36">
        <f t="shared" si="26"/>
        <v>0</v>
      </c>
      <c r="G239" s="37">
        <f t="shared" si="27"/>
        <v>0</v>
      </c>
    </row>
    <row r="240" spans="1:7" x14ac:dyDescent="0.2">
      <c r="A240" s="34" t="str">
        <f t="shared" si="22"/>
        <v>Finished</v>
      </c>
      <c r="B240" s="35">
        <f t="shared" si="24"/>
        <v>48914</v>
      </c>
      <c r="C240" s="36">
        <f t="shared" si="25"/>
        <v>0</v>
      </c>
      <c r="D240" s="36">
        <f t="shared" si="28"/>
        <v>0</v>
      </c>
      <c r="E240" s="36">
        <f t="shared" si="23"/>
        <v>0</v>
      </c>
      <c r="F240" s="36">
        <f t="shared" si="26"/>
        <v>0</v>
      </c>
      <c r="G240" s="37">
        <f t="shared" si="27"/>
        <v>0</v>
      </c>
    </row>
    <row r="241" spans="1:7" x14ac:dyDescent="0.2">
      <c r="A241" s="34" t="str">
        <f t="shared" si="22"/>
        <v>Finished</v>
      </c>
      <c r="B241" s="35">
        <f t="shared" si="24"/>
        <v>48945</v>
      </c>
      <c r="C241" s="36">
        <f t="shared" si="25"/>
        <v>0</v>
      </c>
      <c r="D241" s="36">
        <f t="shared" si="28"/>
        <v>0</v>
      </c>
      <c r="E241" s="36">
        <f t="shared" si="23"/>
        <v>0</v>
      </c>
      <c r="F241" s="36">
        <f t="shared" si="26"/>
        <v>0</v>
      </c>
      <c r="G241" s="37">
        <f t="shared" si="27"/>
        <v>0</v>
      </c>
    </row>
    <row r="242" spans="1:7" x14ac:dyDescent="0.2">
      <c r="A242" s="34" t="str">
        <f t="shared" si="22"/>
        <v>Finished</v>
      </c>
      <c r="B242" s="35">
        <f t="shared" si="24"/>
        <v>48976</v>
      </c>
      <c r="C242" s="36">
        <f t="shared" si="25"/>
        <v>0</v>
      </c>
      <c r="D242" s="36">
        <f t="shared" si="28"/>
        <v>0</v>
      </c>
      <c r="E242" s="36">
        <f t="shared" si="23"/>
        <v>0</v>
      </c>
      <c r="F242" s="36">
        <f t="shared" si="26"/>
        <v>0</v>
      </c>
      <c r="G242" s="37">
        <f t="shared" si="27"/>
        <v>0</v>
      </c>
    </row>
    <row r="243" spans="1:7" x14ac:dyDescent="0.2">
      <c r="A243" s="34" t="str">
        <f t="shared" si="22"/>
        <v>Finished</v>
      </c>
      <c r="B243" s="35">
        <f t="shared" si="24"/>
        <v>49004</v>
      </c>
      <c r="C243" s="36">
        <f t="shared" si="25"/>
        <v>0</v>
      </c>
      <c r="D243" s="36">
        <f t="shared" si="28"/>
        <v>0</v>
      </c>
      <c r="E243" s="36">
        <f t="shared" si="23"/>
        <v>0</v>
      </c>
      <c r="F243" s="36">
        <f t="shared" si="26"/>
        <v>0</v>
      </c>
      <c r="G243" s="37">
        <f t="shared" si="27"/>
        <v>0</v>
      </c>
    </row>
    <row r="244" spans="1:7" x14ac:dyDescent="0.2">
      <c r="A244" s="34" t="str">
        <f t="shared" si="22"/>
        <v>Finished</v>
      </c>
      <c r="B244" s="35">
        <f t="shared" si="24"/>
        <v>49035</v>
      </c>
      <c r="C244" s="36">
        <f t="shared" si="25"/>
        <v>0</v>
      </c>
      <c r="D244" s="36">
        <f t="shared" si="28"/>
        <v>0</v>
      </c>
      <c r="E244" s="36">
        <f t="shared" si="23"/>
        <v>0</v>
      </c>
      <c r="F244" s="36">
        <f t="shared" si="26"/>
        <v>0</v>
      </c>
      <c r="G244" s="37">
        <f t="shared" si="27"/>
        <v>0</v>
      </c>
    </row>
    <row r="245" spans="1:7" x14ac:dyDescent="0.2">
      <c r="A245" s="34" t="str">
        <f t="shared" si="22"/>
        <v>Finished</v>
      </c>
      <c r="B245" s="35">
        <f t="shared" si="24"/>
        <v>49065</v>
      </c>
      <c r="C245" s="36">
        <f t="shared" si="25"/>
        <v>0</v>
      </c>
      <c r="D245" s="36">
        <f t="shared" si="28"/>
        <v>0</v>
      </c>
      <c r="E245" s="36">
        <f t="shared" si="23"/>
        <v>0</v>
      </c>
      <c r="F245" s="36">
        <f t="shared" si="26"/>
        <v>0</v>
      </c>
      <c r="G245" s="37">
        <f t="shared" si="27"/>
        <v>0</v>
      </c>
    </row>
    <row r="246" spans="1:7" x14ac:dyDescent="0.2">
      <c r="A246" s="34" t="str">
        <f t="shared" si="22"/>
        <v>Finished</v>
      </c>
      <c r="B246" s="35">
        <f t="shared" si="24"/>
        <v>49096</v>
      </c>
      <c r="C246" s="36">
        <f t="shared" si="25"/>
        <v>0</v>
      </c>
      <c r="D246" s="36">
        <f t="shared" si="28"/>
        <v>0</v>
      </c>
      <c r="E246" s="36">
        <f t="shared" si="23"/>
        <v>0</v>
      </c>
      <c r="F246" s="36">
        <f t="shared" si="26"/>
        <v>0</v>
      </c>
      <c r="G246" s="37">
        <f t="shared" si="27"/>
        <v>0</v>
      </c>
    </row>
    <row r="247" spans="1:7" x14ac:dyDescent="0.2">
      <c r="A247" s="34" t="str">
        <f t="shared" si="22"/>
        <v>Finished</v>
      </c>
      <c r="B247" s="35">
        <f t="shared" si="24"/>
        <v>49126</v>
      </c>
      <c r="C247" s="36">
        <f t="shared" si="25"/>
        <v>0</v>
      </c>
      <c r="D247" s="36">
        <f t="shared" si="28"/>
        <v>0</v>
      </c>
      <c r="E247" s="36">
        <f t="shared" si="23"/>
        <v>0</v>
      </c>
      <c r="F247" s="36">
        <f t="shared" si="26"/>
        <v>0</v>
      </c>
      <c r="G247" s="37">
        <f t="shared" si="27"/>
        <v>0</v>
      </c>
    </row>
    <row r="248" spans="1:7" x14ac:dyDescent="0.2">
      <c r="A248" s="34" t="str">
        <f t="shared" si="22"/>
        <v>Finished</v>
      </c>
      <c r="B248" s="35">
        <f t="shared" si="24"/>
        <v>49157</v>
      </c>
      <c r="C248" s="36">
        <f t="shared" si="25"/>
        <v>0</v>
      </c>
      <c r="D248" s="36">
        <f t="shared" si="28"/>
        <v>0</v>
      </c>
      <c r="E248" s="36">
        <f t="shared" si="23"/>
        <v>0</v>
      </c>
      <c r="F248" s="36">
        <f t="shared" si="26"/>
        <v>0</v>
      </c>
      <c r="G248" s="37">
        <f t="shared" si="27"/>
        <v>0</v>
      </c>
    </row>
    <row r="249" spans="1:7" x14ac:dyDescent="0.2">
      <c r="A249" s="34" t="str">
        <f t="shared" si="22"/>
        <v>Finished</v>
      </c>
      <c r="B249" s="35">
        <f t="shared" si="24"/>
        <v>49188</v>
      </c>
      <c r="C249" s="36">
        <f t="shared" si="25"/>
        <v>0</v>
      </c>
      <c r="D249" s="36">
        <f t="shared" si="28"/>
        <v>0</v>
      </c>
      <c r="E249" s="36">
        <f t="shared" si="23"/>
        <v>0</v>
      </c>
      <c r="F249" s="36">
        <f t="shared" si="26"/>
        <v>0</v>
      </c>
      <c r="G249" s="37">
        <f t="shared" si="27"/>
        <v>0</v>
      </c>
    </row>
    <row r="250" spans="1:7" x14ac:dyDescent="0.2">
      <c r="A250" s="34" t="str">
        <f t="shared" ref="A250:A313" si="29">+IF(A249&lt;num_pmts,A249+1,"Finished")</f>
        <v>Finished</v>
      </c>
      <c r="B250" s="35">
        <f t="shared" si="24"/>
        <v>49218</v>
      </c>
      <c r="C250" s="36">
        <f t="shared" si="25"/>
        <v>0</v>
      </c>
      <c r="D250" s="36">
        <f t="shared" si="28"/>
        <v>0</v>
      </c>
      <c r="E250" s="36">
        <f t="shared" si="23"/>
        <v>0</v>
      </c>
      <c r="F250" s="36">
        <f t="shared" si="26"/>
        <v>0</v>
      </c>
      <c r="G250" s="37">
        <f t="shared" si="27"/>
        <v>0</v>
      </c>
    </row>
    <row r="251" spans="1:7" x14ac:dyDescent="0.2">
      <c r="A251" s="34" t="str">
        <f t="shared" si="29"/>
        <v>Finished</v>
      </c>
      <c r="B251" s="35">
        <f t="shared" si="24"/>
        <v>49249</v>
      </c>
      <c r="C251" s="36">
        <f t="shared" si="25"/>
        <v>0</v>
      </c>
      <c r="D251" s="36">
        <f t="shared" si="28"/>
        <v>0</v>
      </c>
      <c r="E251" s="36">
        <f t="shared" si="23"/>
        <v>0</v>
      </c>
      <c r="F251" s="36">
        <f t="shared" si="26"/>
        <v>0</v>
      </c>
      <c r="G251" s="37">
        <f t="shared" si="27"/>
        <v>0</v>
      </c>
    </row>
    <row r="252" spans="1:7" x14ac:dyDescent="0.2">
      <c r="A252" s="34" t="str">
        <f t="shared" si="29"/>
        <v>Finished</v>
      </c>
      <c r="B252" s="35">
        <f t="shared" si="24"/>
        <v>49279</v>
      </c>
      <c r="C252" s="36">
        <f t="shared" si="25"/>
        <v>0</v>
      </c>
      <c r="D252" s="36">
        <f t="shared" si="28"/>
        <v>0</v>
      </c>
      <c r="E252" s="36">
        <f t="shared" si="23"/>
        <v>0</v>
      </c>
      <c r="F252" s="36">
        <f t="shared" si="26"/>
        <v>0</v>
      </c>
      <c r="G252" s="37">
        <f t="shared" si="27"/>
        <v>0</v>
      </c>
    </row>
    <row r="253" spans="1:7" x14ac:dyDescent="0.2">
      <c r="A253" s="34" t="str">
        <f t="shared" si="29"/>
        <v>Finished</v>
      </c>
      <c r="B253" s="35">
        <f t="shared" si="24"/>
        <v>49310</v>
      </c>
      <c r="C253" s="36">
        <f t="shared" si="25"/>
        <v>0</v>
      </c>
      <c r="D253" s="36">
        <f t="shared" si="28"/>
        <v>0</v>
      </c>
      <c r="E253" s="36">
        <f t="shared" si="23"/>
        <v>0</v>
      </c>
      <c r="F253" s="36">
        <f t="shared" si="26"/>
        <v>0</v>
      </c>
      <c r="G253" s="37">
        <f t="shared" si="27"/>
        <v>0</v>
      </c>
    </row>
    <row r="254" spans="1:7" x14ac:dyDescent="0.2">
      <c r="A254" s="34" t="str">
        <f t="shared" si="29"/>
        <v>Finished</v>
      </c>
      <c r="B254" s="35">
        <f t="shared" si="24"/>
        <v>49341</v>
      </c>
      <c r="C254" s="36">
        <f t="shared" si="25"/>
        <v>0</v>
      </c>
      <c r="D254" s="36">
        <f t="shared" si="28"/>
        <v>0</v>
      </c>
      <c r="E254" s="36">
        <f t="shared" si="23"/>
        <v>0</v>
      </c>
      <c r="F254" s="36">
        <f t="shared" si="26"/>
        <v>0</v>
      </c>
      <c r="G254" s="37">
        <f t="shared" si="27"/>
        <v>0</v>
      </c>
    </row>
    <row r="255" spans="1:7" x14ac:dyDescent="0.2">
      <c r="A255" s="34" t="str">
        <f t="shared" si="29"/>
        <v>Finished</v>
      </c>
      <c r="B255" s="35">
        <f t="shared" si="24"/>
        <v>49369</v>
      </c>
      <c r="C255" s="36">
        <f t="shared" si="25"/>
        <v>0</v>
      </c>
      <c r="D255" s="36">
        <f t="shared" si="28"/>
        <v>0</v>
      </c>
      <c r="E255" s="36">
        <f t="shared" si="23"/>
        <v>0</v>
      </c>
      <c r="F255" s="36">
        <f t="shared" si="26"/>
        <v>0</v>
      </c>
      <c r="G255" s="37">
        <f t="shared" si="27"/>
        <v>0</v>
      </c>
    </row>
    <row r="256" spans="1:7" x14ac:dyDescent="0.2">
      <c r="A256" s="34" t="str">
        <f t="shared" si="29"/>
        <v>Finished</v>
      </c>
      <c r="B256" s="35">
        <f t="shared" si="24"/>
        <v>49400</v>
      </c>
      <c r="C256" s="36">
        <f t="shared" si="25"/>
        <v>0</v>
      </c>
      <c r="D256" s="36">
        <f t="shared" si="28"/>
        <v>0</v>
      </c>
      <c r="E256" s="36">
        <f t="shared" si="23"/>
        <v>0</v>
      </c>
      <c r="F256" s="36">
        <f t="shared" si="26"/>
        <v>0</v>
      </c>
      <c r="G256" s="37">
        <f t="shared" si="27"/>
        <v>0</v>
      </c>
    </row>
    <row r="257" spans="1:7" x14ac:dyDescent="0.2">
      <c r="A257" s="34" t="str">
        <f t="shared" si="29"/>
        <v>Finished</v>
      </c>
      <c r="B257" s="35">
        <f t="shared" si="24"/>
        <v>49430</v>
      </c>
      <c r="C257" s="36">
        <f t="shared" si="25"/>
        <v>0</v>
      </c>
      <c r="D257" s="36">
        <f t="shared" si="28"/>
        <v>0</v>
      </c>
      <c r="E257" s="36">
        <f t="shared" si="23"/>
        <v>0</v>
      </c>
      <c r="F257" s="36">
        <f t="shared" si="26"/>
        <v>0</v>
      </c>
      <c r="G257" s="37">
        <f t="shared" si="27"/>
        <v>0</v>
      </c>
    </row>
    <row r="258" spans="1:7" x14ac:dyDescent="0.2">
      <c r="A258" s="34" t="str">
        <f t="shared" si="29"/>
        <v>Finished</v>
      </c>
      <c r="B258" s="35">
        <f t="shared" si="24"/>
        <v>49461</v>
      </c>
      <c r="C258" s="36">
        <f t="shared" si="25"/>
        <v>0</v>
      </c>
      <c r="D258" s="36">
        <f t="shared" si="28"/>
        <v>0</v>
      </c>
      <c r="E258" s="36">
        <f t="shared" si="23"/>
        <v>0</v>
      </c>
      <c r="F258" s="36">
        <f t="shared" si="26"/>
        <v>0</v>
      </c>
      <c r="G258" s="37">
        <f t="shared" si="27"/>
        <v>0</v>
      </c>
    </row>
    <row r="259" spans="1:7" x14ac:dyDescent="0.2">
      <c r="A259" s="34" t="str">
        <f t="shared" si="29"/>
        <v>Finished</v>
      </c>
      <c r="B259" s="35">
        <f t="shared" si="24"/>
        <v>49491</v>
      </c>
      <c r="C259" s="36">
        <f t="shared" si="25"/>
        <v>0</v>
      </c>
      <c r="D259" s="36">
        <f t="shared" si="28"/>
        <v>0</v>
      </c>
      <c r="E259" s="36">
        <f t="shared" si="23"/>
        <v>0</v>
      </c>
      <c r="F259" s="36">
        <f t="shared" si="26"/>
        <v>0</v>
      </c>
      <c r="G259" s="37">
        <f t="shared" si="27"/>
        <v>0</v>
      </c>
    </row>
    <row r="260" spans="1:7" x14ac:dyDescent="0.2">
      <c r="A260" s="34" t="str">
        <f t="shared" si="29"/>
        <v>Finished</v>
      </c>
      <c r="B260" s="35">
        <f t="shared" si="24"/>
        <v>49522</v>
      </c>
      <c r="C260" s="36">
        <f t="shared" si="25"/>
        <v>0</v>
      </c>
      <c r="D260" s="36">
        <f t="shared" si="28"/>
        <v>0</v>
      </c>
      <c r="E260" s="36">
        <f t="shared" si="23"/>
        <v>0</v>
      </c>
      <c r="F260" s="36">
        <f t="shared" si="26"/>
        <v>0</v>
      </c>
      <c r="G260" s="37">
        <f t="shared" si="27"/>
        <v>0</v>
      </c>
    </row>
    <row r="261" spans="1:7" x14ac:dyDescent="0.2">
      <c r="A261" s="34" t="str">
        <f t="shared" si="29"/>
        <v>Finished</v>
      </c>
      <c r="B261" s="35">
        <f t="shared" si="24"/>
        <v>49553</v>
      </c>
      <c r="C261" s="36">
        <f t="shared" si="25"/>
        <v>0</v>
      </c>
      <c r="D261" s="36">
        <f t="shared" si="28"/>
        <v>0</v>
      </c>
      <c r="E261" s="36">
        <f t="shared" si="23"/>
        <v>0</v>
      </c>
      <c r="F261" s="36">
        <f t="shared" si="26"/>
        <v>0</v>
      </c>
      <c r="G261" s="37">
        <f t="shared" si="27"/>
        <v>0</v>
      </c>
    </row>
    <row r="262" spans="1:7" x14ac:dyDescent="0.2">
      <c r="A262" s="34" t="str">
        <f t="shared" si="29"/>
        <v>Finished</v>
      </c>
      <c r="B262" s="35">
        <f t="shared" si="24"/>
        <v>49583</v>
      </c>
      <c r="C262" s="36">
        <f t="shared" si="25"/>
        <v>0</v>
      </c>
      <c r="D262" s="36">
        <f t="shared" si="28"/>
        <v>0</v>
      </c>
      <c r="E262" s="36">
        <f t="shared" si="23"/>
        <v>0</v>
      </c>
      <c r="F262" s="36">
        <f t="shared" si="26"/>
        <v>0</v>
      </c>
      <c r="G262" s="37">
        <f t="shared" si="27"/>
        <v>0</v>
      </c>
    </row>
    <row r="263" spans="1:7" x14ac:dyDescent="0.2">
      <c r="A263" s="34" t="str">
        <f t="shared" si="29"/>
        <v>Finished</v>
      </c>
      <c r="B263" s="35">
        <f t="shared" si="24"/>
        <v>49614</v>
      </c>
      <c r="C263" s="36">
        <f t="shared" si="25"/>
        <v>0</v>
      </c>
      <c r="D263" s="36">
        <f t="shared" si="28"/>
        <v>0</v>
      </c>
      <c r="E263" s="36">
        <f t="shared" si="23"/>
        <v>0</v>
      </c>
      <c r="F263" s="36">
        <f t="shared" si="26"/>
        <v>0</v>
      </c>
      <c r="G263" s="37">
        <f t="shared" si="27"/>
        <v>0</v>
      </c>
    </row>
    <row r="264" spans="1:7" x14ac:dyDescent="0.2">
      <c r="A264" s="34" t="str">
        <f t="shared" si="29"/>
        <v>Finished</v>
      </c>
      <c r="B264" s="35">
        <f t="shared" si="24"/>
        <v>49644</v>
      </c>
      <c r="C264" s="36">
        <f t="shared" si="25"/>
        <v>0</v>
      </c>
      <c r="D264" s="36">
        <f t="shared" si="28"/>
        <v>0</v>
      </c>
      <c r="E264" s="36">
        <f t="shared" si="23"/>
        <v>0</v>
      </c>
      <c r="F264" s="36">
        <f t="shared" si="26"/>
        <v>0</v>
      </c>
      <c r="G264" s="37">
        <f t="shared" si="27"/>
        <v>0</v>
      </c>
    </row>
    <row r="265" spans="1:7" x14ac:dyDescent="0.2">
      <c r="A265" s="34" t="str">
        <f t="shared" si="29"/>
        <v>Finished</v>
      </c>
      <c r="B265" s="35">
        <f t="shared" si="24"/>
        <v>49675</v>
      </c>
      <c r="C265" s="36">
        <f t="shared" si="25"/>
        <v>0</v>
      </c>
      <c r="D265" s="36">
        <f t="shared" si="28"/>
        <v>0</v>
      </c>
      <c r="E265" s="36">
        <f t="shared" si="23"/>
        <v>0</v>
      </c>
      <c r="F265" s="36">
        <f t="shared" si="26"/>
        <v>0</v>
      </c>
      <c r="G265" s="37">
        <f t="shared" si="27"/>
        <v>0</v>
      </c>
    </row>
    <row r="266" spans="1:7" x14ac:dyDescent="0.2">
      <c r="A266" s="34" t="str">
        <f t="shared" si="29"/>
        <v>Finished</v>
      </c>
      <c r="B266" s="35">
        <f t="shared" si="24"/>
        <v>49706</v>
      </c>
      <c r="C266" s="36">
        <f t="shared" si="25"/>
        <v>0</v>
      </c>
      <c r="D266" s="36">
        <f t="shared" si="28"/>
        <v>0</v>
      </c>
      <c r="E266" s="36">
        <f t="shared" si="23"/>
        <v>0</v>
      </c>
      <c r="F266" s="36">
        <f t="shared" si="26"/>
        <v>0</v>
      </c>
      <c r="G266" s="37">
        <f t="shared" si="27"/>
        <v>0</v>
      </c>
    </row>
    <row r="267" spans="1:7" x14ac:dyDescent="0.2">
      <c r="A267" s="34" t="str">
        <f t="shared" si="29"/>
        <v>Finished</v>
      </c>
      <c r="B267" s="35">
        <f t="shared" si="24"/>
        <v>49735</v>
      </c>
      <c r="C267" s="36">
        <f t="shared" si="25"/>
        <v>0</v>
      </c>
      <c r="D267" s="36">
        <f t="shared" si="28"/>
        <v>0</v>
      </c>
      <c r="E267" s="36">
        <f t="shared" si="23"/>
        <v>0</v>
      </c>
      <c r="F267" s="36">
        <f t="shared" si="26"/>
        <v>0</v>
      </c>
      <c r="G267" s="37">
        <f t="shared" si="27"/>
        <v>0</v>
      </c>
    </row>
    <row r="268" spans="1:7" x14ac:dyDescent="0.2">
      <c r="A268" s="34" t="str">
        <f t="shared" si="29"/>
        <v>Finished</v>
      </c>
      <c r="B268" s="35">
        <f t="shared" si="24"/>
        <v>49766</v>
      </c>
      <c r="C268" s="36">
        <f t="shared" si="25"/>
        <v>0</v>
      </c>
      <c r="D268" s="36">
        <f t="shared" si="28"/>
        <v>0</v>
      </c>
      <c r="E268" s="36">
        <f t="shared" si="23"/>
        <v>0</v>
      </c>
      <c r="F268" s="36">
        <f t="shared" si="26"/>
        <v>0</v>
      </c>
      <c r="G268" s="37">
        <f t="shared" si="27"/>
        <v>0</v>
      </c>
    </row>
    <row r="269" spans="1:7" x14ac:dyDescent="0.2">
      <c r="A269" s="34" t="str">
        <f t="shared" si="29"/>
        <v>Finished</v>
      </c>
      <c r="B269" s="35">
        <f t="shared" si="24"/>
        <v>49796</v>
      </c>
      <c r="C269" s="36">
        <f t="shared" si="25"/>
        <v>0</v>
      </c>
      <c r="D269" s="36">
        <f t="shared" si="28"/>
        <v>0</v>
      </c>
      <c r="E269" s="36">
        <f t="shared" si="23"/>
        <v>0</v>
      </c>
      <c r="F269" s="36">
        <f t="shared" si="26"/>
        <v>0</v>
      </c>
      <c r="G269" s="37">
        <f t="shared" si="27"/>
        <v>0</v>
      </c>
    </row>
    <row r="270" spans="1:7" x14ac:dyDescent="0.2">
      <c r="A270" s="34" t="str">
        <f t="shared" si="29"/>
        <v>Finished</v>
      </c>
      <c r="B270" s="35">
        <f t="shared" si="24"/>
        <v>49827</v>
      </c>
      <c r="C270" s="36">
        <f t="shared" si="25"/>
        <v>0</v>
      </c>
      <c r="D270" s="36">
        <f t="shared" si="28"/>
        <v>0</v>
      </c>
      <c r="E270" s="36">
        <f t="shared" si="23"/>
        <v>0</v>
      </c>
      <c r="F270" s="36">
        <f t="shared" si="26"/>
        <v>0</v>
      </c>
      <c r="G270" s="37">
        <f t="shared" si="27"/>
        <v>0</v>
      </c>
    </row>
    <row r="271" spans="1:7" x14ac:dyDescent="0.2">
      <c r="A271" s="34" t="str">
        <f t="shared" si="29"/>
        <v>Finished</v>
      </c>
      <c r="B271" s="35">
        <f t="shared" si="24"/>
        <v>49857</v>
      </c>
      <c r="C271" s="36">
        <f t="shared" si="25"/>
        <v>0</v>
      </c>
      <c r="D271" s="36">
        <f t="shared" si="28"/>
        <v>0</v>
      </c>
      <c r="E271" s="36">
        <f t="shared" si="23"/>
        <v>0</v>
      </c>
      <c r="F271" s="36">
        <f t="shared" si="26"/>
        <v>0</v>
      </c>
      <c r="G271" s="37">
        <f t="shared" si="27"/>
        <v>0</v>
      </c>
    </row>
    <row r="272" spans="1:7" x14ac:dyDescent="0.2">
      <c r="A272" s="34" t="str">
        <f t="shared" si="29"/>
        <v>Finished</v>
      </c>
      <c r="B272" s="35">
        <f t="shared" si="24"/>
        <v>49888</v>
      </c>
      <c r="C272" s="36">
        <f t="shared" si="25"/>
        <v>0</v>
      </c>
      <c r="D272" s="36">
        <f t="shared" si="28"/>
        <v>0</v>
      </c>
      <c r="E272" s="36">
        <f t="shared" si="23"/>
        <v>0</v>
      </c>
      <c r="F272" s="36">
        <f t="shared" si="26"/>
        <v>0</v>
      </c>
      <c r="G272" s="37">
        <f t="shared" si="27"/>
        <v>0</v>
      </c>
    </row>
    <row r="273" spans="1:7" x14ac:dyDescent="0.2">
      <c r="A273" s="34" t="str">
        <f t="shared" si="29"/>
        <v>Finished</v>
      </c>
      <c r="B273" s="35">
        <f t="shared" si="24"/>
        <v>49919</v>
      </c>
      <c r="C273" s="36">
        <f t="shared" si="25"/>
        <v>0</v>
      </c>
      <c r="D273" s="36">
        <f t="shared" si="28"/>
        <v>0</v>
      </c>
      <c r="E273" s="36">
        <f t="shared" si="23"/>
        <v>0</v>
      </c>
      <c r="F273" s="36">
        <f t="shared" si="26"/>
        <v>0</v>
      </c>
      <c r="G273" s="37">
        <f t="shared" si="27"/>
        <v>0</v>
      </c>
    </row>
    <row r="274" spans="1:7" x14ac:dyDescent="0.2">
      <c r="A274" s="34" t="str">
        <f t="shared" si="29"/>
        <v>Finished</v>
      </c>
      <c r="B274" s="35">
        <f t="shared" si="24"/>
        <v>49949</v>
      </c>
      <c r="C274" s="36">
        <f t="shared" si="25"/>
        <v>0</v>
      </c>
      <c r="D274" s="36">
        <f t="shared" si="28"/>
        <v>0</v>
      </c>
      <c r="E274" s="36">
        <f t="shared" si="23"/>
        <v>0</v>
      </c>
      <c r="F274" s="36">
        <f t="shared" si="26"/>
        <v>0</v>
      </c>
      <c r="G274" s="37">
        <f t="shared" si="27"/>
        <v>0</v>
      </c>
    </row>
    <row r="275" spans="1:7" x14ac:dyDescent="0.2">
      <c r="A275" s="34" t="str">
        <f t="shared" si="29"/>
        <v>Finished</v>
      </c>
      <c r="B275" s="35">
        <f t="shared" si="24"/>
        <v>49980</v>
      </c>
      <c r="C275" s="36">
        <f t="shared" si="25"/>
        <v>0</v>
      </c>
      <c r="D275" s="36">
        <f t="shared" si="28"/>
        <v>0</v>
      </c>
      <c r="E275" s="36">
        <f t="shared" si="23"/>
        <v>0</v>
      </c>
      <c r="F275" s="36">
        <f t="shared" si="26"/>
        <v>0</v>
      </c>
      <c r="G275" s="37">
        <f t="shared" si="27"/>
        <v>0</v>
      </c>
    </row>
    <row r="276" spans="1:7" x14ac:dyDescent="0.2">
      <c r="A276" s="34" t="str">
        <f t="shared" si="29"/>
        <v>Finished</v>
      </c>
      <c r="B276" s="35">
        <f t="shared" si="24"/>
        <v>50010</v>
      </c>
      <c r="C276" s="36">
        <f t="shared" si="25"/>
        <v>0</v>
      </c>
      <c r="D276" s="36">
        <f t="shared" si="28"/>
        <v>0</v>
      </c>
      <c r="E276" s="36">
        <f t="shared" si="23"/>
        <v>0</v>
      </c>
      <c r="F276" s="36">
        <f t="shared" si="26"/>
        <v>0</v>
      </c>
      <c r="G276" s="37">
        <f t="shared" si="27"/>
        <v>0</v>
      </c>
    </row>
    <row r="277" spans="1:7" x14ac:dyDescent="0.2">
      <c r="A277" s="34" t="str">
        <f t="shared" si="29"/>
        <v>Finished</v>
      </c>
      <c r="B277" s="35">
        <f t="shared" si="24"/>
        <v>50041</v>
      </c>
      <c r="C277" s="36">
        <f t="shared" si="25"/>
        <v>0</v>
      </c>
      <c r="D277" s="36">
        <f t="shared" si="28"/>
        <v>0</v>
      </c>
      <c r="E277" s="36">
        <f t="shared" si="23"/>
        <v>0</v>
      </c>
      <c r="F277" s="36">
        <f t="shared" si="26"/>
        <v>0</v>
      </c>
      <c r="G277" s="37">
        <f t="shared" si="27"/>
        <v>0</v>
      </c>
    </row>
    <row r="278" spans="1:7" x14ac:dyDescent="0.2">
      <c r="A278" s="34" t="str">
        <f t="shared" si="29"/>
        <v>Finished</v>
      </c>
      <c r="B278" s="35">
        <f t="shared" si="24"/>
        <v>50072</v>
      </c>
      <c r="C278" s="36">
        <f t="shared" si="25"/>
        <v>0</v>
      </c>
      <c r="D278" s="36">
        <f t="shared" si="28"/>
        <v>0</v>
      </c>
      <c r="E278" s="36">
        <f t="shared" si="23"/>
        <v>0</v>
      </c>
      <c r="F278" s="36">
        <f t="shared" si="26"/>
        <v>0</v>
      </c>
      <c r="G278" s="37">
        <f t="shared" si="27"/>
        <v>0</v>
      </c>
    </row>
    <row r="279" spans="1:7" s="2" customFormat="1" ht="15" x14ac:dyDescent="0.25">
      <c r="A279" s="75" t="str">
        <f t="shared" si="29"/>
        <v>Finished</v>
      </c>
      <c r="B279" s="76">
        <f t="shared" si="24"/>
        <v>50100</v>
      </c>
      <c r="C279" s="77">
        <f t="shared" si="25"/>
        <v>0</v>
      </c>
      <c r="D279" s="77">
        <f t="shared" si="28"/>
        <v>0</v>
      </c>
      <c r="E279" s="77">
        <f t="shared" si="23"/>
        <v>0</v>
      </c>
      <c r="F279" s="77">
        <f t="shared" si="26"/>
        <v>0</v>
      </c>
      <c r="G279" s="78">
        <f t="shared" si="27"/>
        <v>0</v>
      </c>
    </row>
    <row r="280" spans="1:7" x14ac:dyDescent="0.2">
      <c r="A280" s="34" t="str">
        <f t="shared" si="29"/>
        <v>Finished</v>
      </c>
      <c r="B280" s="35">
        <f t="shared" si="24"/>
        <v>50131</v>
      </c>
      <c r="C280" s="36">
        <f t="shared" si="25"/>
        <v>0</v>
      </c>
      <c r="D280" s="36">
        <f t="shared" si="28"/>
        <v>0</v>
      </c>
      <c r="E280" s="36">
        <f t="shared" si="23"/>
        <v>0</v>
      </c>
      <c r="F280" s="36">
        <f t="shared" si="26"/>
        <v>0</v>
      </c>
      <c r="G280" s="37">
        <f t="shared" si="27"/>
        <v>0</v>
      </c>
    </row>
    <row r="281" spans="1:7" x14ac:dyDescent="0.2">
      <c r="A281" s="34" t="str">
        <f t="shared" si="29"/>
        <v>Finished</v>
      </c>
      <c r="B281" s="35">
        <f t="shared" si="24"/>
        <v>50161</v>
      </c>
      <c r="C281" s="36">
        <f t="shared" si="25"/>
        <v>0</v>
      </c>
      <c r="D281" s="36">
        <f t="shared" si="28"/>
        <v>0</v>
      </c>
      <c r="E281" s="36">
        <f t="shared" si="23"/>
        <v>0</v>
      </c>
      <c r="F281" s="36">
        <f t="shared" si="26"/>
        <v>0</v>
      </c>
      <c r="G281" s="37">
        <f t="shared" si="27"/>
        <v>0</v>
      </c>
    </row>
    <row r="282" spans="1:7" x14ac:dyDescent="0.2">
      <c r="A282" s="34" t="str">
        <f t="shared" si="29"/>
        <v>Finished</v>
      </c>
      <c r="B282" s="35">
        <f t="shared" si="24"/>
        <v>50192</v>
      </c>
      <c r="C282" s="36">
        <f t="shared" si="25"/>
        <v>0</v>
      </c>
      <c r="D282" s="36">
        <f t="shared" si="28"/>
        <v>0</v>
      </c>
      <c r="E282" s="36">
        <f t="shared" ref="E282:E345" si="30">+C282*cal_apr_new*(B282-B281)/num_days_in_year</f>
        <v>0</v>
      </c>
      <c r="F282" s="36">
        <f t="shared" si="26"/>
        <v>0</v>
      </c>
      <c r="G282" s="37">
        <f t="shared" si="27"/>
        <v>0</v>
      </c>
    </row>
    <row r="283" spans="1:7" x14ac:dyDescent="0.2">
      <c r="A283" s="34" t="str">
        <f t="shared" si="29"/>
        <v>Finished</v>
      </c>
      <c r="B283" s="35">
        <f t="shared" ref="B283:B346" si="31">+EDATE(B282,Len_of_pmt_interval)</f>
        <v>50222</v>
      </c>
      <c r="C283" s="36">
        <f t="shared" ref="C283:C346" si="32">+G282</f>
        <v>0</v>
      </c>
      <c r="D283" s="36">
        <f t="shared" si="28"/>
        <v>0</v>
      </c>
      <c r="E283" s="36">
        <f t="shared" si="30"/>
        <v>0</v>
      </c>
      <c r="F283" s="36">
        <f t="shared" ref="F283:F346" si="33">+IF(A283&lt;num_pmts,cal_periodic_pmt_amt-E283,C283)</f>
        <v>0</v>
      </c>
      <c r="G283" s="37">
        <f t="shared" ref="G283:G346" si="34">+C283-F283</f>
        <v>0</v>
      </c>
    </row>
    <row r="284" spans="1:7" x14ac:dyDescent="0.2">
      <c r="A284" s="34" t="str">
        <f t="shared" si="29"/>
        <v>Finished</v>
      </c>
      <c r="B284" s="35">
        <f t="shared" si="31"/>
        <v>50253</v>
      </c>
      <c r="C284" s="36">
        <f t="shared" si="32"/>
        <v>0</v>
      </c>
      <c r="D284" s="36">
        <f t="shared" ref="D284:D347" si="35">+E284+F284</f>
        <v>0</v>
      </c>
      <c r="E284" s="36">
        <f t="shared" si="30"/>
        <v>0</v>
      </c>
      <c r="F284" s="36">
        <f t="shared" si="33"/>
        <v>0</v>
      </c>
      <c r="G284" s="37">
        <f t="shared" si="34"/>
        <v>0</v>
      </c>
    </row>
    <row r="285" spans="1:7" x14ac:dyDescent="0.2">
      <c r="A285" s="34" t="str">
        <f t="shared" si="29"/>
        <v>Finished</v>
      </c>
      <c r="B285" s="35">
        <f t="shared" si="31"/>
        <v>50284</v>
      </c>
      <c r="C285" s="36">
        <f t="shared" si="32"/>
        <v>0</v>
      </c>
      <c r="D285" s="36">
        <f t="shared" si="35"/>
        <v>0</v>
      </c>
      <c r="E285" s="36">
        <f t="shared" si="30"/>
        <v>0</v>
      </c>
      <c r="F285" s="36">
        <f t="shared" si="33"/>
        <v>0</v>
      </c>
      <c r="G285" s="37">
        <f t="shared" si="34"/>
        <v>0</v>
      </c>
    </row>
    <row r="286" spans="1:7" x14ac:dyDescent="0.2">
      <c r="A286" s="34" t="str">
        <f t="shared" si="29"/>
        <v>Finished</v>
      </c>
      <c r="B286" s="35">
        <f t="shared" si="31"/>
        <v>50314</v>
      </c>
      <c r="C286" s="36">
        <f t="shared" si="32"/>
        <v>0</v>
      </c>
      <c r="D286" s="36">
        <f t="shared" si="35"/>
        <v>0</v>
      </c>
      <c r="E286" s="36">
        <f t="shared" si="30"/>
        <v>0</v>
      </c>
      <c r="F286" s="36">
        <f t="shared" si="33"/>
        <v>0</v>
      </c>
      <c r="G286" s="37">
        <f t="shared" si="34"/>
        <v>0</v>
      </c>
    </row>
    <row r="287" spans="1:7" x14ac:dyDescent="0.2">
      <c r="A287" s="34" t="str">
        <f t="shared" si="29"/>
        <v>Finished</v>
      </c>
      <c r="B287" s="35">
        <f t="shared" si="31"/>
        <v>50345</v>
      </c>
      <c r="C287" s="36">
        <f t="shared" si="32"/>
        <v>0</v>
      </c>
      <c r="D287" s="36">
        <f t="shared" si="35"/>
        <v>0</v>
      </c>
      <c r="E287" s="36">
        <f t="shared" si="30"/>
        <v>0</v>
      </c>
      <c r="F287" s="36">
        <f t="shared" si="33"/>
        <v>0</v>
      </c>
      <c r="G287" s="37">
        <f t="shared" si="34"/>
        <v>0</v>
      </c>
    </row>
    <row r="288" spans="1:7" x14ac:dyDescent="0.2">
      <c r="A288" s="34" t="str">
        <f t="shared" si="29"/>
        <v>Finished</v>
      </c>
      <c r="B288" s="35">
        <f t="shared" si="31"/>
        <v>50375</v>
      </c>
      <c r="C288" s="36">
        <f t="shared" si="32"/>
        <v>0</v>
      </c>
      <c r="D288" s="36">
        <f t="shared" si="35"/>
        <v>0</v>
      </c>
      <c r="E288" s="36">
        <f t="shared" si="30"/>
        <v>0</v>
      </c>
      <c r="F288" s="36">
        <f t="shared" si="33"/>
        <v>0</v>
      </c>
      <c r="G288" s="37">
        <f t="shared" si="34"/>
        <v>0</v>
      </c>
    </row>
    <row r="289" spans="1:7" x14ac:dyDescent="0.2">
      <c r="A289" s="34" t="str">
        <f t="shared" si="29"/>
        <v>Finished</v>
      </c>
      <c r="B289" s="35">
        <f t="shared" si="31"/>
        <v>50406</v>
      </c>
      <c r="C289" s="36">
        <f t="shared" si="32"/>
        <v>0</v>
      </c>
      <c r="D289" s="36">
        <f t="shared" si="35"/>
        <v>0</v>
      </c>
      <c r="E289" s="36">
        <f t="shared" si="30"/>
        <v>0</v>
      </c>
      <c r="F289" s="36">
        <f t="shared" si="33"/>
        <v>0</v>
      </c>
      <c r="G289" s="37">
        <f t="shared" si="34"/>
        <v>0</v>
      </c>
    </row>
    <row r="290" spans="1:7" x14ac:dyDescent="0.2">
      <c r="A290" s="34" t="str">
        <f t="shared" si="29"/>
        <v>Finished</v>
      </c>
      <c r="B290" s="35">
        <f t="shared" si="31"/>
        <v>50437</v>
      </c>
      <c r="C290" s="36">
        <f t="shared" si="32"/>
        <v>0</v>
      </c>
      <c r="D290" s="36">
        <f t="shared" si="35"/>
        <v>0</v>
      </c>
      <c r="E290" s="36">
        <f t="shared" si="30"/>
        <v>0</v>
      </c>
      <c r="F290" s="36">
        <f t="shared" si="33"/>
        <v>0</v>
      </c>
      <c r="G290" s="37">
        <f t="shared" si="34"/>
        <v>0</v>
      </c>
    </row>
    <row r="291" spans="1:7" x14ac:dyDescent="0.2">
      <c r="A291" s="34" t="str">
        <f t="shared" si="29"/>
        <v>Finished</v>
      </c>
      <c r="B291" s="35">
        <f t="shared" si="31"/>
        <v>50465</v>
      </c>
      <c r="C291" s="36">
        <f t="shared" si="32"/>
        <v>0</v>
      </c>
      <c r="D291" s="36">
        <f t="shared" si="35"/>
        <v>0</v>
      </c>
      <c r="E291" s="36">
        <f t="shared" si="30"/>
        <v>0</v>
      </c>
      <c r="F291" s="36">
        <f t="shared" si="33"/>
        <v>0</v>
      </c>
      <c r="G291" s="37">
        <f t="shared" si="34"/>
        <v>0</v>
      </c>
    </row>
    <row r="292" spans="1:7" x14ac:dyDescent="0.2">
      <c r="A292" s="34" t="str">
        <f t="shared" si="29"/>
        <v>Finished</v>
      </c>
      <c r="B292" s="35">
        <f t="shared" si="31"/>
        <v>50496</v>
      </c>
      <c r="C292" s="36">
        <f t="shared" si="32"/>
        <v>0</v>
      </c>
      <c r="D292" s="36">
        <f t="shared" si="35"/>
        <v>0</v>
      </c>
      <c r="E292" s="36">
        <f t="shared" si="30"/>
        <v>0</v>
      </c>
      <c r="F292" s="36">
        <f t="shared" si="33"/>
        <v>0</v>
      </c>
      <c r="G292" s="37">
        <f t="shared" si="34"/>
        <v>0</v>
      </c>
    </row>
    <row r="293" spans="1:7" x14ac:dyDescent="0.2">
      <c r="A293" s="34" t="str">
        <f t="shared" si="29"/>
        <v>Finished</v>
      </c>
      <c r="B293" s="35">
        <f t="shared" si="31"/>
        <v>50526</v>
      </c>
      <c r="C293" s="36">
        <f t="shared" si="32"/>
        <v>0</v>
      </c>
      <c r="D293" s="36">
        <f t="shared" si="35"/>
        <v>0</v>
      </c>
      <c r="E293" s="36">
        <f t="shared" si="30"/>
        <v>0</v>
      </c>
      <c r="F293" s="36">
        <f t="shared" si="33"/>
        <v>0</v>
      </c>
      <c r="G293" s="37">
        <f t="shared" si="34"/>
        <v>0</v>
      </c>
    </row>
    <row r="294" spans="1:7" x14ac:dyDescent="0.2">
      <c r="A294" s="34" t="str">
        <f t="shared" si="29"/>
        <v>Finished</v>
      </c>
      <c r="B294" s="35">
        <f t="shared" si="31"/>
        <v>50557</v>
      </c>
      <c r="C294" s="36">
        <f t="shared" si="32"/>
        <v>0</v>
      </c>
      <c r="D294" s="36">
        <f t="shared" si="35"/>
        <v>0</v>
      </c>
      <c r="E294" s="36">
        <f t="shared" si="30"/>
        <v>0</v>
      </c>
      <c r="F294" s="36">
        <f t="shared" si="33"/>
        <v>0</v>
      </c>
      <c r="G294" s="37">
        <f t="shared" si="34"/>
        <v>0</v>
      </c>
    </row>
    <row r="295" spans="1:7" x14ac:dyDescent="0.2">
      <c r="A295" s="34" t="str">
        <f t="shared" si="29"/>
        <v>Finished</v>
      </c>
      <c r="B295" s="35">
        <f t="shared" si="31"/>
        <v>50587</v>
      </c>
      <c r="C295" s="36">
        <f t="shared" si="32"/>
        <v>0</v>
      </c>
      <c r="D295" s="36">
        <f t="shared" si="35"/>
        <v>0</v>
      </c>
      <c r="E295" s="36">
        <f t="shared" si="30"/>
        <v>0</v>
      </c>
      <c r="F295" s="36">
        <f t="shared" si="33"/>
        <v>0</v>
      </c>
      <c r="G295" s="37">
        <f t="shared" si="34"/>
        <v>0</v>
      </c>
    </row>
    <row r="296" spans="1:7" x14ac:dyDescent="0.2">
      <c r="A296" s="34" t="str">
        <f t="shared" si="29"/>
        <v>Finished</v>
      </c>
      <c r="B296" s="35">
        <f t="shared" si="31"/>
        <v>50618</v>
      </c>
      <c r="C296" s="36">
        <f t="shared" si="32"/>
        <v>0</v>
      </c>
      <c r="D296" s="36">
        <f t="shared" si="35"/>
        <v>0</v>
      </c>
      <c r="E296" s="36">
        <f t="shared" si="30"/>
        <v>0</v>
      </c>
      <c r="F296" s="36">
        <f t="shared" si="33"/>
        <v>0</v>
      </c>
      <c r="G296" s="37">
        <f t="shared" si="34"/>
        <v>0</v>
      </c>
    </row>
    <row r="297" spans="1:7" x14ac:dyDescent="0.2">
      <c r="A297" s="34" t="str">
        <f t="shared" si="29"/>
        <v>Finished</v>
      </c>
      <c r="B297" s="35">
        <f t="shared" si="31"/>
        <v>50649</v>
      </c>
      <c r="C297" s="36">
        <f t="shared" si="32"/>
        <v>0</v>
      </c>
      <c r="D297" s="36">
        <f t="shared" si="35"/>
        <v>0</v>
      </c>
      <c r="E297" s="36">
        <f t="shared" si="30"/>
        <v>0</v>
      </c>
      <c r="F297" s="36">
        <f t="shared" si="33"/>
        <v>0</v>
      </c>
      <c r="G297" s="37">
        <f t="shared" si="34"/>
        <v>0</v>
      </c>
    </row>
    <row r="298" spans="1:7" x14ac:dyDescent="0.2">
      <c r="A298" s="34" t="str">
        <f t="shared" si="29"/>
        <v>Finished</v>
      </c>
      <c r="B298" s="35">
        <f t="shared" si="31"/>
        <v>50679</v>
      </c>
      <c r="C298" s="36">
        <f t="shared" si="32"/>
        <v>0</v>
      </c>
      <c r="D298" s="36">
        <f t="shared" si="35"/>
        <v>0</v>
      </c>
      <c r="E298" s="36">
        <f t="shared" si="30"/>
        <v>0</v>
      </c>
      <c r="F298" s="36">
        <f t="shared" si="33"/>
        <v>0</v>
      </c>
      <c r="G298" s="37">
        <f t="shared" si="34"/>
        <v>0</v>
      </c>
    </row>
    <row r="299" spans="1:7" x14ac:dyDescent="0.2">
      <c r="A299" s="34" t="str">
        <f t="shared" si="29"/>
        <v>Finished</v>
      </c>
      <c r="B299" s="35">
        <f t="shared" si="31"/>
        <v>50710</v>
      </c>
      <c r="C299" s="36">
        <f t="shared" si="32"/>
        <v>0</v>
      </c>
      <c r="D299" s="36">
        <f t="shared" si="35"/>
        <v>0</v>
      </c>
      <c r="E299" s="36">
        <f t="shared" si="30"/>
        <v>0</v>
      </c>
      <c r="F299" s="36">
        <f t="shared" si="33"/>
        <v>0</v>
      </c>
      <c r="G299" s="37">
        <f t="shared" si="34"/>
        <v>0</v>
      </c>
    </row>
    <row r="300" spans="1:7" x14ac:dyDescent="0.2">
      <c r="A300" s="34" t="str">
        <f t="shared" si="29"/>
        <v>Finished</v>
      </c>
      <c r="B300" s="35">
        <f t="shared" si="31"/>
        <v>50740</v>
      </c>
      <c r="C300" s="36">
        <f t="shared" si="32"/>
        <v>0</v>
      </c>
      <c r="D300" s="36">
        <f t="shared" si="35"/>
        <v>0</v>
      </c>
      <c r="E300" s="36">
        <f t="shared" si="30"/>
        <v>0</v>
      </c>
      <c r="F300" s="36">
        <f t="shared" si="33"/>
        <v>0</v>
      </c>
      <c r="G300" s="37">
        <f t="shared" si="34"/>
        <v>0</v>
      </c>
    </row>
    <row r="301" spans="1:7" x14ac:dyDescent="0.2">
      <c r="A301" s="34" t="str">
        <f t="shared" si="29"/>
        <v>Finished</v>
      </c>
      <c r="B301" s="35">
        <f t="shared" si="31"/>
        <v>50771</v>
      </c>
      <c r="C301" s="36">
        <f t="shared" si="32"/>
        <v>0</v>
      </c>
      <c r="D301" s="36">
        <f t="shared" si="35"/>
        <v>0</v>
      </c>
      <c r="E301" s="36">
        <f t="shared" si="30"/>
        <v>0</v>
      </c>
      <c r="F301" s="36">
        <f t="shared" si="33"/>
        <v>0</v>
      </c>
      <c r="G301" s="37">
        <f t="shared" si="34"/>
        <v>0</v>
      </c>
    </row>
    <row r="302" spans="1:7" x14ac:dyDescent="0.2">
      <c r="A302" s="34" t="str">
        <f t="shared" si="29"/>
        <v>Finished</v>
      </c>
      <c r="B302" s="35">
        <f t="shared" si="31"/>
        <v>50802</v>
      </c>
      <c r="C302" s="36">
        <f t="shared" si="32"/>
        <v>0</v>
      </c>
      <c r="D302" s="36">
        <f t="shared" si="35"/>
        <v>0</v>
      </c>
      <c r="E302" s="36">
        <f t="shared" si="30"/>
        <v>0</v>
      </c>
      <c r="F302" s="36">
        <f t="shared" si="33"/>
        <v>0</v>
      </c>
      <c r="G302" s="37">
        <f t="shared" si="34"/>
        <v>0</v>
      </c>
    </row>
    <row r="303" spans="1:7" x14ac:dyDescent="0.2">
      <c r="A303" s="34" t="str">
        <f t="shared" si="29"/>
        <v>Finished</v>
      </c>
      <c r="B303" s="35">
        <f t="shared" si="31"/>
        <v>50830</v>
      </c>
      <c r="C303" s="36">
        <f t="shared" si="32"/>
        <v>0</v>
      </c>
      <c r="D303" s="36">
        <f t="shared" si="35"/>
        <v>0</v>
      </c>
      <c r="E303" s="36">
        <f t="shared" si="30"/>
        <v>0</v>
      </c>
      <c r="F303" s="36">
        <f t="shared" si="33"/>
        <v>0</v>
      </c>
      <c r="G303" s="37">
        <f t="shared" si="34"/>
        <v>0</v>
      </c>
    </row>
    <row r="304" spans="1:7" x14ac:dyDescent="0.2">
      <c r="A304" s="34" t="str">
        <f t="shared" si="29"/>
        <v>Finished</v>
      </c>
      <c r="B304" s="35">
        <f t="shared" si="31"/>
        <v>50861</v>
      </c>
      <c r="C304" s="36">
        <f t="shared" si="32"/>
        <v>0</v>
      </c>
      <c r="D304" s="36">
        <f t="shared" si="35"/>
        <v>0</v>
      </c>
      <c r="E304" s="36">
        <f t="shared" si="30"/>
        <v>0</v>
      </c>
      <c r="F304" s="36">
        <f t="shared" si="33"/>
        <v>0</v>
      </c>
      <c r="G304" s="37">
        <f t="shared" si="34"/>
        <v>0</v>
      </c>
    </row>
    <row r="305" spans="1:7" x14ac:dyDescent="0.2">
      <c r="A305" s="34" t="str">
        <f t="shared" si="29"/>
        <v>Finished</v>
      </c>
      <c r="B305" s="35">
        <f t="shared" si="31"/>
        <v>50891</v>
      </c>
      <c r="C305" s="36">
        <f t="shared" si="32"/>
        <v>0</v>
      </c>
      <c r="D305" s="36">
        <f t="shared" si="35"/>
        <v>0</v>
      </c>
      <c r="E305" s="36">
        <f t="shared" si="30"/>
        <v>0</v>
      </c>
      <c r="F305" s="36">
        <f t="shared" si="33"/>
        <v>0</v>
      </c>
      <c r="G305" s="37">
        <f t="shared" si="34"/>
        <v>0</v>
      </c>
    </row>
    <row r="306" spans="1:7" x14ac:dyDescent="0.2">
      <c r="A306" s="34" t="str">
        <f t="shared" si="29"/>
        <v>Finished</v>
      </c>
      <c r="B306" s="35">
        <f t="shared" si="31"/>
        <v>50922</v>
      </c>
      <c r="C306" s="36">
        <f t="shared" si="32"/>
        <v>0</v>
      </c>
      <c r="D306" s="36">
        <f t="shared" si="35"/>
        <v>0</v>
      </c>
      <c r="E306" s="36">
        <f t="shared" si="30"/>
        <v>0</v>
      </c>
      <c r="F306" s="36">
        <f t="shared" si="33"/>
        <v>0</v>
      </c>
      <c r="G306" s="37">
        <f t="shared" si="34"/>
        <v>0</v>
      </c>
    </row>
    <row r="307" spans="1:7" x14ac:dyDescent="0.2">
      <c r="A307" s="34" t="str">
        <f t="shared" si="29"/>
        <v>Finished</v>
      </c>
      <c r="B307" s="35">
        <f t="shared" si="31"/>
        <v>50952</v>
      </c>
      <c r="C307" s="36">
        <f t="shared" si="32"/>
        <v>0</v>
      </c>
      <c r="D307" s="36">
        <f t="shared" si="35"/>
        <v>0</v>
      </c>
      <c r="E307" s="36">
        <f t="shared" si="30"/>
        <v>0</v>
      </c>
      <c r="F307" s="36">
        <f t="shared" si="33"/>
        <v>0</v>
      </c>
      <c r="G307" s="37">
        <f t="shared" si="34"/>
        <v>0</v>
      </c>
    </row>
    <row r="308" spans="1:7" x14ac:dyDescent="0.2">
      <c r="A308" s="34" t="str">
        <f t="shared" si="29"/>
        <v>Finished</v>
      </c>
      <c r="B308" s="35">
        <f t="shared" si="31"/>
        <v>50983</v>
      </c>
      <c r="C308" s="36">
        <f t="shared" si="32"/>
        <v>0</v>
      </c>
      <c r="D308" s="36">
        <f t="shared" si="35"/>
        <v>0</v>
      </c>
      <c r="E308" s="36">
        <f t="shared" si="30"/>
        <v>0</v>
      </c>
      <c r="F308" s="36">
        <f t="shared" si="33"/>
        <v>0</v>
      </c>
      <c r="G308" s="37">
        <f t="shared" si="34"/>
        <v>0</v>
      </c>
    </row>
    <row r="309" spans="1:7" x14ac:dyDescent="0.2">
      <c r="A309" s="34" t="str">
        <f t="shared" si="29"/>
        <v>Finished</v>
      </c>
      <c r="B309" s="35">
        <f t="shared" si="31"/>
        <v>51014</v>
      </c>
      <c r="C309" s="36">
        <f t="shared" si="32"/>
        <v>0</v>
      </c>
      <c r="D309" s="36">
        <f t="shared" si="35"/>
        <v>0</v>
      </c>
      <c r="E309" s="36">
        <f t="shared" si="30"/>
        <v>0</v>
      </c>
      <c r="F309" s="36">
        <f t="shared" si="33"/>
        <v>0</v>
      </c>
      <c r="G309" s="37">
        <f t="shared" si="34"/>
        <v>0</v>
      </c>
    </row>
    <row r="310" spans="1:7" x14ac:dyDescent="0.2">
      <c r="A310" s="34" t="str">
        <f t="shared" si="29"/>
        <v>Finished</v>
      </c>
      <c r="B310" s="35">
        <f t="shared" si="31"/>
        <v>51044</v>
      </c>
      <c r="C310" s="36">
        <f t="shared" si="32"/>
        <v>0</v>
      </c>
      <c r="D310" s="36">
        <f t="shared" si="35"/>
        <v>0</v>
      </c>
      <c r="E310" s="36">
        <f t="shared" si="30"/>
        <v>0</v>
      </c>
      <c r="F310" s="36">
        <f t="shared" si="33"/>
        <v>0</v>
      </c>
      <c r="G310" s="37">
        <f t="shared" si="34"/>
        <v>0</v>
      </c>
    </row>
    <row r="311" spans="1:7" x14ac:dyDescent="0.2">
      <c r="A311" s="34" t="str">
        <f t="shared" si="29"/>
        <v>Finished</v>
      </c>
      <c r="B311" s="35">
        <f t="shared" si="31"/>
        <v>51075</v>
      </c>
      <c r="C311" s="36">
        <f t="shared" si="32"/>
        <v>0</v>
      </c>
      <c r="D311" s="36">
        <f t="shared" si="35"/>
        <v>0</v>
      </c>
      <c r="E311" s="36">
        <f t="shared" si="30"/>
        <v>0</v>
      </c>
      <c r="F311" s="36">
        <f t="shared" si="33"/>
        <v>0</v>
      </c>
      <c r="G311" s="37">
        <f t="shared" si="34"/>
        <v>0</v>
      </c>
    </row>
    <row r="312" spans="1:7" x14ac:dyDescent="0.2">
      <c r="A312" s="34" t="str">
        <f t="shared" si="29"/>
        <v>Finished</v>
      </c>
      <c r="B312" s="35">
        <f t="shared" si="31"/>
        <v>51105</v>
      </c>
      <c r="C312" s="36">
        <f t="shared" si="32"/>
        <v>0</v>
      </c>
      <c r="D312" s="36">
        <f t="shared" si="35"/>
        <v>0</v>
      </c>
      <c r="E312" s="36">
        <f t="shared" si="30"/>
        <v>0</v>
      </c>
      <c r="F312" s="36">
        <f t="shared" si="33"/>
        <v>0</v>
      </c>
      <c r="G312" s="37">
        <f t="shared" si="34"/>
        <v>0</v>
      </c>
    </row>
    <row r="313" spans="1:7" x14ac:dyDescent="0.2">
      <c r="A313" s="34" t="str">
        <f t="shared" si="29"/>
        <v>Finished</v>
      </c>
      <c r="B313" s="35">
        <f t="shared" si="31"/>
        <v>51136</v>
      </c>
      <c r="C313" s="36">
        <f t="shared" si="32"/>
        <v>0</v>
      </c>
      <c r="D313" s="36">
        <f t="shared" si="35"/>
        <v>0</v>
      </c>
      <c r="E313" s="36">
        <f t="shared" si="30"/>
        <v>0</v>
      </c>
      <c r="F313" s="36">
        <f t="shared" si="33"/>
        <v>0</v>
      </c>
      <c r="G313" s="37">
        <f t="shared" si="34"/>
        <v>0</v>
      </c>
    </row>
    <row r="314" spans="1:7" x14ac:dyDescent="0.2">
      <c r="A314" s="34" t="str">
        <f t="shared" ref="A314:A377" si="36">+IF(A313&lt;num_pmts,A313+1,"Finished")</f>
        <v>Finished</v>
      </c>
      <c r="B314" s="35">
        <f t="shared" si="31"/>
        <v>51167</v>
      </c>
      <c r="C314" s="36">
        <f t="shared" si="32"/>
        <v>0</v>
      </c>
      <c r="D314" s="36">
        <f t="shared" si="35"/>
        <v>0</v>
      </c>
      <c r="E314" s="36">
        <f t="shared" si="30"/>
        <v>0</v>
      </c>
      <c r="F314" s="36">
        <f t="shared" si="33"/>
        <v>0</v>
      </c>
      <c r="G314" s="37">
        <f t="shared" si="34"/>
        <v>0</v>
      </c>
    </row>
    <row r="315" spans="1:7" x14ac:dyDescent="0.2">
      <c r="A315" s="34" t="str">
        <f t="shared" si="36"/>
        <v>Finished</v>
      </c>
      <c r="B315" s="35">
        <f t="shared" si="31"/>
        <v>51196</v>
      </c>
      <c r="C315" s="36">
        <f t="shared" si="32"/>
        <v>0</v>
      </c>
      <c r="D315" s="36">
        <f t="shared" si="35"/>
        <v>0</v>
      </c>
      <c r="E315" s="36">
        <f t="shared" si="30"/>
        <v>0</v>
      </c>
      <c r="F315" s="36">
        <f t="shared" si="33"/>
        <v>0</v>
      </c>
      <c r="G315" s="37">
        <f t="shared" si="34"/>
        <v>0</v>
      </c>
    </row>
    <row r="316" spans="1:7" x14ac:dyDescent="0.2">
      <c r="A316" s="34" t="str">
        <f t="shared" si="36"/>
        <v>Finished</v>
      </c>
      <c r="B316" s="35">
        <f t="shared" si="31"/>
        <v>51227</v>
      </c>
      <c r="C316" s="36">
        <f t="shared" si="32"/>
        <v>0</v>
      </c>
      <c r="D316" s="36">
        <f t="shared" si="35"/>
        <v>0</v>
      </c>
      <c r="E316" s="36">
        <f t="shared" si="30"/>
        <v>0</v>
      </c>
      <c r="F316" s="36">
        <f t="shared" si="33"/>
        <v>0</v>
      </c>
      <c r="G316" s="37">
        <f t="shared" si="34"/>
        <v>0</v>
      </c>
    </row>
    <row r="317" spans="1:7" x14ac:dyDescent="0.2">
      <c r="A317" s="34" t="str">
        <f t="shared" si="36"/>
        <v>Finished</v>
      </c>
      <c r="B317" s="35">
        <f t="shared" si="31"/>
        <v>51257</v>
      </c>
      <c r="C317" s="36">
        <f t="shared" si="32"/>
        <v>0</v>
      </c>
      <c r="D317" s="36">
        <f t="shared" si="35"/>
        <v>0</v>
      </c>
      <c r="E317" s="36">
        <f t="shared" si="30"/>
        <v>0</v>
      </c>
      <c r="F317" s="36">
        <f t="shared" si="33"/>
        <v>0</v>
      </c>
      <c r="G317" s="37">
        <f t="shared" si="34"/>
        <v>0</v>
      </c>
    </row>
    <row r="318" spans="1:7" x14ac:dyDescent="0.2">
      <c r="A318" s="34" t="str">
        <f t="shared" si="36"/>
        <v>Finished</v>
      </c>
      <c r="B318" s="35">
        <f t="shared" si="31"/>
        <v>51288</v>
      </c>
      <c r="C318" s="36">
        <f t="shared" si="32"/>
        <v>0</v>
      </c>
      <c r="D318" s="36">
        <f t="shared" si="35"/>
        <v>0</v>
      </c>
      <c r="E318" s="36">
        <f t="shared" si="30"/>
        <v>0</v>
      </c>
      <c r="F318" s="36">
        <f t="shared" si="33"/>
        <v>0</v>
      </c>
      <c r="G318" s="37">
        <f t="shared" si="34"/>
        <v>0</v>
      </c>
    </row>
    <row r="319" spans="1:7" x14ac:dyDescent="0.2">
      <c r="A319" s="34" t="str">
        <f t="shared" si="36"/>
        <v>Finished</v>
      </c>
      <c r="B319" s="35">
        <f t="shared" si="31"/>
        <v>51318</v>
      </c>
      <c r="C319" s="36">
        <f t="shared" si="32"/>
        <v>0</v>
      </c>
      <c r="D319" s="36">
        <f t="shared" si="35"/>
        <v>0</v>
      </c>
      <c r="E319" s="36">
        <f t="shared" si="30"/>
        <v>0</v>
      </c>
      <c r="F319" s="36">
        <f t="shared" si="33"/>
        <v>0</v>
      </c>
      <c r="G319" s="37">
        <f t="shared" si="34"/>
        <v>0</v>
      </c>
    </row>
    <row r="320" spans="1:7" x14ac:dyDescent="0.2">
      <c r="A320" s="34" t="str">
        <f t="shared" si="36"/>
        <v>Finished</v>
      </c>
      <c r="B320" s="35">
        <f t="shared" si="31"/>
        <v>51349</v>
      </c>
      <c r="C320" s="36">
        <f t="shared" si="32"/>
        <v>0</v>
      </c>
      <c r="D320" s="36">
        <f t="shared" si="35"/>
        <v>0</v>
      </c>
      <c r="E320" s="36">
        <f t="shared" si="30"/>
        <v>0</v>
      </c>
      <c r="F320" s="36">
        <f t="shared" si="33"/>
        <v>0</v>
      </c>
      <c r="G320" s="37">
        <f t="shared" si="34"/>
        <v>0</v>
      </c>
    </row>
    <row r="321" spans="1:7" x14ac:dyDescent="0.2">
      <c r="A321" s="34" t="str">
        <f t="shared" si="36"/>
        <v>Finished</v>
      </c>
      <c r="B321" s="35">
        <f t="shared" si="31"/>
        <v>51380</v>
      </c>
      <c r="C321" s="36">
        <f t="shared" si="32"/>
        <v>0</v>
      </c>
      <c r="D321" s="36">
        <f t="shared" si="35"/>
        <v>0</v>
      </c>
      <c r="E321" s="36">
        <f t="shared" si="30"/>
        <v>0</v>
      </c>
      <c r="F321" s="36">
        <f t="shared" si="33"/>
        <v>0</v>
      </c>
      <c r="G321" s="37">
        <f t="shared" si="34"/>
        <v>0</v>
      </c>
    </row>
    <row r="322" spans="1:7" x14ac:dyDescent="0.2">
      <c r="A322" s="34" t="str">
        <f t="shared" si="36"/>
        <v>Finished</v>
      </c>
      <c r="B322" s="35">
        <f t="shared" si="31"/>
        <v>51410</v>
      </c>
      <c r="C322" s="36">
        <f t="shared" si="32"/>
        <v>0</v>
      </c>
      <c r="D322" s="36">
        <f t="shared" si="35"/>
        <v>0</v>
      </c>
      <c r="E322" s="36">
        <f t="shared" si="30"/>
        <v>0</v>
      </c>
      <c r="F322" s="36">
        <f t="shared" si="33"/>
        <v>0</v>
      </c>
      <c r="G322" s="37">
        <f t="shared" si="34"/>
        <v>0</v>
      </c>
    </row>
    <row r="323" spans="1:7" x14ac:dyDescent="0.2">
      <c r="A323" s="34" t="str">
        <f t="shared" si="36"/>
        <v>Finished</v>
      </c>
      <c r="B323" s="35">
        <f t="shared" si="31"/>
        <v>51441</v>
      </c>
      <c r="C323" s="36">
        <f t="shared" si="32"/>
        <v>0</v>
      </c>
      <c r="D323" s="36">
        <f t="shared" si="35"/>
        <v>0</v>
      </c>
      <c r="E323" s="36">
        <f t="shared" si="30"/>
        <v>0</v>
      </c>
      <c r="F323" s="36">
        <f t="shared" si="33"/>
        <v>0</v>
      </c>
      <c r="G323" s="37">
        <f t="shared" si="34"/>
        <v>0</v>
      </c>
    </row>
    <row r="324" spans="1:7" x14ac:dyDescent="0.2">
      <c r="A324" s="34" t="str">
        <f t="shared" si="36"/>
        <v>Finished</v>
      </c>
      <c r="B324" s="35">
        <f t="shared" si="31"/>
        <v>51471</v>
      </c>
      <c r="C324" s="36">
        <f t="shared" si="32"/>
        <v>0</v>
      </c>
      <c r="D324" s="36">
        <f t="shared" si="35"/>
        <v>0</v>
      </c>
      <c r="E324" s="36">
        <f t="shared" si="30"/>
        <v>0</v>
      </c>
      <c r="F324" s="36">
        <f t="shared" si="33"/>
        <v>0</v>
      </c>
      <c r="G324" s="37">
        <f t="shared" si="34"/>
        <v>0</v>
      </c>
    </row>
    <row r="325" spans="1:7" s="2" customFormat="1" ht="15" x14ac:dyDescent="0.25">
      <c r="A325" s="75" t="str">
        <f t="shared" si="36"/>
        <v>Finished</v>
      </c>
      <c r="B325" s="76">
        <f t="shared" si="31"/>
        <v>51502</v>
      </c>
      <c r="C325" s="77">
        <f t="shared" si="32"/>
        <v>0</v>
      </c>
      <c r="D325" s="77">
        <f t="shared" si="35"/>
        <v>0</v>
      </c>
      <c r="E325" s="77">
        <f t="shared" si="30"/>
        <v>0</v>
      </c>
      <c r="F325" s="77">
        <f t="shared" si="33"/>
        <v>0</v>
      </c>
      <c r="G325" s="78">
        <f t="shared" si="34"/>
        <v>0</v>
      </c>
    </row>
    <row r="326" spans="1:7" x14ac:dyDescent="0.2">
      <c r="A326" s="34" t="str">
        <f t="shared" si="36"/>
        <v>Finished</v>
      </c>
      <c r="B326" s="35">
        <f t="shared" si="31"/>
        <v>51533</v>
      </c>
      <c r="C326" s="36">
        <f t="shared" si="32"/>
        <v>0</v>
      </c>
      <c r="D326" s="36">
        <f t="shared" si="35"/>
        <v>0</v>
      </c>
      <c r="E326" s="36">
        <f t="shared" si="30"/>
        <v>0</v>
      </c>
      <c r="F326" s="36">
        <f t="shared" si="33"/>
        <v>0</v>
      </c>
      <c r="G326" s="37">
        <f t="shared" si="34"/>
        <v>0</v>
      </c>
    </row>
    <row r="327" spans="1:7" x14ac:dyDescent="0.2">
      <c r="A327" s="34" t="str">
        <f t="shared" si="36"/>
        <v>Finished</v>
      </c>
      <c r="B327" s="35">
        <f t="shared" si="31"/>
        <v>51561</v>
      </c>
      <c r="C327" s="36">
        <f t="shared" si="32"/>
        <v>0</v>
      </c>
      <c r="D327" s="36">
        <f t="shared" si="35"/>
        <v>0</v>
      </c>
      <c r="E327" s="36">
        <f t="shared" si="30"/>
        <v>0</v>
      </c>
      <c r="F327" s="36">
        <f t="shared" si="33"/>
        <v>0</v>
      </c>
      <c r="G327" s="37">
        <f t="shared" si="34"/>
        <v>0</v>
      </c>
    </row>
    <row r="328" spans="1:7" x14ac:dyDescent="0.2">
      <c r="A328" s="34" t="str">
        <f t="shared" si="36"/>
        <v>Finished</v>
      </c>
      <c r="B328" s="35">
        <f t="shared" si="31"/>
        <v>51592</v>
      </c>
      <c r="C328" s="36">
        <f t="shared" si="32"/>
        <v>0</v>
      </c>
      <c r="D328" s="36">
        <f t="shared" si="35"/>
        <v>0</v>
      </c>
      <c r="E328" s="36">
        <f t="shared" si="30"/>
        <v>0</v>
      </c>
      <c r="F328" s="36">
        <f t="shared" si="33"/>
        <v>0</v>
      </c>
      <c r="G328" s="37">
        <f t="shared" si="34"/>
        <v>0</v>
      </c>
    </row>
    <row r="329" spans="1:7" x14ac:dyDescent="0.2">
      <c r="A329" s="34" t="str">
        <f t="shared" si="36"/>
        <v>Finished</v>
      </c>
      <c r="B329" s="35">
        <f t="shared" si="31"/>
        <v>51622</v>
      </c>
      <c r="C329" s="36">
        <f t="shared" si="32"/>
        <v>0</v>
      </c>
      <c r="D329" s="36">
        <f t="shared" si="35"/>
        <v>0</v>
      </c>
      <c r="E329" s="36">
        <f t="shared" si="30"/>
        <v>0</v>
      </c>
      <c r="F329" s="36">
        <f t="shared" si="33"/>
        <v>0</v>
      </c>
      <c r="G329" s="37">
        <f t="shared" si="34"/>
        <v>0</v>
      </c>
    </row>
    <row r="330" spans="1:7" x14ac:dyDescent="0.2">
      <c r="A330" s="34" t="str">
        <f t="shared" si="36"/>
        <v>Finished</v>
      </c>
      <c r="B330" s="35">
        <f t="shared" si="31"/>
        <v>51653</v>
      </c>
      <c r="C330" s="36">
        <f t="shared" si="32"/>
        <v>0</v>
      </c>
      <c r="D330" s="36">
        <f t="shared" si="35"/>
        <v>0</v>
      </c>
      <c r="E330" s="36">
        <f t="shared" si="30"/>
        <v>0</v>
      </c>
      <c r="F330" s="36">
        <f t="shared" si="33"/>
        <v>0</v>
      </c>
      <c r="G330" s="37">
        <f t="shared" si="34"/>
        <v>0</v>
      </c>
    </row>
    <row r="331" spans="1:7" x14ac:dyDescent="0.2">
      <c r="A331" s="34" t="str">
        <f t="shared" si="36"/>
        <v>Finished</v>
      </c>
      <c r="B331" s="35">
        <f t="shared" si="31"/>
        <v>51683</v>
      </c>
      <c r="C331" s="36">
        <f t="shared" si="32"/>
        <v>0</v>
      </c>
      <c r="D331" s="36">
        <f t="shared" si="35"/>
        <v>0</v>
      </c>
      <c r="E331" s="36">
        <f t="shared" si="30"/>
        <v>0</v>
      </c>
      <c r="F331" s="36">
        <f t="shared" si="33"/>
        <v>0</v>
      </c>
      <c r="G331" s="37">
        <f t="shared" si="34"/>
        <v>0</v>
      </c>
    </row>
    <row r="332" spans="1:7" x14ac:dyDescent="0.2">
      <c r="A332" s="34" t="str">
        <f t="shared" si="36"/>
        <v>Finished</v>
      </c>
      <c r="B332" s="35">
        <f t="shared" si="31"/>
        <v>51714</v>
      </c>
      <c r="C332" s="36">
        <f t="shared" si="32"/>
        <v>0</v>
      </c>
      <c r="D332" s="36">
        <f t="shared" si="35"/>
        <v>0</v>
      </c>
      <c r="E332" s="36">
        <f t="shared" si="30"/>
        <v>0</v>
      </c>
      <c r="F332" s="36">
        <f t="shared" si="33"/>
        <v>0</v>
      </c>
      <c r="G332" s="37">
        <f t="shared" si="34"/>
        <v>0</v>
      </c>
    </row>
    <row r="333" spans="1:7" x14ac:dyDescent="0.2">
      <c r="A333" s="34" t="str">
        <f t="shared" si="36"/>
        <v>Finished</v>
      </c>
      <c r="B333" s="35">
        <f t="shared" si="31"/>
        <v>51745</v>
      </c>
      <c r="C333" s="36">
        <f t="shared" si="32"/>
        <v>0</v>
      </c>
      <c r="D333" s="36">
        <f t="shared" si="35"/>
        <v>0</v>
      </c>
      <c r="E333" s="36">
        <f t="shared" si="30"/>
        <v>0</v>
      </c>
      <c r="F333" s="36">
        <f t="shared" si="33"/>
        <v>0</v>
      </c>
      <c r="G333" s="37">
        <f t="shared" si="34"/>
        <v>0</v>
      </c>
    </row>
    <row r="334" spans="1:7" x14ac:dyDescent="0.2">
      <c r="A334" s="34" t="str">
        <f t="shared" si="36"/>
        <v>Finished</v>
      </c>
      <c r="B334" s="35">
        <f t="shared" si="31"/>
        <v>51775</v>
      </c>
      <c r="C334" s="36">
        <f t="shared" si="32"/>
        <v>0</v>
      </c>
      <c r="D334" s="36">
        <f t="shared" si="35"/>
        <v>0</v>
      </c>
      <c r="E334" s="36">
        <f t="shared" si="30"/>
        <v>0</v>
      </c>
      <c r="F334" s="36">
        <f t="shared" si="33"/>
        <v>0</v>
      </c>
      <c r="G334" s="37">
        <f t="shared" si="34"/>
        <v>0</v>
      </c>
    </row>
    <row r="335" spans="1:7" x14ac:dyDescent="0.2">
      <c r="A335" s="34" t="str">
        <f t="shared" si="36"/>
        <v>Finished</v>
      </c>
      <c r="B335" s="35">
        <f t="shared" si="31"/>
        <v>51806</v>
      </c>
      <c r="C335" s="36">
        <f t="shared" si="32"/>
        <v>0</v>
      </c>
      <c r="D335" s="36">
        <f t="shared" si="35"/>
        <v>0</v>
      </c>
      <c r="E335" s="36">
        <f t="shared" si="30"/>
        <v>0</v>
      </c>
      <c r="F335" s="36">
        <f t="shared" si="33"/>
        <v>0</v>
      </c>
      <c r="G335" s="37">
        <f t="shared" si="34"/>
        <v>0</v>
      </c>
    </row>
    <row r="336" spans="1:7" x14ac:dyDescent="0.2">
      <c r="A336" s="34" t="str">
        <f t="shared" si="36"/>
        <v>Finished</v>
      </c>
      <c r="B336" s="35">
        <f t="shared" si="31"/>
        <v>51836</v>
      </c>
      <c r="C336" s="36">
        <f t="shared" si="32"/>
        <v>0</v>
      </c>
      <c r="D336" s="36">
        <f t="shared" si="35"/>
        <v>0</v>
      </c>
      <c r="E336" s="36">
        <f t="shared" si="30"/>
        <v>0</v>
      </c>
      <c r="F336" s="36">
        <f t="shared" si="33"/>
        <v>0</v>
      </c>
      <c r="G336" s="37">
        <f t="shared" si="34"/>
        <v>0</v>
      </c>
    </row>
    <row r="337" spans="1:7" x14ac:dyDescent="0.2">
      <c r="A337" s="34" t="str">
        <f t="shared" si="36"/>
        <v>Finished</v>
      </c>
      <c r="B337" s="35">
        <f t="shared" si="31"/>
        <v>51867</v>
      </c>
      <c r="C337" s="36">
        <f t="shared" si="32"/>
        <v>0</v>
      </c>
      <c r="D337" s="36">
        <f t="shared" si="35"/>
        <v>0</v>
      </c>
      <c r="E337" s="36">
        <f t="shared" si="30"/>
        <v>0</v>
      </c>
      <c r="F337" s="36">
        <f t="shared" si="33"/>
        <v>0</v>
      </c>
      <c r="G337" s="37">
        <f t="shared" si="34"/>
        <v>0</v>
      </c>
    </row>
    <row r="338" spans="1:7" x14ac:dyDescent="0.2">
      <c r="A338" s="34" t="str">
        <f t="shared" si="36"/>
        <v>Finished</v>
      </c>
      <c r="B338" s="35">
        <f t="shared" si="31"/>
        <v>51898</v>
      </c>
      <c r="C338" s="36">
        <f t="shared" si="32"/>
        <v>0</v>
      </c>
      <c r="D338" s="36">
        <f t="shared" si="35"/>
        <v>0</v>
      </c>
      <c r="E338" s="36">
        <f t="shared" si="30"/>
        <v>0</v>
      </c>
      <c r="F338" s="36">
        <f t="shared" si="33"/>
        <v>0</v>
      </c>
      <c r="G338" s="37">
        <f t="shared" si="34"/>
        <v>0</v>
      </c>
    </row>
    <row r="339" spans="1:7" x14ac:dyDescent="0.2">
      <c r="A339" s="34" t="str">
        <f t="shared" si="36"/>
        <v>Finished</v>
      </c>
      <c r="B339" s="35">
        <f t="shared" si="31"/>
        <v>51926</v>
      </c>
      <c r="C339" s="36">
        <f t="shared" si="32"/>
        <v>0</v>
      </c>
      <c r="D339" s="36">
        <f t="shared" si="35"/>
        <v>0</v>
      </c>
      <c r="E339" s="36">
        <f t="shared" si="30"/>
        <v>0</v>
      </c>
      <c r="F339" s="36">
        <f t="shared" si="33"/>
        <v>0</v>
      </c>
      <c r="G339" s="37">
        <f t="shared" si="34"/>
        <v>0</v>
      </c>
    </row>
    <row r="340" spans="1:7" x14ac:dyDescent="0.2">
      <c r="A340" s="34" t="str">
        <f t="shared" si="36"/>
        <v>Finished</v>
      </c>
      <c r="B340" s="35">
        <f t="shared" si="31"/>
        <v>51957</v>
      </c>
      <c r="C340" s="36">
        <f t="shared" si="32"/>
        <v>0</v>
      </c>
      <c r="D340" s="36">
        <f t="shared" si="35"/>
        <v>0</v>
      </c>
      <c r="E340" s="36">
        <f t="shared" si="30"/>
        <v>0</v>
      </c>
      <c r="F340" s="36">
        <f t="shared" si="33"/>
        <v>0</v>
      </c>
      <c r="G340" s="37">
        <f t="shared" si="34"/>
        <v>0</v>
      </c>
    </row>
    <row r="341" spans="1:7" x14ac:dyDescent="0.2">
      <c r="A341" s="34" t="str">
        <f t="shared" si="36"/>
        <v>Finished</v>
      </c>
      <c r="B341" s="35">
        <f t="shared" si="31"/>
        <v>51987</v>
      </c>
      <c r="C341" s="36">
        <f t="shared" si="32"/>
        <v>0</v>
      </c>
      <c r="D341" s="36">
        <f t="shared" si="35"/>
        <v>0</v>
      </c>
      <c r="E341" s="36">
        <f t="shared" si="30"/>
        <v>0</v>
      </c>
      <c r="F341" s="36">
        <f t="shared" si="33"/>
        <v>0</v>
      </c>
      <c r="G341" s="37">
        <f t="shared" si="34"/>
        <v>0</v>
      </c>
    </row>
    <row r="342" spans="1:7" x14ac:dyDescent="0.2">
      <c r="A342" s="34" t="str">
        <f t="shared" si="36"/>
        <v>Finished</v>
      </c>
      <c r="B342" s="35">
        <f t="shared" si="31"/>
        <v>52018</v>
      </c>
      <c r="C342" s="36">
        <f t="shared" si="32"/>
        <v>0</v>
      </c>
      <c r="D342" s="36">
        <f t="shared" si="35"/>
        <v>0</v>
      </c>
      <c r="E342" s="36">
        <f t="shared" si="30"/>
        <v>0</v>
      </c>
      <c r="F342" s="36">
        <f t="shared" si="33"/>
        <v>0</v>
      </c>
      <c r="G342" s="37">
        <f t="shared" si="34"/>
        <v>0</v>
      </c>
    </row>
    <row r="343" spans="1:7" x14ac:dyDescent="0.2">
      <c r="A343" s="34" t="str">
        <f t="shared" si="36"/>
        <v>Finished</v>
      </c>
      <c r="B343" s="35">
        <f t="shared" si="31"/>
        <v>52048</v>
      </c>
      <c r="C343" s="36">
        <f t="shared" si="32"/>
        <v>0</v>
      </c>
      <c r="D343" s="36">
        <f t="shared" si="35"/>
        <v>0</v>
      </c>
      <c r="E343" s="36">
        <f t="shared" si="30"/>
        <v>0</v>
      </c>
      <c r="F343" s="36">
        <f t="shared" si="33"/>
        <v>0</v>
      </c>
      <c r="G343" s="37">
        <f t="shared" si="34"/>
        <v>0</v>
      </c>
    </row>
    <row r="344" spans="1:7" x14ac:dyDescent="0.2">
      <c r="A344" s="34" t="str">
        <f t="shared" si="36"/>
        <v>Finished</v>
      </c>
      <c r="B344" s="35">
        <f t="shared" si="31"/>
        <v>52079</v>
      </c>
      <c r="C344" s="36">
        <f t="shared" si="32"/>
        <v>0</v>
      </c>
      <c r="D344" s="36">
        <f t="shared" si="35"/>
        <v>0</v>
      </c>
      <c r="E344" s="36">
        <f t="shared" si="30"/>
        <v>0</v>
      </c>
      <c r="F344" s="36">
        <f t="shared" si="33"/>
        <v>0</v>
      </c>
      <c r="G344" s="37">
        <f t="shared" si="34"/>
        <v>0</v>
      </c>
    </row>
    <row r="345" spans="1:7" x14ac:dyDescent="0.2">
      <c r="A345" s="34" t="str">
        <f t="shared" si="36"/>
        <v>Finished</v>
      </c>
      <c r="B345" s="35">
        <f t="shared" si="31"/>
        <v>52110</v>
      </c>
      <c r="C345" s="36">
        <f t="shared" si="32"/>
        <v>0</v>
      </c>
      <c r="D345" s="36">
        <f t="shared" si="35"/>
        <v>0</v>
      </c>
      <c r="E345" s="36">
        <f t="shared" si="30"/>
        <v>0</v>
      </c>
      <c r="F345" s="36">
        <f t="shared" si="33"/>
        <v>0</v>
      </c>
      <c r="G345" s="37">
        <f t="shared" si="34"/>
        <v>0</v>
      </c>
    </row>
    <row r="346" spans="1:7" x14ac:dyDescent="0.2">
      <c r="A346" s="34" t="str">
        <f t="shared" si="36"/>
        <v>Finished</v>
      </c>
      <c r="B346" s="35">
        <f t="shared" si="31"/>
        <v>52140</v>
      </c>
      <c r="C346" s="36">
        <f t="shared" si="32"/>
        <v>0</v>
      </c>
      <c r="D346" s="36">
        <f t="shared" si="35"/>
        <v>0</v>
      </c>
      <c r="E346" s="36">
        <f t="shared" ref="E346:E407" si="37">+C346*cal_apr_new*(B346-B345)/num_days_in_year</f>
        <v>0</v>
      </c>
      <c r="F346" s="36">
        <f t="shared" si="33"/>
        <v>0</v>
      </c>
      <c r="G346" s="37">
        <f t="shared" si="34"/>
        <v>0</v>
      </c>
    </row>
    <row r="347" spans="1:7" x14ac:dyDescent="0.2">
      <c r="A347" s="34" t="str">
        <f t="shared" si="36"/>
        <v>Finished</v>
      </c>
      <c r="B347" s="35">
        <f t="shared" ref="B347:B407" si="38">+EDATE(B346,Len_of_pmt_interval)</f>
        <v>52171</v>
      </c>
      <c r="C347" s="36">
        <f t="shared" ref="C347:C407" si="39">+G346</f>
        <v>0</v>
      </c>
      <c r="D347" s="36">
        <f t="shared" si="35"/>
        <v>0</v>
      </c>
      <c r="E347" s="36">
        <f t="shared" si="37"/>
        <v>0</v>
      </c>
      <c r="F347" s="36">
        <f t="shared" ref="F347:F407" si="40">+IF(A347&lt;num_pmts,cal_periodic_pmt_amt-E347,C347)</f>
        <v>0</v>
      </c>
      <c r="G347" s="37">
        <f t="shared" ref="G347:G407" si="41">+C347-F347</f>
        <v>0</v>
      </c>
    </row>
    <row r="348" spans="1:7" x14ac:dyDescent="0.2">
      <c r="A348" s="34" t="str">
        <f t="shared" si="36"/>
        <v>Finished</v>
      </c>
      <c r="B348" s="35">
        <f t="shared" si="38"/>
        <v>52201</v>
      </c>
      <c r="C348" s="36">
        <f t="shared" si="39"/>
        <v>0</v>
      </c>
      <c r="D348" s="36">
        <f t="shared" ref="D348:D407" si="42">+E348+F348</f>
        <v>0</v>
      </c>
      <c r="E348" s="36">
        <f t="shared" si="37"/>
        <v>0</v>
      </c>
      <c r="F348" s="36">
        <f t="shared" si="40"/>
        <v>0</v>
      </c>
      <c r="G348" s="37">
        <f t="shared" si="41"/>
        <v>0</v>
      </c>
    </row>
    <row r="349" spans="1:7" x14ac:dyDescent="0.2">
      <c r="A349" s="34" t="str">
        <f t="shared" si="36"/>
        <v>Finished</v>
      </c>
      <c r="B349" s="35">
        <f t="shared" si="38"/>
        <v>52232</v>
      </c>
      <c r="C349" s="36">
        <f t="shared" si="39"/>
        <v>0</v>
      </c>
      <c r="D349" s="36">
        <f t="shared" si="42"/>
        <v>0</v>
      </c>
      <c r="E349" s="36">
        <f t="shared" si="37"/>
        <v>0</v>
      </c>
      <c r="F349" s="36">
        <f t="shared" si="40"/>
        <v>0</v>
      </c>
      <c r="G349" s="37">
        <f t="shared" si="41"/>
        <v>0</v>
      </c>
    </row>
    <row r="350" spans="1:7" x14ac:dyDescent="0.2">
      <c r="A350" s="34" t="str">
        <f t="shared" si="36"/>
        <v>Finished</v>
      </c>
      <c r="B350" s="35">
        <f t="shared" si="38"/>
        <v>52263</v>
      </c>
      <c r="C350" s="36">
        <f t="shared" si="39"/>
        <v>0</v>
      </c>
      <c r="D350" s="36">
        <f t="shared" si="42"/>
        <v>0</v>
      </c>
      <c r="E350" s="36">
        <f t="shared" si="37"/>
        <v>0</v>
      </c>
      <c r="F350" s="36">
        <f t="shared" si="40"/>
        <v>0</v>
      </c>
      <c r="G350" s="37">
        <f t="shared" si="41"/>
        <v>0</v>
      </c>
    </row>
    <row r="351" spans="1:7" x14ac:dyDescent="0.2">
      <c r="A351" s="34" t="str">
        <f t="shared" si="36"/>
        <v>Finished</v>
      </c>
      <c r="B351" s="35">
        <f t="shared" si="38"/>
        <v>52291</v>
      </c>
      <c r="C351" s="36">
        <f t="shared" si="39"/>
        <v>0</v>
      </c>
      <c r="D351" s="36">
        <f t="shared" si="42"/>
        <v>0</v>
      </c>
      <c r="E351" s="36">
        <f t="shared" si="37"/>
        <v>0</v>
      </c>
      <c r="F351" s="36">
        <f t="shared" si="40"/>
        <v>0</v>
      </c>
      <c r="G351" s="37">
        <f t="shared" si="41"/>
        <v>0</v>
      </c>
    </row>
    <row r="352" spans="1:7" x14ac:dyDescent="0.2">
      <c r="A352" s="34" t="str">
        <f t="shared" si="36"/>
        <v>Finished</v>
      </c>
      <c r="B352" s="35">
        <f t="shared" si="38"/>
        <v>52322</v>
      </c>
      <c r="C352" s="36">
        <f t="shared" si="39"/>
        <v>0</v>
      </c>
      <c r="D352" s="36">
        <f t="shared" si="42"/>
        <v>0</v>
      </c>
      <c r="E352" s="36">
        <f t="shared" si="37"/>
        <v>0</v>
      </c>
      <c r="F352" s="36">
        <f t="shared" si="40"/>
        <v>0</v>
      </c>
      <c r="G352" s="37">
        <f t="shared" si="41"/>
        <v>0</v>
      </c>
    </row>
    <row r="353" spans="1:7" x14ac:dyDescent="0.2">
      <c r="A353" s="34" t="str">
        <f t="shared" si="36"/>
        <v>Finished</v>
      </c>
      <c r="B353" s="35">
        <f t="shared" si="38"/>
        <v>52352</v>
      </c>
      <c r="C353" s="36">
        <f t="shared" si="39"/>
        <v>0</v>
      </c>
      <c r="D353" s="36">
        <f t="shared" si="42"/>
        <v>0</v>
      </c>
      <c r="E353" s="36">
        <f t="shared" si="37"/>
        <v>0</v>
      </c>
      <c r="F353" s="36">
        <f t="shared" si="40"/>
        <v>0</v>
      </c>
      <c r="G353" s="37">
        <f t="shared" si="41"/>
        <v>0</v>
      </c>
    </row>
    <row r="354" spans="1:7" x14ac:dyDescent="0.2">
      <c r="A354" s="34" t="str">
        <f t="shared" si="36"/>
        <v>Finished</v>
      </c>
      <c r="B354" s="35">
        <f t="shared" si="38"/>
        <v>52383</v>
      </c>
      <c r="C354" s="36">
        <f t="shared" si="39"/>
        <v>0</v>
      </c>
      <c r="D354" s="36">
        <f t="shared" si="42"/>
        <v>0</v>
      </c>
      <c r="E354" s="36">
        <f t="shared" si="37"/>
        <v>0</v>
      </c>
      <c r="F354" s="36">
        <f t="shared" si="40"/>
        <v>0</v>
      </c>
      <c r="G354" s="37">
        <f t="shared" si="41"/>
        <v>0</v>
      </c>
    </row>
    <row r="355" spans="1:7" x14ac:dyDescent="0.2">
      <c r="A355" s="34" t="str">
        <f t="shared" si="36"/>
        <v>Finished</v>
      </c>
      <c r="B355" s="35">
        <f t="shared" si="38"/>
        <v>52413</v>
      </c>
      <c r="C355" s="36">
        <f t="shared" si="39"/>
        <v>0</v>
      </c>
      <c r="D355" s="36">
        <f t="shared" si="42"/>
        <v>0</v>
      </c>
      <c r="E355" s="36">
        <f t="shared" si="37"/>
        <v>0</v>
      </c>
      <c r="F355" s="36">
        <f t="shared" si="40"/>
        <v>0</v>
      </c>
      <c r="G355" s="37">
        <f t="shared" si="41"/>
        <v>0</v>
      </c>
    </row>
    <row r="356" spans="1:7" x14ac:dyDescent="0.2">
      <c r="A356" s="34" t="str">
        <f t="shared" si="36"/>
        <v>Finished</v>
      </c>
      <c r="B356" s="35">
        <f t="shared" si="38"/>
        <v>52444</v>
      </c>
      <c r="C356" s="36">
        <f t="shared" si="39"/>
        <v>0</v>
      </c>
      <c r="D356" s="36">
        <f t="shared" si="42"/>
        <v>0</v>
      </c>
      <c r="E356" s="36">
        <f t="shared" si="37"/>
        <v>0</v>
      </c>
      <c r="F356" s="36">
        <f t="shared" si="40"/>
        <v>0</v>
      </c>
      <c r="G356" s="37">
        <f t="shared" si="41"/>
        <v>0</v>
      </c>
    </row>
    <row r="357" spans="1:7" x14ac:dyDescent="0.2">
      <c r="A357" s="34" t="str">
        <f t="shared" si="36"/>
        <v>Finished</v>
      </c>
      <c r="B357" s="35">
        <f t="shared" si="38"/>
        <v>52475</v>
      </c>
      <c r="C357" s="36">
        <f t="shared" si="39"/>
        <v>0</v>
      </c>
      <c r="D357" s="36">
        <f t="shared" si="42"/>
        <v>0</v>
      </c>
      <c r="E357" s="36">
        <f t="shared" si="37"/>
        <v>0</v>
      </c>
      <c r="F357" s="36">
        <f t="shared" si="40"/>
        <v>0</v>
      </c>
      <c r="G357" s="37">
        <f t="shared" si="41"/>
        <v>0</v>
      </c>
    </row>
    <row r="358" spans="1:7" x14ac:dyDescent="0.2">
      <c r="A358" s="34" t="str">
        <f t="shared" si="36"/>
        <v>Finished</v>
      </c>
      <c r="B358" s="35">
        <f t="shared" si="38"/>
        <v>52505</v>
      </c>
      <c r="C358" s="36">
        <f t="shared" si="39"/>
        <v>0</v>
      </c>
      <c r="D358" s="36">
        <f t="shared" si="42"/>
        <v>0</v>
      </c>
      <c r="E358" s="36">
        <f t="shared" si="37"/>
        <v>0</v>
      </c>
      <c r="F358" s="36">
        <f t="shared" si="40"/>
        <v>0</v>
      </c>
      <c r="G358" s="37">
        <f t="shared" si="41"/>
        <v>0</v>
      </c>
    </row>
    <row r="359" spans="1:7" x14ac:dyDescent="0.2">
      <c r="A359" s="34" t="str">
        <f t="shared" si="36"/>
        <v>Finished</v>
      </c>
      <c r="B359" s="35">
        <f t="shared" si="38"/>
        <v>52536</v>
      </c>
      <c r="C359" s="36">
        <f t="shared" si="39"/>
        <v>0</v>
      </c>
      <c r="D359" s="36">
        <f t="shared" si="42"/>
        <v>0</v>
      </c>
      <c r="E359" s="36">
        <f t="shared" si="37"/>
        <v>0</v>
      </c>
      <c r="F359" s="36">
        <f t="shared" si="40"/>
        <v>0</v>
      </c>
      <c r="G359" s="37">
        <f t="shared" si="41"/>
        <v>0</v>
      </c>
    </row>
    <row r="360" spans="1:7" x14ac:dyDescent="0.2">
      <c r="A360" s="34" t="str">
        <f t="shared" si="36"/>
        <v>Finished</v>
      </c>
      <c r="B360" s="35">
        <f t="shared" si="38"/>
        <v>52566</v>
      </c>
      <c r="C360" s="36">
        <f t="shared" si="39"/>
        <v>0</v>
      </c>
      <c r="D360" s="36">
        <f t="shared" si="42"/>
        <v>0</v>
      </c>
      <c r="E360" s="36">
        <f t="shared" si="37"/>
        <v>0</v>
      </c>
      <c r="F360" s="36">
        <f t="shared" si="40"/>
        <v>0</v>
      </c>
      <c r="G360" s="37">
        <f t="shared" si="41"/>
        <v>0</v>
      </c>
    </row>
    <row r="361" spans="1:7" x14ac:dyDescent="0.2">
      <c r="A361" s="34" t="str">
        <f t="shared" si="36"/>
        <v>Finished</v>
      </c>
      <c r="B361" s="35">
        <f t="shared" si="38"/>
        <v>52597</v>
      </c>
      <c r="C361" s="36">
        <f t="shared" si="39"/>
        <v>0</v>
      </c>
      <c r="D361" s="36">
        <f t="shared" si="42"/>
        <v>0</v>
      </c>
      <c r="E361" s="36">
        <f t="shared" si="37"/>
        <v>0</v>
      </c>
      <c r="F361" s="36">
        <f t="shared" si="40"/>
        <v>0</v>
      </c>
      <c r="G361" s="37">
        <f t="shared" si="41"/>
        <v>0</v>
      </c>
    </row>
    <row r="362" spans="1:7" x14ac:dyDescent="0.2">
      <c r="A362" s="34" t="str">
        <f t="shared" si="36"/>
        <v>Finished</v>
      </c>
      <c r="B362" s="35">
        <f t="shared" si="38"/>
        <v>52628</v>
      </c>
      <c r="C362" s="36">
        <f t="shared" si="39"/>
        <v>0</v>
      </c>
      <c r="D362" s="36">
        <f t="shared" si="42"/>
        <v>0</v>
      </c>
      <c r="E362" s="36">
        <f t="shared" si="37"/>
        <v>0</v>
      </c>
      <c r="F362" s="36">
        <f t="shared" si="40"/>
        <v>0</v>
      </c>
      <c r="G362" s="37">
        <f t="shared" si="41"/>
        <v>0</v>
      </c>
    </row>
    <row r="363" spans="1:7" x14ac:dyDescent="0.2">
      <c r="A363" s="34" t="str">
        <f t="shared" si="36"/>
        <v>Finished</v>
      </c>
      <c r="B363" s="35">
        <f t="shared" si="38"/>
        <v>52657</v>
      </c>
      <c r="C363" s="36">
        <f t="shared" si="39"/>
        <v>0</v>
      </c>
      <c r="D363" s="36">
        <f t="shared" si="42"/>
        <v>0</v>
      </c>
      <c r="E363" s="36">
        <f t="shared" si="37"/>
        <v>0</v>
      </c>
      <c r="F363" s="36">
        <f t="shared" si="40"/>
        <v>0</v>
      </c>
      <c r="G363" s="37">
        <f t="shared" si="41"/>
        <v>0</v>
      </c>
    </row>
    <row r="364" spans="1:7" x14ac:dyDescent="0.2">
      <c r="A364" s="34" t="str">
        <f t="shared" si="36"/>
        <v>Finished</v>
      </c>
      <c r="B364" s="35">
        <f t="shared" si="38"/>
        <v>52688</v>
      </c>
      <c r="C364" s="36">
        <f t="shared" si="39"/>
        <v>0</v>
      </c>
      <c r="D364" s="36">
        <f t="shared" si="42"/>
        <v>0</v>
      </c>
      <c r="E364" s="36">
        <f t="shared" si="37"/>
        <v>0</v>
      </c>
      <c r="F364" s="36">
        <f t="shared" si="40"/>
        <v>0</v>
      </c>
      <c r="G364" s="37">
        <f t="shared" si="41"/>
        <v>0</v>
      </c>
    </row>
    <row r="365" spans="1:7" x14ac:dyDescent="0.2">
      <c r="A365" s="34" t="str">
        <f t="shared" si="36"/>
        <v>Finished</v>
      </c>
      <c r="B365" s="35">
        <f t="shared" si="38"/>
        <v>52718</v>
      </c>
      <c r="C365" s="36">
        <f t="shared" si="39"/>
        <v>0</v>
      </c>
      <c r="D365" s="36">
        <f t="shared" si="42"/>
        <v>0</v>
      </c>
      <c r="E365" s="36">
        <f t="shared" si="37"/>
        <v>0</v>
      </c>
      <c r="F365" s="36">
        <f t="shared" si="40"/>
        <v>0</v>
      </c>
      <c r="G365" s="37">
        <f t="shared" si="41"/>
        <v>0</v>
      </c>
    </row>
    <row r="366" spans="1:7" x14ac:dyDescent="0.2">
      <c r="A366" s="34" t="str">
        <f t="shared" si="36"/>
        <v>Finished</v>
      </c>
      <c r="B366" s="35">
        <f t="shared" si="38"/>
        <v>52749</v>
      </c>
      <c r="C366" s="36">
        <f t="shared" si="39"/>
        <v>0</v>
      </c>
      <c r="D366" s="36">
        <f t="shared" si="42"/>
        <v>0</v>
      </c>
      <c r="E366" s="36">
        <f t="shared" si="37"/>
        <v>0</v>
      </c>
      <c r="F366" s="36">
        <f t="shared" si="40"/>
        <v>0</v>
      </c>
      <c r="G366" s="37">
        <f t="shared" si="41"/>
        <v>0</v>
      </c>
    </row>
    <row r="367" spans="1:7" x14ac:dyDescent="0.2">
      <c r="A367" s="34" t="str">
        <f t="shared" si="36"/>
        <v>Finished</v>
      </c>
      <c r="B367" s="35">
        <f t="shared" si="38"/>
        <v>52779</v>
      </c>
      <c r="C367" s="36">
        <f t="shared" si="39"/>
        <v>0</v>
      </c>
      <c r="D367" s="36">
        <f t="shared" si="42"/>
        <v>0</v>
      </c>
      <c r="E367" s="36">
        <f t="shared" si="37"/>
        <v>0</v>
      </c>
      <c r="F367" s="36">
        <f t="shared" si="40"/>
        <v>0</v>
      </c>
      <c r="G367" s="37">
        <f t="shared" si="41"/>
        <v>0</v>
      </c>
    </row>
    <row r="368" spans="1:7" x14ac:dyDescent="0.2">
      <c r="A368" s="34" t="str">
        <f t="shared" si="36"/>
        <v>Finished</v>
      </c>
      <c r="B368" s="35">
        <f t="shared" si="38"/>
        <v>52810</v>
      </c>
      <c r="C368" s="36">
        <f t="shared" si="39"/>
        <v>0</v>
      </c>
      <c r="D368" s="36">
        <f t="shared" si="42"/>
        <v>0</v>
      </c>
      <c r="E368" s="36">
        <f t="shared" si="37"/>
        <v>0</v>
      </c>
      <c r="F368" s="36">
        <f t="shared" si="40"/>
        <v>0</v>
      </c>
      <c r="G368" s="37">
        <f t="shared" si="41"/>
        <v>0</v>
      </c>
    </row>
    <row r="369" spans="1:7" x14ac:dyDescent="0.2">
      <c r="A369" s="34" t="str">
        <f t="shared" si="36"/>
        <v>Finished</v>
      </c>
      <c r="B369" s="35">
        <f t="shared" si="38"/>
        <v>52841</v>
      </c>
      <c r="C369" s="36">
        <f t="shared" si="39"/>
        <v>0</v>
      </c>
      <c r="D369" s="36">
        <f t="shared" si="42"/>
        <v>0</v>
      </c>
      <c r="E369" s="36">
        <f t="shared" si="37"/>
        <v>0</v>
      </c>
      <c r="F369" s="36">
        <f t="shared" si="40"/>
        <v>0</v>
      </c>
      <c r="G369" s="37">
        <f t="shared" si="41"/>
        <v>0</v>
      </c>
    </row>
    <row r="370" spans="1:7" x14ac:dyDescent="0.2">
      <c r="A370" s="34" t="str">
        <f t="shared" si="36"/>
        <v>Finished</v>
      </c>
      <c r="B370" s="35">
        <f t="shared" si="38"/>
        <v>52871</v>
      </c>
      <c r="C370" s="36">
        <f t="shared" si="39"/>
        <v>0</v>
      </c>
      <c r="D370" s="36">
        <f t="shared" si="42"/>
        <v>0</v>
      </c>
      <c r="E370" s="36">
        <f t="shared" si="37"/>
        <v>0</v>
      </c>
      <c r="F370" s="36">
        <f t="shared" si="40"/>
        <v>0</v>
      </c>
      <c r="G370" s="37">
        <f t="shared" si="41"/>
        <v>0</v>
      </c>
    </row>
    <row r="371" spans="1:7" x14ac:dyDescent="0.2">
      <c r="A371" s="34" t="str">
        <f t="shared" si="36"/>
        <v>Finished</v>
      </c>
      <c r="B371" s="35">
        <f t="shared" si="38"/>
        <v>52902</v>
      </c>
      <c r="C371" s="36">
        <f t="shared" si="39"/>
        <v>0</v>
      </c>
      <c r="D371" s="36">
        <f t="shared" si="42"/>
        <v>0</v>
      </c>
      <c r="E371" s="36">
        <f t="shared" si="37"/>
        <v>0</v>
      </c>
      <c r="F371" s="36">
        <f t="shared" si="40"/>
        <v>0</v>
      </c>
      <c r="G371" s="37">
        <f t="shared" si="41"/>
        <v>0</v>
      </c>
    </row>
    <row r="372" spans="1:7" x14ac:dyDescent="0.2">
      <c r="A372" s="34" t="str">
        <f t="shared" si="36"/>
        <v>Finished</v>
      </c>
      <c r="B372" s="35">
        <f t="shared" si="38"/>
        <v>52932</v>
      </c>
      <c r="C372" s="36">
        <f t="shared" si="39"/>
        <v>0</v>
      </c>
      <c r="D372" s="36">
        <f t="shared" si="42"/>
        <v>0</v>
      </c>
      <c r="E372" s="36">
        <f t="shared" si="37"/>
        <v>0</v>
      </c>
      <c r="F372" s="36">
        <f t="shared" si="40"/>
        <v>0</v>
      </c>
      <c r="G372" s="37">
        <f t="shared" si="41"/>
        <v>0</v>
      </c>
    </row>
    <row r="373" spans="1:7" x14ac:dyDescent="0.2">
      <c r="A373" s="34" t="str">
        <f t="shared" si="36"/>
        <v>Finished</v>
      </c>
      <c r="B373" s="35">
        <f t="shared" si="38"/>
        <v>52963</v>
      </c>
      <c r="C373" s="36">
        <f t="shared" si="39"/>
        <v>0</v>
      </c>
      <c r="D373" s="36">
        <f t="shared" si="42"/>
        <v>0</v>
      </c>
      <c r="E373" s="36">
        <f t="shared" si="37"/>
        <v>0</v>
      </c>
      <c r="F373" s="36">
        <f t="shared" si="40"/>
        <v>0</v>
      </c>
      <c r="G373" s="37">
        <f t="shared" si="41"/>
        <v>0</v>
      </c>
    </row>
    <row r="374" spans="1:7" x14ac:dyDescent="0.2">
      <c r="A374" s="34" t="str">
        <f t="shared" si="36"/>
        <v>Finished</v>
      </c>
      <c r="B374" s="35">
        <f t="shared" si="38"/>
        <v>52994</v>
      </c>
      <c r="C374" s="36">
        <f t="shared" si="39"/>
        <v>0</v>
      </c>
      <c r="D374" s="36">
        <f t="shared" si="42"/>
        <v>0</v>
      </c>
      <c r="E374" s="36">
        <f t="shared" si="37"/>
        <v>0</v>
      </c>
      <c r="F374" s="36">
        <f t="shared" si="40"/>
        <v>0</v>
      </c>
      <c r="G374" s="37">
        <f t="shared" si="41"/>
        <v>0</v>
      </c>
    </row>
    <row r="375" spans="1:7" x14ac:dyDescent="0.2">
      <c r="A375" s="34" t="str">
        <f t="shared" si="36"/>
        <v>Finished</v>
      </c>
      <c r="B375" s="35">
        <f t="shared" si="38"/>
        <v>53022</v>
      </c>
      <c r="C375" s="36">
        <f t="shared" si="39"/>
        <v>0</v>
      </c>
      <c r="D375" s="36">
        <f t="shared" si="42"/>
        <v>0</v>
      </c>
      <c r="E375" s="36">
        <f t="shared" si="37"/>
        <v>0</v>
      </c>
      <c r="F375" s="36">
        <f t="shared" si="40"/>
        <v>0</v>
      </c>
      <c r="G375" s="37">
        <f t="shared" si="41"/>
        <v>0</v>
      </c>
    </row>
    <row r="376" spans="1:7" x14ac:dyDescent="0.2">
      <c r="A376" s="34" t="str">
        <f t="shared" si="36"/>
        <v>Finished</v>
      </c>
      <c r="B376" s="35">
        <f t="shared" si="38"/>
        <v>53053</v>
      </c>
      <c r="C376" s="36">
        <f t="shared" si="39"/>
        <v>0</v>
      </c>
      <c r="D376" s="36">
        <f t="shared" si="42"/>
        <v>0</v>
      </c>
      <c r="E376" s="36">
        <f t="shared" si="37"/>
        <v>0</v>
      </c>
      <c r="F376" s="36">
        <f t="shared" si="40"/>
        <v>0</v>
      </c>
      <c r="G376" s="37">
        <f t="shared" si="41"/>
        <v>0</v>
      </c>
    </row>
    <row r="377" spans="1:7" x14ac:dyDescent="0.2">
      <c r="A377" s="34" t="str">
        <f t="shared" si="36"/>
        <v>Finished</v>
      </c>
      <c r="B377" s="35">
        <f t="shared" si="38"/>
        <v>53083</v>
      </c>
      <c r="C377" s="36">
        <f t="shared" si="39"/>
        <v>0</v>
      </c>
      <c r="D377" s="36">
        <f t="shared" si="42"/>
        <v>0</v>
      </c>
      <c r="E377" s="36">
        <f t="shared" si="37"/>
        <v>0</v>
      </c>
      <c r="F377" s="36">
        <f t="shared" si="40"/>
        <v>0</v>
      </c>
      <c r="G377" s="37">
        <f t="shared" si="41"/>
        <v>0</v>
      </c>
    </row>
    <row r="378" spans="1:7" x14ac:dyDescent="0.2">
      <c r="A378" s="34" t="str">
        <f t="shared" ref="A378:A407" si="43">+IF(A377&lt;num_pmts,A377+1,"Finished")</f>
        <v>Finished</v>
      </c>
      <c r="B378" s="35">
        <f t="shared" si="38"/>
        <v>53114</v>
      </c>
      <c r="C378" s="36">
        <f t="shared" si="39"/>
        <v>0</v>
      </c>
      <c r="D378" s="36">
        <f t="shared" si="42"/>
        <v>0</v>
      </c>
      <c r="E378" s="36">
        <f t="shared" si="37"/>
        <v>0</v>
      </c>
      <c r="F378" s="36">
        <f t="shared" si="40"/>
        <v>0</v>
      </c>
      <c r="G378" s="37">
        <f t="shared" si="41"/>
        <v>0</v>
      </c>
    </row>
    <row r="379" spans="1:7" x14ac:dyDescent="0.2">
      <c r="A379" s="34" t="str">
        <f t="shared" si="43"/>
        <v>Finished</v>
      </c>
      <c r="B379" s="35">
        <f t="shared" si="38"/>
        <v>53144</v>
      </c>
      <c r="C379" s="36">
        <f t="shared" si="39"/>
        <v>0</v>
      </c>
      <c r="D379" s="36">
        <f t="shared" si="42"/>
        <v>0</v>
      </c>
      <c r="E379" s="36">
        <f t="shared" si="37"/>
        <v>0</v>
      </c>
      <c r="F379" s="36">
        <f t="shared" si="40"/>
        <v>0</v>
      </c>
      <c r="G379" s="37">
        <f t="shared" si="41"/>
        <v>0</v>
      </c>
    </row>
    <row r="380" spans="1:7" x14ac:dyDescent="0.2">
      <c r="A380" s="34" t="str">
        <f t="shared" si="43"/>
        <v>Finished</v>
      </c>
      <c r="B380" s="35">
        <f t="shared" si="38"/>
        <v>53175</v>
      </c>
      <c r="C380" s="36">
        <f t="shared" si="39"/>
        <v>0</v>
      </c>
      <c r="D380" s="36">
        <f t="shared" si="42"/>
        <v>0</v>
      </c>
      <c r="E380" s="36">
        <f t="shared" si="37"/>
        <v>0</v>
      </c>
      <c r="F380" s="36">
        <f t="shared" si="40"/>
        <v>0</v>
      </c>
      <c r="G380" s="37">
        <f t="shared" si="41"/>
        <v>0</v>
      </c>
    </row>
    <row r="381" spans="1:7" x14ac:dyDescent="0.2">
      <c r="A381" s="34" t="str">
        <f t="shared" si="43"/>
        <v>Finished</v>
      </c>
      <c r="B381" s="35">
        <f t="shared" si="38"/>
        <v>53206</v>
      </c>
      <c r="C381" s="36">
        <f t="shared" si="39"/>
        <v>0</v>
      </c>
      <c r="D381" s="36">
        <f t="shared" si="42"/>
        <v>0</v>
      </c>
      <c r="E381" s="36">
        <f t="shared" si="37"/>
        <v>0</v>
      </c>
      <c r="F381" s="36">
        <f t="shared" si="40"/>
        <v>0</v>
      </c>
      <c r="G381" s="37">
        <f t="shared" si="41"/>
        <v>0</v>
      </c>
    </row>
    <row r="382" spans="1:7" x14ac:dyDescent="0.2">
      <c r="A382" s="34" t="str">
        <f t="shared" si="43"/>
        <v>Finished</v>
      </c>
      <c r="B382" s="35">
        <f t="shared" si="38"/>
        <v>53236</v>
      </c>
      <c r="C382" s="36">
        <f t="shared" si="39"/>
        <v>0</v>
      </c>
      <c r="D382" s="36">
        <f t="shared" si="42"/>
        <v>0</v>
      </c>
      <c r="E382" s="36">
        <f t="shared" si="37"/>
        <v>0</v>
      </c>
      <c r="F382" s="36">
        <f t="shared" si="40"/>
        <v>0</v>
      </c>
      <c r="G382" s="37">
        <f t="shared" si="41"/>
        <v>0</v>
      </c>
    </row>
    <row r="383" spans="1:7" x14ac:dyDescent="0.2">
      <c r="A383" s="34" t="str">
        <f t="shared" si="43"/>
        <v>Finished</v>
      </c>
      <c r="B383" s="35">
        <f t="shared" si="38"/>
        <v>53267</v>
      </c>
      <c r="C383" s="36">
        <f t="shared" si="39"/>
        <v>0</v>
      </c>
      <c r="D383" s="36">
        <f t="shared" si="42"/>
        <v>0</v>
      </c>
      <c r="E383" s="36">
        <f t="shared" si="37"/>
        <v>0</v>
      </c>
      <c r="F383" s="36">
        <f t="shared" si="40"/>
        <v>0</v>
      </c>
      <c r="G383" s="37">
        <f t="shared" si="41"/>
        <v>0</v>
      </c>
    </row>
    <row r="384" spans="1:7" x14ac:dyDescent="0.2">
      <c r="A384" s="34" t="str">
        <f t="shared" si="43"/>
        <v>Finished</v>
      </c>
      <c r="B384" s="35">
        <f t="shared" si="38"/>
        <v>53297</v>
      </c>
      <c r="C384" s="36">
        <f t="shared" si="39"/>
        <v>0</v>
      </c>
      <c r="D384" s="36">
        <f t="shared" si="42"/>
        <v>0</v>
      </c>
      <c r="E384" s="36">
        <f t="shared" si="37"/>
        <v>0</v>
      </c>
      <c r="F384" s="36">
        <f t="shared" si="40"/>
        <v>0</v>
      </c>
      <c r="G384" s="37">
        <f t="shared" si="41"/>
        <v>0</v>
      </c>
    </row>
    <row r="385" spans="1:7" x14ac:dyDescent="0.2">
      <c r="A385" s="34" t="str">
        <f t="shared" si="43"/>
        <v>Finished</v>
      </c>
      <c r="B385" s="35">
        <f t="shared" si="38"/>
        <v>53328</v>
      </c>
      <c r="C385" s="36">
        <f t="shared" si="39"/>
        <v>0</v>
      </c>
      <c r="D385" s="36">
        <f t="shared" si="42"/>
        <v>0</v>
      </c>
      <c r="E385" s="36">
        <f t="shared" si="37"/>
        <v>0</v>
      </c>
      <c r="F385" s="36">
        <f t="shared" si="40"/>
        <v>0</v>
      </c>
      <c r="G385" s="37">
        <f t="shared" si="41"/>
        <v>0</v>
      </c>
    </row>
    <row r="386" spans="1:7" x14ac:dyDescent="0.2">
      <c r="A386" s="34" t="str">
        <f t="shared" si="43"/>
        <v>Finished</v>
      </c>
      <c r="B386" s="35">
        <f t="shared" si="38"/>
        <v>53359</v>
      </c>
      <c r="C386" s="36">
        <f t="shared" si="39"/>
        <v>0</v>
      </c>
      <c r="D386" s="36">
        <f t="shared" si="42"/>
        <v>0</v>
      </c>
      <c r="E386" s="36">
        <f t="shared" si="37"/>
        <v>0</v>
      </c>
      <c r="F386" s="36">
        <f t="shared" si="40"/>
        <v>0</v>
      </c>
      <c r="G386" s="37">
        <f t="shared" si="41"/>
        <v>0</v>
      </c>
    </row>
    <row r="387" spans="1:7" x14ac:dyDescent="0.2">
      <c r="A387" s="34" t="str">
        <f t="shared" si="43"/>
        <v>Finished</v>
      </c>
      <c r="B387" s="35">
        <f t="shared" si="38"/>
        <v>53387</v>
      </c>
      <c r="C387" s="36">
        <f t="shared" si="39"/>
        <v>0</v>
      </c>
      <c r="D387" s="36">
        <f t="shared" si="42"/>
        <v>0</v>
      </c>
      <c r="E387" s="36">
        <f t="shared" si="37"/>
        <v>0</v>
      </c>
      <c r="F387" s="36">
        <f t="shared" si="40"/>
        <v>0</v>
      </c>
      <c r="G387" s="37">
        <f t="shared" si="41"/>
        <v>0</v>
      </c>
    </row>
    <row r="388" spans="1:7" x14ac:dyDescent="0.2">
      <c r="A388" s="34" t="str">
        <f t="shared" si="43"/>
        <v>Finished</v>
      </c>
      <c r="B388" s="35">
        <f t="shared" si="38"/>
        <v>53418</v>
      </c>
      <c r="C388" s="36">
        <f t="shared" si="39"/>
        <v>0</v>
      </c>
      <c r="D388" s="36">
        <f t="shared" si="42"/>
        <v>0</v>
      </c>
      <c r="E388" s="36">
        <f t="shared" si="37"/>
        <v>0</v>
      </c>
      <c r="F388" s="36">
        <f t="shared" si="40"/>
        <v>0</v>
      </c>
      <c r="G388" s="37">
        <f t="shared" si="41"/>
        <v>0</v>
      </c>
    </row>
    <row r="389" spans="1:7" x14ac:dyDescent="0.2">
      <c r="A389" s="34" t="str">
        <f t="shared" si="43"/>
        <v>Finished</v>
      </c>
      <c r="B389" s="35">
        <f t="shared" si="38"/>
        <v>53448</v>
      </c>
      <c r="C389" s="36">
        <f t="shared" si="39"/>
        <v>0</v>
      </c>
      <c r="D389" s="36">
        <f t="shared" si="42"/>
        <v>0</v>
      </c>
      <c r="E389" s="36">
        <f t="shared" si="37"/>
        <v>0</v>
      </c>
      <c r="F389" s="36">
        <f t="shared" si="40"/>
        <v>0</v>
      </c>
      <c r="G389" s="37">
        <f t="shared" si="41"/>
        <v>0</v>
      </c>
    </row>
    <row r="390" spans="1:7" x14ac:dyDescent="0.2">
      <c r="A390" s="34" t="str">
        <f t="shared" si="43"/>
        <v>Finished</v>
      </c>
      <c r="B390" s="35">
        <f t="shared" si="38"/>
        <v>53479</v>
      </c>
      <c r="C390" s="36">
        <f t="shared" si="39"/>
        <v>0</v>
      </c>
      <c r="D390" s="36">
        <f t="shared" si="42"/>
        <v>0</v>
      </c>
      <c r="E390" s="36">
        <f t="shared" si="37"/>
        <v>0</v>
      </c>
      <c r="F390" s="36">
        <f t="shared" si="40"/>
        <v>0</v>
      </c>
      <c r="G390" s="37">
        <f t="shared" si="41"/>
        <v>0</v>
      </c>
    </row>
    <row r="391" spans="1:7" x14ac:dyDescent="0.2">
      <c r="A391" s="34" t="str">
        <f t="shared" si="43"/>
        <v>Finished</v>
      </c>
      <c r="B391" s="35">
        <f t="shared" si="38"/>
        <v>53509</v>
      </c>
      <c r="C391" s="36">
        <f t="shared" si="39"/>
        <v>0</v>
      </c>
      <c r="D391" s="36">
        <f t="shared" si="42"/>
        <v>0</v>
      </c>
      <c r="E391" s="36">
        <f t="shared" si="37"/>
        <v>0</v>
      </c>
      <c r="F391" s="36">
        <f t="shared" si="40"/>
        <v>0</v>
      </c>
      <c r="G391" s="37">
        <f t="shared" si="41"/>
        <v>0</v>
      </c>
    </row>
    <row r="392" spans="1:7" x14ac:dyDescent="0.2">
      <c r="A392" s="34" t="str">
        <f t="shared" si="43"/>
        <v>Finished</v>
      </c>
      <c r="B392" s="35">
        <f t="shared" si="38"/>
        <v>53540</v>
      </c>
      <c r="C392" s="36">
        <f t="shared" si="39"/>
        <v>0</v>
      </c>
      <c r="D392" s="36">
        <f t="shared" si="42"/>
        <v>0</v>
      </c>
      <c r="E392" s="36">
        <f t="shared" si="37"/>
        <v>0</v>
      </c>
      <c r="F392" s="36">
        <f t="shared" si="40"/>
        <v>0</v>
      </c>
      <c r="G392" s="37">
        <f t="shared" si="41"/>
        <v>0</v>
      </c>
    </row>
    <row r="393" spans="1:7" x14ac:dyDescent="0.2">
      <c r="A393" s="34" t="str">
        <f t="shared" si="43"/>
        <v>Finished</v>
      </c>
      <c r="B393" s="35">
        <f t="shared" si="38"/>
        <v>53571</v>
      </c>
      <c r="C393" s="36">
        <f t="shared" si="39"/>
        <v>0</v>
      </c>
      <c r="D393" s="36">
        <f t="shared" si="42"/>
        <v>0</v>
      </c>
      <c r="E393" s="36">
        <f t="shared" si="37"/>
        <v>0</v>
      </c>
      <c r="F393" s="36">
        <f t="shared" si="40"/>
        <v>0</v>
      </c>
      <c r="G393" s="37">
        <f t="shared" si="41"/>
        <v>0</v>
      </c>
    </row>
    <row r="394" spans="1:7" x14ac:dyDescent="0.2">
      <c r="A394" s="34" t="str">
        <f t="shared" si="43"/>
        <v>Finished</v>
      </c>
      <c r="B394" s="35">
        <f t="shared" si="38"/>
        <v>53601</v>
      </c>
      <c r="C394" s="36">
        <f t="shared" si="39"/>
        <v>0</v>
      </c>
      <c r="D394" s="36">
        <f t="shared" si="42"/>
        <v>0</v>
      </c>
      <c r="E394" s="36">
        <f t="shared" si="37"/>
        <v>0</v>
      </c>
      <c r="F394" s="36">
        <f t="shared" si="40"/>
        <v>0</v>
      </c>
      <c r="G394" s="37">
        <f t="shared" si="41"/>
        <v>0</v>
      </c>
    </row>
    <row r="395" spans="1:7" x14ac:dyDescent="0.2">
      <c r="A395" s="34" t="str">
        <f t="shared" si="43"/>
        <v>Finished</v>
      </c>
      <c r="B395" s="35">
        <f t="shared" si="38"/>
        <v>53632</v>
      </c>
      <c r="C395" s="36">
        <f t="shared" si="39"/>
        <v>0</v>
      </c>
      <c r="D395" s="36">
        <f t="shared" si="42"/>
        <v>0</v>
      </c>
      <c r="E395" s="36">
        <f t="shared" si="37"/>
        <v>0</v>
      </c>
      <c r="F395" s="36">
        <f t="shared" si="40"/>
        <v>0</v>
      </c>
      <c r="G395" s="37">
        <f t="shared" si="41"/>
        <v>0</v>
      </c>
    </row>
    <row r="396" spans="1:7" x14ac:dyDescent="0.2">
      <c r="A396" s="34" t="str">
        <f t="shared" si="43"/>
        <v>Finished</v>
      </c>
      <c r="B396" s="35">
        <f t="shared" si="38"/>
        <v>53662</v>
      </c>
      <c r="C396" s="36">
        <f t="shared" si="39"/>
        <v>0</v>
      </c>
      <c r="D396" s="36">
        <f t="shared" si="42"/>
        <v>0</v>
      </c>
      <c r="E396" s="36">
        <f t="shared" si="37"/>
        <v>0</v>
      </c>
      <c r="F396" s="36">
        <f t="shared" si="40"/>
        <v>0</v>
      </c>
      <c r="G396" s="37">
        <f t="shared" si="41"/>
        <v>0</v>
      </c>
    </row>
    <row r="397" spans="1:7" x14ac:dyDescent="0.2">
      <c r="A397" s="34" t="str">
        <f t="shared" si="43"/>
        <v>Finished</v>
      </c>
      <c r="B397" s="35">
        <f t="shared" si="38"/>
        <v>53693</v>
      </c>
      <c r="C397" s="36">
        <f t="shared" si="39"/>
        <v>0</v>
      </c>
      <c r="D397" s="36">
        <f t="shared" si="42"/>
        <v>0</v>
      </c>
      <c r="E397" s="36">
        <f t="shared" si="37"/>
        <v>0</v>
      </c>
      <c r="F397" s="36">
        <f t="shared" si="40"/>
        <v>0</v>
      </c>
      <c r="G397" s="37">
        <f t="shared" si="41"/>
        <v>0</v>
      </c>
    </row>
    <row r="398" spans="1:7" x14ac:dyDescent="0.2">
      <c r="A398" s="34" t="str">
        <f t="shared" si="43"/>
        <v>Finished</v>
      </c>
      <c r="B398" s="35">
        <f t="shared" si="38"/>
        <v>53724</v>
      </c>
      <c r="C398" s="36">
        <f t="shared" si="39"/>
        <v>0</v>
      </c>
      <c r="D398" s="36">
        <f t="shared" si="42"/>
        <v>0</v>
      </c>
      <c r="E398" s="36">
        <f t="shared" si="37"/>
        <v>0</v>
      </c>
      <c r="F398" s="36">
        <f t="shared" si="40"/>
        <v>0</v>
      </c>
      <c r="G398" s="37">
        <f t="shared" si="41"/>
        <v>0</v>
      </c>
    </row>
    <row r="399" spans="1:7" x14ac:dyDescent="0.2">
      <c r="A399" s="34" t="str">
        <f t="shared" si="43"/>
        <v>Finished</v>
      </c>
      <c r="B399" s="35">
        <f t="shared" si="38"/>
        <v>53752</v>
      </c>
      <c r="C399" s="36">
        <f t="shared" si="39"/>
        <v>0</v>
      </c>
      <c r="D399" s="36">
        <f t="shared" si="42"/>
        <v>0</v>
      </c>
      <c r="E399" s="36">
        <f t="shared" si="37"/>
        <v>0</v>
      </c>
      <c r="F399" s="36">
        <f t="shared" si="40"/>
        <v>0</v>
      </c>
      <c r="G399" s="37">
        <f t="shared" si="41"/>
        <v>0</v>
      </c>
    </row>
    <row r="400" spans="1:7" x14ac:dyDescent="0.2">
      <c r="A400" s="34" t="str">
        <f t="shared" si="43"/>
        <v>Finished</v>
      </c>
      <c r="B400" s="35">
        <f t="shared" si="38"/>
        <v>53783</v>
      </c>
      <c r="C400" s="36">
        <f t="shared" si="39"/>
        <v>0</v>
      </c>
      <c r="D400" s="36">
        <f t="shared" si="42"/>
        <v>0</v>
      </c>
      <c r="E400" s="36">
        <f t="shared" si="37"/>
        <v>0</v>
      </c>
      <c r="F400" s="36">
        <f t="shared" si="40"/>
        <v>0</v>
      </c>
      <c r="G400" s="37">
        <f t="shared" si="41"/>
        <v>0</v>
      </c>
    </row>
    <row r="401" spans="1:7" x14ac:dyDescent="0.2">
      <c r="A401" s="34" t="str">
        <f t="shared" si="43"/>
        <v>Finished</v>
      </c>
      <c r="B401" s="35">
        <f t="shared" si="38"/>
        <v>53813</v>
      </c>
      <c r="C401" s="36">
        <f t="shared" si="39"/>
        <v>0</v>
      </c>
      <c r="D401" s="36">
        <f t="shared" si="42"/>
        <v>0</v>
      </c>
      <c r="E401" s="36">
        <f t="shared" si="37"/>
        <v>0</v>
      </c>
      <c r="F401" s="36">
        <f t="shared" si="40"/>
        <v>0</v>
      </c>
      <c r="G401" s="37">
        <f t="shared" si="41"/>
        <v>0</v>
      </c>
    </row>
    <row r="402" spans="1:7" x14ac:dyDescent="0.2">
      <c r="A402" s="34" t="str">
        <f t="shared" si="43"/>
        <v>Finished</v>
      </c>
      <c r="B402" s="35">
        <f t="shared" si="38"/>
        <v>53844</v>
      </c>
      <c r="C402" s="36">
        <f t="shared" si="39"/>
        <v>0</v>
      </c>
      <c r="D402" s="36">
        <f t="shared" si="42"/>
        <v>0</v>
      </c>
      <c r="E402" s="36">
        <f t="shared" si="37"/>
        <v>0</v>
      </c>
      <c r="F402" s="36">
        <f t="shared" si="40"/>
        <v>0</v>
      </c>
      <c r="G402" s="37">
        <f t="shared" si="41"/>
        <v>0</v>
      </c>
    </row>
    <row r="403" spans="1:7" x14ac:dyDescent="0.2">
      <c r="A403" s="34" t="str">
        <f t="shared" si="43"/>
        <v>Finished</v>
      </c>
      <c r="B403" s="35">
        <f t="shared" si="38"/>
        <v>53874</v>
      </c>
      <c r="C403" s="36">
        <f t="shared" si="39"/>
        <v>0</v>
      </c>
      <c r="D403" s="36">
        <f t="shared" si="42"/>
        <v>0</v>
      </c>
      <c r="E403" s="36">
        <f t="shared" si="37"/>
        <v>0</v>
      </c>
      <c r="F403" s="36">
        <f t="shared" si="40"/>
        <v>0</v>
      </c>
      <c r="G403" s="37">
        <f t="shared" si="41"/>
        <v>0</v>
      </c>
    </row>
    <row r="404" spans="1:7" x14ac:dyDescent="0.2">
      <c r="A404" s="34" t="str">
        <f t="shared" si="43"/>
        <v>Finished</v>
      </c>
      <c r="B404" s="35">
        <f t="shared" si="38"/>
        <v>53905</v>
      </c>
      <c r="C404" s="36">
        <f t="shared" si="39"/>
        <v>0</v>
      </c>
      <c r="D404" s="36">
        <f t="shared" si="42"/>
        <v>0</v>
      </c>
      <c r="E404" s="36">
        <f t="shared" si="37"/>
        <v>0</v>
      </c>
      <c r="F404" s="36">
        <f t="shared" si="40"/>
        <v>0</v>
      </c>
      <c r="G404" s="37">
        <f t="shared" si="41"/>
        <v>0</v>
      </c>
    </row>
    <row r="405" spans="1:7" x14ac:dyDescent="0.2">
      <c r="A405" s="34" t="str">
        <f t="shared" si="43"/>
        <v>Finished</v>
      </c>
      <c r="B405" s="35">
        <f t="shared" si="38"/>
        <v>53936</v>
      </c>
      <c r="C405" s="36">
        <f t="shared" si="39"/>
        <v>0</v>
      </c>
      <c r="D405" s="36">
        <f t="shared" si="42"/>
        <v>0</v>
      </c>
      <c r="E405" s="36">
        <f t="shared" si="37"/>
        <v>0</v>
      </c>
      <c r="F405" s="36">
        <f t="shared" si="40"/>
        <v>0</v>
      </c>
      <c r="G405" s="37">
        <f t="shared" si="41"/>
        <v>0</v>
      </c>
    </row>
    <row r="406" spans="1:7" x14ac:dyDescent="0.2">
      <c r="A406" s="34" t="str">
        <f t="shared" si="43"/>
        <v>Finished</v>
      </c>
      <c r="B406" s="35">
        <f t="shared" si="38"/>
        <v>53966</v>
      </c>
      <c r="C406" s="36">
        <f t="shared" si="39"/>
        <v>0</v>
      </c>
      <c r="D406" s="36">
        <f t="shared" si="42"/>
        <v>0</v>
      </c>
      <c r="E406" s="36">
        <f t="shared" si="37"/>
        <v>0</v>
      </c>
      <c r="F406" s="36">
        <f t="shared" si="40"/>
        <v>0</v>
      </c>
      <c r="G406" s="37">
        <f t="shared" si="41"/>
        <v>0</v>
      </c>
    </row>
    <row r="407" spans="1:7" x14ac:dyDescent="0.2">
      <c r="A407" s="34" t="str">
        <f t="shared" si="43"/>
        <v>Finished</v>
      </c>
      <c r="B407" s="35">
        <f t="shared" si="38"/>
        <v>53997</v>
      </c>
      <c r="C407" s="36">
        <f t="shared" si="39"/>
        <v>0</v>
      </c>
      <c r="D407" s="36">
        <f t="shared" si="42"/>
        <v>0</v>
      </c>
      <c r="E407" s="36">
        <f t="shared" si="37"/>
        <v>0</v>
      </c>
      <c r="F407" s="36">
        <f t="shared" si="40"/>
        <v>0</v>
      </c>
      <c r="G407" s="37">
        <f t="shared" si="41"/>
        <v>0</v>
      </c>
    </row>
  </sheetData>
  <mergeCells count="3">
    <mergeCell ref="Q5:Q7"/>
    <mergeCell ref="Q9:Q14"/>
    <mergeCell ref="D22:F22"/>
  </mergeCells>
  <dataValidations count="3">
    <dataValidation type="list" allowBlank="1" showInputMessage="1" showErrorMessage="1" sqref="F17">
      <formula1>$S$13:$S$14</formula1>
    </dataValidation>
    <dataValidation type="list" allowBlank="1" showInputMessage="1" showErrorMessage="1" sqref="B4">
      <formula1>list_num_days_in_year</formula1>
    </dataValidation>
    <dataValidation type="list" allowBlank="1" showInputMessage="1" showErrorMessage="1" sqref="B15:B16">
      <formula1>list_schedules_intervals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407"/>
  <sheetViews>
    <sheetView zoomScale="70" zoomScaleNormal="70" workbookViewId="0">
      <pane xSplit="3" ySplit="23" topLeftCell="D24" activePane="bottomRight" state="frozen"/>
      <selection activeCell="B22" sqref="B22"/>
      <selection pane="topRight" activeCell="B22" sqref="B22"/>
      <selection pane="bottomLeft" activeCell="B22" sqref="B22"/>
      <selection pane="bottomRight" activeCell="B22" sqref="B22"/>
    </sheetView>
  </sheetViews>
  <sheetFormatPr defaultRowHeight="14.25" x14ac:dyDescent="0.2"/>
  <cols>
    <col min="1" max="1" width="31" customWidth="1"/>
    <col min="2" max="2" width="19" customWidth="1"/>
    <col min="3" max="3" width="17.875" style="1" customWidth="1"/>
    <col min="4" max="4" width="16.625" style="1" customWidth="1"/>
    <col min="5" max="5" width="37.375" style="1" customWidth="1"/>
    <col min="6" max="6" width="21.25" style="1" customWidth="1"/>
    <col min="7" max="7" width="14.75" style="1" customWidth="1"/>
    <col min="8" max="8" width="1.625" customWidth="1"/>
    <col min="9" max="9" width="10.5" hidden="1" customWidth="1"/>
    <col min="10" max="10" width="26.875" hidden="1" customWidth="1"/>
    <col min="11" max="11" width="11.25" hidden="1" customWidth="1"/>
    <col min="12" max="12" width="10.5" hidden="1" customWidth="1"/>
    <col min="13" max="13" width="13" customWidth="1"/>
    <col min="14" max="14" width="17.25" customWidth="1"/>
    <col min="15" max="15" width="18.625" customWidth="1"/>
    <col min="16" max="16" width="22.625" customWidth="1"/>
    <col min="17" max="17" width="19.5" customWidth="1"/>
    <col min="18" max="18" width="9" customWidth="1"/>
    <col min="19" max="19" width="18" customWidth="1"/>
    <col min="20" max="20" width="9" customWidth="1"/>
  </cols>
  <sheetData>
    <row r="1" spans="1:19" x14ac:dyDescent="0.2">
      <c r="J1" t="s">
        <v>96</v>
      </c>
    </row>
    <row r="2" spans="1:19" x14ac:dyDescent="0.2">
      <c r="J2" t="s">
        <v>97</v>
      </c>
    </row>
    <row r="3" spans="1:19" ht="15" thickBot="1" x14ac:dyDescent="0.25">
      <c r="E3" s="1" t="s">
        <v>126</v>
      </c>
      <c r="F3" s="1">
        <f>+num_pmts*(num_pmts+1)/2</f>
        <v>78</v>
      </c>
      <c r="J3" t="s">
        <v>98</v>
      </c>
    </row>
    <row r="4" spans="1:19" ht="30" thickBot="1" x14ac:dyDescent="0.3">
      <c r="A4" s="107" t="s">
        <v>32</v>
      </c>
      <c r="B4" s="108">
        <v>360</v>
      </c>
      <c r="C4" s="156" t="s">
        <v>118</v>
      </c>
      <c r="E4" s="7" t="str">
        <f>+"# pmt interval p: "&amp; $B$15</f>
        <v># pmt interval p: 1-month (Monthly)</v>
      </c>
      <c r="F4" s="88">
        <f>+VLOOKUP(selected_pmt_interval,$N$5:$O$14,2,0)</f>
        <v>12</v>
      </c>
      <c r="G4" s="116"/>
      <c r="J4" t="s">
        <v>100</v>
      </c>
      <c r="N4" s="27" t="s">
        <v>115</v>
      </c>
      <c r="O4" s="96" t="s">
        <v>116</v>
      </c>
      <c r="P4" s="97" t="s">
        <v>104</v>
      </c>
      <c r="S4" s="27" t="s">
        <v>27</v>
      </c>
    </row>
    <row r="5" spans="1:19" ht="15" thickBot="1" x14ac:dyDescent="0.25">
      <c r="A5" s="47"/>
      <c r="B5" s="47"/>
      <c r="D5" s="103"/>
      <c r="E5" s="117" t="str">
        <f>+"#comp interval c: "&amp;$B$16</f>
        <v>#comp interval c: 6-months</v>
      </c>
      <c r="F5" s="146">
        <f>+VLOOKUP(selected_comp_interval,$N$5:$O$14,2,0)</f>
        <v>2</v>
      </c>
      <c r="G5" s="5"/>
      <c r="J5" t="s">
        <v>99</v>
      </c>
      <c r="N5" s="14" t="s">
        <v>16</v>
      </c>
      <c r="O5" s="19">
        <v>52</v>
      </c>
      <c r="P5" s="24">
        <v>7</v>
      </c>
      <c r="Q5" s="299" t="s">
        <v>23</v>
      </c>
      <c r="S5" s="14">
        <v>360</v>
      </c>
    </row>
    <row r="6" spans="1:19" ht="18.75" thickBot="1" x14ac:dyDescent="0.3">
      <c r="A6" s="107" t="s">
        <v>77</v>
      </c>
      <c r="B6" s="109">
        <v>0.1</v>
      </c>
      <c r="D6" s="103"/>
      <c r="E6" s="12" t="s">
        <v>117</v>
      </c>
      <c r="F6" s="13">
        <f>+VLOOKUP(selected_pmt_interval,$N$5:$P$14,3,0)</f>
        <v>1</v>
      </c>
      <c r="G6" s="4"/>
      <c r="J6" s="90" t="s">
        <v>51</v>
      </c>
      <c r="K6" s="87"/>
      <c r="N6" s="15" t="s">
        <v>15</v>
      </c>
      <c r="O6" s="19">
        <f>52/2</f>
        <v>26</v>
      </c>
      <c r="P6" s="24">
        <v>14</v>
      </c>
      <c r="Q6" s="299"/>
      <c r="S6" s="15">
        <v>365</v>
      </c>
    </row>
    <row r="7" spans="1:19" ht="15" thickBot="1" x14ac:dyDescent="0.25">
      <c r="A7" s="47" t="s">
        <v>2</v>
      </c>
      <c r="B7" s="110">
        <v>0</v>
      </c>
      <c r="J7" s="9" t="s">
        <v>33</v>
      </c>
      <c r="K7" s="73">
        <f>+B7*loan_amt</f>
        <v>0</v>
      </c>
      <c r="N7" s="15" t="s">
        <v>11</v>
      </c>
      <c r="O7" s="19">
        <f>+O5/4</f>
        <v>13</v>
      </c>
      <c r="P7" s="24">
        <v>28</v>
      </c>
      <c r="Q7" s="299"/>
      <c r="S7" s="15">
        <v>366</v>
      </c>
    </row>
    <row r="8" spans="1:19" x14ac:dyDescent="0.2">
      <c r="A8" s="47"/>
      <c r="B8" s="47"/>
      <c r="E8" s="7" t="s">
        <v>103</v>
      </c>
      <c r="F8" s="124">
        <f>+Quoted_APR-B7</f>
        <v>0.1</v>
      </c>
      <c r="G8" s="131"/>
      <c r="J8" s="9"/>
      <c r="K8" s="73"/>
      <c r="N8" s="15" t="s">
        <v>113</v>
      </c>
      <c r="O8" s="144">
        <f>+num_days_in_year</f>
        <v>360</v>
      </c>
      <c r="P8" s="24">
        <v>1</v>
      </c>
      <c r="Q8" s="164"/>
      <c r="S8" s="19"/>
    </row>
    <row r="9" spans="1:19" x14ac:dyDescent="0.2">
      <c r="A9" s="47" t="s">
        <v>7</v>
      </c>
      <c r="B9" s="111">
        <v>50000</v>
      </c>
      <c r="C9" s="1">
        <f>+loan_amt*Quoted_APR</f>
        <v>5000</v>
      </c>
      <c r="D9" s="1">
        <f>+loan_amt-C9</f>
        <v>45000</v>
      </c>
      <c r="E9" s="117" t="s">
        <v>67</v>
      </c>
      <c r="F9" s="71">
        <f>+((1+cal_apr_after_points/cal_num_comp_interval)^(cal_num_comp_interval/cal_num_pmt_interval)-1)*cal_num_pmt_interval</f>
        <v>9.7978152622812509E-2</v>
      </c>
      <c r="G9"/>
      <c r="J9" s="9" t="s">
        <v>114</v>
      </c>
      <c r="K9" s="71">
        <f>+((1+Quoted_APR/cal_num_comp_interval)^(cal_num_comp_interval/cal_num_pmt_interval)-1)*cal_num_pmt_interval</f>
        <v>9.7978152622812509E-2</v>
      </c>
      <c r="N9" s="15" t="s">
        <v>13</v>
      </c>
      <c r="O9" s="19">
        <v>12</v>
      </c>
      <c r="P9" s="15">
        <v>1</v>
      </c>
      <c r="Q9" s="294" t="s">
        <v>24</v>
      </c>
    </row>
    <row r="10" spans="1:19" ht="15.75" thickBot="1" x14ac:dyDescent="0.3">
      <c r="A10" s="47" t="s">
        <v>8</v>
      </c>
      <c r="B10" s="112">
        <v>12</v>
      </c>
      <c r="D10"/>
      <c r="E10" s="127" t="str">
        <f>"ARP new/#pmt interval: "&amp;$B$15</f>
        <v>ARP new/#pmt interval: 1-month (Monthly)</v>
      </c>
      <c r="F10" s="123">
        <f>+cal_apr_new/cal_num_pmt_interval</f>
        <v>8.1648460519010424E-3</v>
      </c>
      <c r="G10" s="130"/>
      <c r="J10" s="21" t="str">
        <f>+$B$15&amp;" rate"</f>
        <v>1-month (Monthly) rate</v>
      </c>
      <c r="K10" s="79">
        <f>K9/cal_num_pmt_interval</f>
        <v>8.1648460519010424E-3</v>
      </c>
      <c r="N10" s="15" t="s">
        <v>14</v>
      </c>
      <c r="O10" s="19">
        <v>6</v>
      </c>
      <c r="P10" s="15">
        <v>2</v>
      </c>
      <c r="Q10" s="294"/>
    </row>
    <row r="11" spans="1:19" ht="15" thickBot="1" x14ac:dyDescent="0.25">
      <c r="A11" s="47"/>
      <c r="B11" s="83"/>
      <c r="D11" s="132"/>
      <c r="I11" s="6"/>
      <c r="J11" s="9" t="s">
        <v>34</v>
      </c>
      <c r="K11" s="69">
        <f>(cal_pv_on_prev_scan_date*(1+$F$10)^num_pmts)*($F$10)/((1+$F$10)^num_pmts-1)</f>
        <v>4391.0940352297321</v>
      </c>
      <c r="L11" s="6"/>
      <c r="M11" s="6"/>
      <c r="N11" s="15" t="s">
        <v>12</v>
      </c>
      <c r="O11" s="19">
        <v>4</v>
      </c>
      <c r="P11" s="15">
        <v>3</v>
      </c>
      <c r="Q11" s="294"/>
    </row>
    <row r="12" spans="1:19" x14ac:dyDescent="0.2">
      <c r="A12" s="83" t="s">
        <v>49</v>
      </c>
      <c r="B12" s="113">
        <v>42370</v>
      </c>
      <c r="D12"/>
      <c r="E12" s="86" t="s">
        <v>106</v>
      </c>
      <c r="F12" s="118">
        <f>+EDATE(first_pmt_due,-Len_of_pmt_interval)</f>
        <v>42370</v>
      </c>
      <c r="G12" s="3"/>
      <c r="J12" s="9" t="s">
        <v>35</v>
      </c>
      <c r="K12" s="69">
        <f>+cal_periodic_pmt_amt</f>
        <v>4391.094035229733</v>
      </c>
      <c r="N12" s="15" t="s">
        <v>9</v>
      </c>
      <c r="O12" s="19">
        <v>3</v>
      </c>
      <c r="P12" s="15">
        <v>4</v>
      </c>
      <c r="Q12" s="294"/>
      <c r="S12" s="140" t="s">
        <v>108</v>
      </c>
    </row>
    <row r="13" spans="1:19" x14ac:dyDescent="0.2">
      <c r="A13" s="47" t="s">
        <v>0</v>
      </c>
      <c r="B13" s="113">
        <v>42401</v>
      </c>
      <c r="C13" s="1">
        <f>+first_pmt_due-approval_date</f>
        <v>31</v>
      </c>
      <c r="D13" t="s">
        <v>112</v>
      </c>
      <c r="E13" s="117" t="s">
        <v>122</v>
      </c>
      <c r="F13" s="119">
        <f>+$F$12-approval_date</f>
        <v>0</v>
      </c>
      <c r="G13"/>
      <c r="J13" s="9" t="s">
        <v>36</v>
      </c>
      <c r="K13" s="70">
        <f>+K11-K12</f>
        <v>0</v>
      </c>
      <c r="N13" s="15" t="s">
        <v>10</v>
      </c>
      <c r="O13" s="19">
        <v>2</v>
      </c>
      <c r="P13" s="15">
        <v>6</v>
      </c>
      <c r="Q13" s="294"/>
      <c r="S13" s="141" t="s">
        <v>109</v>
      </c>
    </row>
    <row r="14" spans="1:19" ht="15.75" thickBot="1" x14ac:dyDescent="0.3">
      <c r="A14" s="47"/>
      <c r="B14" s="47"/>
      <c r="D14"/>
      <c r="E14" s="92" t="s">
        <v>123</v>
      </c>
      <c r="F14" s="158">
        <f>+loan_amt*cal_apr_new/num_days_in_year*$F$13</f>
        <v>0</v>
      </c>
      <c r="G14" s="136">
        <f>+cal_interest_loan_to_prev_scan*cal_apr_new/num_days_in_year*(first_pmt_due-cal_prev_scan_date)</f>
        <v>0</v>
      </c>
      <c r="J14" s="59" t="s">
        <v>38</v>
      </c>
      <c r="K14" s="74">
        <f>+IFERROR(K7/K13,0)</f>
        <v>0</v>
      </c>
      <c r="M14" t="s">
        <v>124</v>
      </c>
      <c r="N14" s="16" t="s">
        <v>17</v>
      </c>
      <c r="O14" s="20">
        <v>1</v>
      </c>
      <c r="P14" s="16">
        <v>12</v>
      </c>
      <c r="Q14" s="294"/>
      <c r="S14" s="142" t="s">
        <v>110</v>
      </c>
    </row>
    <row r="15" spans="1:19" ht="15.75" thickBot="1" x14ac:dyDescent="0.3">
      <c r="A15" s="47" t="s">
        <v>22</v>
      </c>
      <c r="B15" s="114" t="s">
        <v>13</v>
      </c>
      <c r="D15"/>
      <c r="E15" s="121" t="s">
        <v>105</v>
      </c>
      <c r="F15" s="122">
        <f>+$F$14+loan_amt</f>
        <v>50000</v>
      </c>
      <c r="J15" s="72" t="s">
        <v>37</v>
      </c>
      <c r="K15" s="80">
        <f>+K10-cal_periodic_pmt_rate</f>
        <v>0</v>
      </c>
    </row>
    <row r="16" spans="1:19" ht="16.5" thickBot="1" x14ac:dyDescent="0.3">
      <c r="A16" s="107" t="s">
        <v>1</v>
      </c>
      <c r="B16" s="115" t="s">
        <v>10</v>
      </c>
      <c r="C16" s="106"/>
      <c r="D16" s="84" t="s">
        <v>112</v>
      </c>
      <c r="E16" s="1" t="s">
        <v>120</v>
      </c>
      <c r="F16" s="175">
        <f>+loan_amt*cal_apr_new/num_days_in_year*(first_pmt_due-cal_prev_scan_date)</f>
        <v>421.85037934822049</v>
      </c>
      <c r="J16" s="81" t="s">
        <v>39</v>
      </c>
      <c r="K16" s="82" t="str">
        <f>+IF(K14&lt;num_pmts,"Yes","No")</f>
        <v>Yes</v>
      </c>
      <c r="M16" s="49"/>
      <c r="N16" s="128"/>
      <c r="O16" s="49" t="s">
        <v>107</v>
      </c>
    </row>
    <row r="17" spans="1:17" ht="15" x14ac:dyDescent="0.25">
      <c r="A17" s="47" t="s">
        <v>3</v>
      </c>
      <c r="B17" s="112" t="s">
        <v>50</v>
      </c>
      <c r="D17" s="84"/>
      <c r="E17" s="86" t="s">
        <v>108</v>
      </c>
      <c r="F17" s="143" t="s">
        <v>110</v>
      </c>
      <c r="P17" s="135"/>
    </row>
    <row r="18" spans="1:17" x14ac:dyDescent="0.2">
      <c r="A18" s="47"/>
      <c r="B18" s="112"/>
      <c r="D18" s="84"/>
      <c r="E18" s="92" t="s">
        <v>111</v>
      </c>
      <c r="F18" s="139">
        <f>+(cal_pv_on_prev_scan_date*(1+$F$10)^num_pmts)*($F$10)/((1+$F$10)^num_pmts-1)</f>
        <v>4391.0940352297321</v>
      </c>
      <c r="G18" s="3">
        <f>+PMT(cal_periodic_pmt_rate,num_pmts,-$F$15)</f>
        <v>4391.094035229733</v>
      </c>
      <c r="J18" s="83"/>
      <c r="K18" s="47"/>
      <c r="N18" s="136"/>
      <c r="P18" s="135"/>
    </row>
    <row r="19" spans="1:17" ht="15" thickBot="1" x14ac:dyDescent="0.25">
      <c r="A19" s="47"/>
      <c r="B19" s="112"/>
      <c r="D19" s="129"/>
      <c r="E19" s="120" t="s">
        <v>119</v>
      </c>
      <c r="F19" s="155">
        <f>+PMT(cal_periodic_pmt_rate,num_pmts,-loan_amt)</f>
        <v>4391.094035229733</v>
      </c>
      <c r="G19" s="3"/>
      <c r="J19" s="83"/>
      <c r="K19" s="47"/>
      <c r="M19" t="b">
        <f>+cal_periodic_pmt_amt='1_ETP_fixed30'!cal_periodic_pmt_amt</f>
        <v>1</v>
      </c>
      <c r="N19" s="136"/>
      <c r="P19" s="135"/>
    </row>
    <row r="20" spans="1:17" x14ac:dyDescent="0.2">
      <c r="D20" s="129"/>
      <c r="E20" s="48"/>
      <c r="F20" s="48"/>
      <c r="G20" s="176">
        <f>+'1_ETP_fixed30'!E21</f>
        <v>2693.1284227567876</v>
      </c>
      <c r="J20" s="83"/>
      <c r="K20" s="47"/>
      <c r="N20" s="3"/>
      <c r="O20" s="136"/>
    </row>
    <row r="21" spans="1:17" s="49" customFormat="1" ht="16.5" thickBot="1" x14ac:dyDescent="0.3">
      <c r="A21" s="49" t="s">
        <v>26</v>
      </c>
      <c r="C21" s="50"/>
      <c r="D21" s="51">
        <f>+SUM(D25:D407)</f>
        <v>52693.128422756796</v>
      </c>
      <c r="E21" s="51">
        <f>+SUM(E25:E407)</f>
        <v>2693.1284227567876</v>
      </c>
      <c r="F21" s="51">
        <f>+SUM(F25:F407)</f>
        <v>49999.999999999993</v>
      </c>
      <c r="G21" s="51"/>
    </row>
    <row r="22" spans="1:17" ht="15.75" thickBot="1" x14ac:dyDescent="0.3">
      <c r="A22" s="8"/>
      <c r="B22" s="8"/>
      <c r="C22" s="17"/>
      <c r="D22" s="295" t="s">
        <v>4</v>
      </c>
      <c r="E22" s="296"/>
      <c r="F22" s="297"/>
      <c r="G22" s="18"/>
      <c r="N22" s="171"/>
      <c r="O22" s="172"/>
      <c r="P22" s="170"/>
    </row>
    <row r="23" spans="1:17" s="85" customFormat="1" ht="57" customHeight="1" x14ac:dyDescent="0.25">
      <c r="A23" s="28" t="s">
        <v>6</v>
      </c>
      <c r="B23" s="28" t="s">
        <v>18</v>
      </c>
      <c r="C23" s="29" t="s">
        <v>52</v>
      </c>
      <c r="D23" s="30" t="s">
        <v>21</v>
      </c>
      <c r="E23" s="30" t="s">
        <v>19</v>
      </c>
      <c r="F23" s="30" t="s">
        <v>53</v>
      </c>
      <c r="G23" s="31" t="s">
        <v>20</v>
      </c>
      <c r="J23" s="85">
        <f>16/30*100</f>
        <v>53.333333333333336</v>
      </c>
      <c r="M23" s="85" t="s">
        <v>128</v>
      </c>
      <c r="N23" s="138" t="s">
        <v>129</v>
      </c>
    </row>
    <row r="24" spans="1:17" s="151" customFormat="1" ht="27.75" customHeight="1" x14ac:dyDescent="0.25">
      <c r="A24" s="148" t="s">
        <v>125</v>
      </c>
      <c r="B24" s="154">
        <f>+approval_date</f>
        <v>42370</v>
      </c>
      <c r="C24" s="149">
        <f>+loan_amt</f>
        <v>50000</v>
      </c>
      <c r="D24" s="150">
        <v>0</v>
      </c>
      <c r="E24" s="150">
        <v>0</v>
      </c>
      <c r="F24" s="150">
        <v>0</v>
      </c>
      <c r="G24" s="153">
        <f>+C24</f>
        <v>50000</v>
      </c>
      <c r="N24" s="152"/>
    </row>
    <row r="25" spans="1:17" x14ac:dyDescent="0.2">
      <c r="A25" s="32">
        <v>0</v>
      </c>
      <c r="B25" s="33">
        <f>+cal_prev_scan_date</f>
        <v>42370</v>
      </c>
      <c r="C25" s="26">
        <f>+loan_amt</f>
        <v>50000</v>
      </c>
      <c r="D25" s="26">
        <v>0</v>
      </c>
      <c r="E25" s="157"/>
      <c r="F25" s="26">
        <v>0</v>
      </c>
      <c r="G25" s="25">
        <f>+C25-D25</f>
        <v>50000</v>
      </c>
    </row>
    <row r="26" spans="1:17" x14ac:dyDescent="0.2">
      <c r="A26" s="34">
        <f t="shared" ref="A26:A57" si="0">+IF(A25&lt;num_pmts,A25+1,"Finished")</f>
        <v>1</v>
      </c>
      <c r="B26" s="102">
        <f>+first_pmt_due</f>
        <v>42401</v>
      </c>
      <c r="C26" s="36">
        <f>+G25</f>
        <v>50000</v>
      </c>
      <c r="D26" s="36">
        <f>+E26+F26</f>
        <v>4391.094035229733</v>
      </c>
      <c r="E26" s="173">
        <f>+IF(F17="No",M26+cal_interest_loan_to_prev_scan,M26+cal_interest_loan_to_prev_scan+G14)</f>
        <v>414.32744965489042</v>
      </c>
      <c r="F26" s="126">
        <f t="shared" ref="F26:F89" si="1">+IF(A26&lt;num_pmts,cal_periodic_pmt_amt-M26,C26)</f>
        <v>3976.7665855748428</v>
      </c>
      <c r="G26" s="37">
        <f>+C26-F26</f>
        <v>46023.233414425158</v>
      </c>
      <c r="J26" t="s">
        <v>93</v>
      </c>
      <c r="K26">
        <f>+(cal_periodic_pmt_rate)*(1+cal_periodic_pmt_rate)^num_pmts</f>
        <v>9.0017427722208949E-3</v>
      </c>
      <c r="M26" s="132">
        <f>+N26*$G$20</f>
        <v>414.32744965489042</v>
      </c>
      <c r="N26" s="162">
        <f t="shared" ref="N26:N37" si="2">+(num_pmts-A26+1)/$F$3</f>
        <v>0.15384615384615385</v>
      </c>
      <c r="O26" s="132"/>
      <c r="P26" s="136"/>
    </row>
    <row r="27" spans="1:17" x14ac:dyDescent="0.2">
      <c r="A27" s="32">
        <f t="shared" si="0"/>
        <v>2</v>
      </c>
      <c r="B27" s="33">
        <f t="shared" ref="B27:B90" si="3">+EDATE(B26,Len_of_pmt_interval)</f>
        <v>42430</v>
      </c>
      <c r="C27" s="26">
        <f t="shared" ref="C27:C90" si="4">+G26</f>
        <v>46023.233414425158</v>
      </c>
      <c r="D27" s="36">
        <f>+E27+F27</f>
        <v>4391.094035229733</v>
      </c>
      <c r="E27" s="174">
        <f>+M27</f>
        <v>379.80016218364955</v>
      </c>
      <c r="F27" s="26">
        <f t="shared" si="1"/>
        <v>4011.2938730460833</v>
      </c>
      <c r="G27" s="38">
        <f t="shared" ref="G27:G90" si="5">+C27-F27</f>
        <v>42011.939541379077</v>
      </c>
      <c r="J27" t="s">
        <v>94</v>
      </c>
      <c r="K27">
        <f>+(1+cal_periodic_pmt_rate)^(num_pmts+1)-1-cal_periodic_pmt_rate</f>
        <v>0.10333689672031943</v>
      </c>
      <c r="M27" s="132">
        <f t="shared" ref="M27:M37" si="6">+N27*$G$20</f>
        <v>379.80016218364955</v>
      </c>
      <c r="N27" s="162">
        <f t="shared" si="2"/>
        <v>0.14102564102564102</v>
      </c>
      <c r="O27" s="132"/>
      <c r="P27" s="136"/>
    </row>
    <row r="28" spans="1:17" s="5" customFormat="1" x14ac:dyDescent="0.2">
      <c r="A28" s="34">
        <f t="shared" si="0"/>
        <v>3</v>
      </c>
      <c r="B28" s="35">
        <f t="shared" si="3"/>
        <v>42461</v>
      </c>
      <c r="C28" s="36">
        <f t="shared" si="4"/>
        <v>42011.939541379077</v>
      </c>
      <c r="D28" s="36">
        <f t="shared" ref="D28:D91" si="7">+E28+F28</f>
        <v>4391.094035229733</v>
      </c>
      <c r="E28" s="174">
        <f t="shared" ref="E28:E37" si="8">+M28</f>
        <v>345.27287471240862</v>
      </c>
      <c r="F28" s="36">
        <f t="shared" si="1"/>
        <v>4045.8211605173242</v>
      </c>
      <c r="G28" s="39">
        <f t="shared" si="5"/>
        <v>37966.11838086175</v>
      </c>
      <c r="M28" s="132">
        <f t="shared" si="6"/>
        <v>345.27287471240862</v>
      </c>
      <c r="N28" s="162">
        <f t="shared" si="2"/>
        <v>0.12820512820512819</v>
      </c>
      <c r="O28" s="132"/>
      <c r="P28" s="136"/>
      <c r="Q28"/>
    </row>
    <row r="29" spans="1:17" x14ac:dyDescent="0.2">
      <c r="A29" s="32">
        <f t="shared" si="0"/>
        <v>4</v>
      </c>
      <c r="B29" s="33">
        <f t="shared" si="3"/>
        <v>42491</v>
      </c>
      <c r="C29" s="26">
        <f t="shared" si="4"/>
        <v>37966.11838086175</v>
      </c>
      <c r="D29" s="26">
        <f t="shared" si="7"/>
        <v>4391.094035229733</v>
      </c>
      <c r="E29" s="174">
        <f t="shared" si="8"/>
        <v>310.74558724116781</v>
      </c>
      <c r="F29" s="40">
        <f t="shared" si="1"/>
        <v>4080.3484479885651</v>
      </c>
      <c r="G29" s="41">
        <f t="shared" si="5"/>
        <v>33885.769932873183</v>
      </c>
      <c r="J29" t="s">
        <v>95</v>
      </c>
      <c r="K29">
        <f>+loan_amt*K26/K27</f>
        <v>4355.5317887008196</v>
      </c>
      <c r="M29" s="132">
        <f t="shared" si="6"/>
        <v>310.74558724116781</v>
      </c>
      <c r="N29" s="162">
        <f t="shared" si="2"/>
        <v>0.11538461538461539</v>
      </c>
      <c r="O29" s="132"/>
      <c r="P29" s="136"/>
    </row>
    <row r="30" spans="1:17" x14ac:dyDescent="0.2">
      <c r="A30" s="34">
        <f t="shared" si="0"/>
        <v>5</v>
      </c>
      <c r="B30" s="35">
        <f t="shared" si="3"/>
        <v>42522</v>
      </c>
      <c r="C30" s="36">
        <f t="shared" si="4"/>
        <v>33885.769932873183</v>
      </c>
      <c r="D30" s="36">
        <f t="shared" si="7"/>
        <v>4391.094035229733</v>
      </c>
      <c r="E30" s="174">
        <f t="shared" si="8"/>
        <v>276.21829976992694</v>
      </c>
      <c r="F30" s="36">
        <f t="shared" si="1"/>
        <v>4114.8757354598056</v>
      </c>
      <c r="G30" s="37">
        <f t="shared" si="5"/>
        <v>29770.894197413378</v>
      </c>
      <c r="M30" s="132">
        <f t="shared" si="6"/>
        <v>276.21829976992694</v>
      </c>
      <c r="N30" s="162">
        <f t="shared" si="2"/>
        <v>0.10256410256410256</v>
      </c>
      <c r="O30" s="132"/>
      <c r="P30" s="136"/>
    </row>
    <row r="31" spans="1:17" x14ac:dyDescent="0.2">
      <c r="A31" s="32">
        <f t="shared" si="0"/>
        <v>6</v>
      </c>
      <c r="B31" s="33">
        <f t="shared" si="3"/>
        <v>42552</v>
      </c>
      <c r="C31" s="26">
        <f t="shared" si="4"/>
        <v>29770.894197413378</v>
      </c>
      <c r="D31" s="26">
        <f t="shared" si="7"/>
        <v>4391.094035229733</v>
      </c>
      <c r="E31" s="174">
        <f t="shared" si="8"/>
        <v>241.69101229868608</v>
      </c>
      <c r="F31" s="26">
        <f t="shared" si="1"/>
        <v>4149.4030229310465</v>
      </c>
      <c r="G31" s="25">
        <f t="shared" si="5"/>
        <v>25621.491174482333</v>
      </c>
      <c r="M31" s="132">
        <f t="shared" si="6"/>
        <v>241.69101229868608</v>
      </c>
      <c r="N31" s="162">
        <f t="shared" si="2"/>
        <v>8.9743589743589744E-2</v>
      </c>
      <c r="O31" s="132"/>
      <c r="P31" s="136"/>
    </row>
    <row r="32" spans="1:17" x14ac:dyDescent="0.2">
      <c r="A32" s="34">
        <f t="shared" si="0"/>
        <v>7</v>
      </c>
      <c r="B32" s="35">
        <f t="shared" si="3"/>
        <v>42583</v>
      </c>
      <c r="C32" s="36">
        <f t="shared" si="4"/>
        <v>25621.491174482333</v>
      </c>
      <c r="D32" s="36">
        <f t="shared" si="7"/>
        <v>4391.094035229733</v>
      </c>
      <c r="E32" s="174">
        <f t="shared" si="8"/>
        <v>207.16372482744521</v>
      </c>
      <c r="F32" s="36">
        <f t="shared" si="1"/>
        <v>4183.9303104022874</v>
      </c>
      <c r="G32" s="37">
        <f t="shared" si="5"/>
        <v>21437.560864080046</v>
      </c>
      <c r="M32" s="132">
        <f t="shared" si="6"/>
        <v>207.16372482744521</v>
      </c>
      <c r="N32" s="162">
        <f t="shared" si="2"/>
        <v>7.6923076923076927E-2</v>
      </c>
      <c r="O32" s="132"/>
      <c r="P32" s="136"/>
    </row>
    <row r="33" spans="1:16" x14ac:dyDescent="0.2">
      <c r="A33" s="32">
        <f t="shared" si="0"/>
        <v>8</v>
      </c>
      <c r="B33" s="33">
        <f t="shared" si="3"/>
        <v>42614</v>
      </c>
      <c r="C33" s="26">
        <f t="shared" si="4"/>
        <v>21437.560864080046</v>
      </c>
      <c r="D33" s="26">
        <f t="shared" si="7"/>
        <v>4391.094035229733</v>
      </c>
      <c r="E33" s="174">
        <f t="shared" si="8"/>
        <v>172.63643735620431</v>
      </c>
      <c r="F33" s="26">
        <f t="shared" si="1"/>
        <v>4218.4575978735284</v>
      </c>
      <c r="G33" s="25">
        <f t="shared" si="5"/>
        <v>17219.103266206519</v>
      </c>
      <c r="M33" s="132">
        <f t="shared" si="6"/>
        <v>172.63643735620431</v>
      </c>
      <c r="N33" s="162">
        <f t="shared" si="2"/>
        <v>6.4102564102564097E-2</v>
      </c>
      <c r="O33" s="132"/>
      <c r="P33" s="136"/>
    </row>
    <row r="34" spans="1:16" x14ac:dyDescent="0.2">
      <c r="A34" s="34">
        <f t="shared" si="0"/>
        <v>9</v>
      </c>
      <c r="B34" s="35">
        <f t="shared" si="3"/>
        <v>42644</v>
      </c>
      <c r="C34" s="36">
        <f t="shared" si="4"/>
        <v>17219.103266206519</v>
      </c>
      <c r="D34" s="36">
        <f t="shared" si="7"/>
        <v>4391.094035229733</v>
      </c>
      <c r="E34" s="174">
        <f t="shared" si="8"/>
        <v>138.10914988496347</v>
      </c>
      <c r="F34" s="36">
        <f t="shared" si="1"/>
        <v>4252.9848853447693</v>
      </c>
      <c r="G34" s="37">
        <f t="shared" si="5"/>
        <v>12966.11838086175</v>
      </c>
      <c r="M34" s="132">
        <f t="shared" si="6"/>
        <v>138.10914988496347</v>
      </c>
      <c r="N34" s="162">
        <f t="shared" si="2"/>
        <v>5.128205128205128E-2</v>
      </c>
      <c r="O34" s="132"/>
      <c r="P34" s="136"/>
    </row>
    <row r="35" spans="1:16" x14ac:dyDescent="0.2">
      <c r="A35" s="32">
        <f t="shared" si="0"/>
        <v>10</v>
      </c>
      <c r="B35" s="33">
        <f t="shared" si="3"/>
        <v>42675</v>
      </c>
      <c r="C35" s="26">
        <f t="shared" si="4"/>
        <v>12966.11838086175</v>
      </c>
      <c r="D35" s="26">
        <f t="shared" si="7"/>
        <v>4391.094035229733</v>
      </c>
      <c r="E35" s="174">
        <f t="shared" si="8"/>
        <v>103.5818624137226</v>
      </c>
      <c r="F35" s="26">
        <f t="shared" si="1"/>
        <v>4287.5121728160102</v>
      </c>
      <c r="G35" s="25">
        <f t="shared" si="5"/>
        <v>8678.6062080457395</v>
      </c>
      <c r="M35" s="132">
        <f t="shared" si="6"/>
        <v>103.5818624137226</v>
      </c>
      <c r="N35" s="162">
        <f t="shared" si="2"/>
        <v>3.8461538461538464E-2</v>
      </c>
      <c r="O35" s="132"/>
      <c r="P35" s="136"/>
    </row>
    <row r="36" spans="1:16" x14ac:dyDescent="0.2">
      <c r="A36" s="34">
        <f t="shared" si="0"/>
        <v>11</v>
      </c>
      <c r="B36" s="35">
        <f t="shared" si="3"/>
        <v>42705</v>
      </c>
      <c r="C36" s="36">
        <f t="shared" si="4"/>
        <v>8678.6062080457395</v>
      </c>
      <c r="D36" s="36">
        <f t="shared" si="7"/>
        <v>4391.094035229733</v>
      </c>
      <c r="E36" s="174">
        <f t="shared" si="8"/>
        <v>69.054574942481736</v>
      </c>
      <c r="F36" s="36">
        <f t="shared" si="1"/>
        <v>4322.0394602872511</v>
      </c>
      <c r="G36" s="37">
        <f t="shared" si="5"/>
        <v>4356.5667477584884</v>
      </c>
      <c r="M36" s="132">
        <f t="shared" si="6"/>
        <v>69.054574942481736</v>
      </c>
      <c r="N36" s="162">
        <f t="shared" si="2"/>
        <v>2.564102564102564E-2</v>
      </c>
      <c r="O36" s="132"/>
      <c r="P36" s="136"/>
    </row>
    <row r="37" spans="1:16" x14ac:dyDescent="0.2">
      <c r="A37" s="32">
        <f t="shared" si="0"/>
        <v>12</v>
      </c>
      <c r="B37" s="33">
        <f t="shared" si="3"/>
        <v>42736</v>
      </c>
      <c r="C37" s="26">
        <f t="shared" si="4"/>
        <v>4356.5667477584884</v>
      </c>
      <c r="D37" s="26">
        <f t="shared" si="7"/>
        <v>4391.0940352297293</v>
      </c>
      <c r="E37" s="174">
        <f t="shared" si="8"/>
        <v>34.527287471240868</v>
      </c>
      <c r="F37" s="26">
        <f t="shared" si="1"/>
        <v>4356.5667477584884</v>
      </c>
      <c r="G37" s="25">
        <f t="shared" si="5"/>
        <v>0</v>
      </c>
      <c r="M37" s="132">
        <f t="shared" si="6"/>
        <v>34.527287471240868</v>
      </c>
      <c r="N37" s="162">
        <f t="shared" si="2"/>
        <v>1.282051282051282E-2</v>
      </c>
      <c r="O37" s="132"/>
      <c r="P37" s="136"/>
    </row>
    <row r="38" spans="1:16" x14ac:dyDescent="0.2">
      <c r="A38" s="34" t="str">
        <f t="shared" si="0"/>
        <v>Finished</v>
      </c>
      <c r="B38" s="35">
        <f t="shared" si="3"/>
        <v>42767</v>
      </c>
      <c r="C38" s="36">
        <f t="shared" si="4"/>
        <v>0</v>
      </c>
      <c r="D38" s="36">
        <f t="shared" si="7"/>
        <v>0</v>
      </c>
      <c r="E38" s="36">
        <f t="shared" ref="E38:E89" si="9">+C38*cal_apr_new*(B38-B37)/num_days_in_year</f>
        <v>0</v>
      </c>
      <c r="F38" s="36">
        <f t="shared" si="1"/>
        <v>0</v>
      </c>
      <c r="G38" s="37">
        <f t="shared" si="5"/>
        <v>0</v>
      </c>
    </row>
    <row r="39" spans="1:16" x14ac:dyDescent="0.2">
      <c r="A39" s="32" t="str">
        <f t="shared" si="0"/>
        <v>Finished</v>
      </c>
      <c r="B39" s="33">
        <f t="shared" si="3"/>
        <v>42795</v>
      </c>
      <c r="C39" s="26">
        <f t="shared" si="4"/>
        <v>0</v>
      </c>
      <c r="D39" s="26">
        <f t="shared" si="7"/>
        <v>0</v>
      </c>
      <c r="E39" s="26">
        <f t="shared" si="9"/>
        <v>0</v>
      </c>
      <c r="F39" s="26">
        <f t="shared" si="1"/>
        <v>0</v>
      </c>
      <c r="G39" s="25">
        <f t="shared" si="5"/>
        <v>0</v>
      </c>
    </row>
    <row r="40" spans="1:16" x14ac:dyDescent="0.2">
      <c r="A40" s="34" t="str">
        <f t="shared" si="0"/>
        <v>Finished</v>
      </c>
      <c r="B40" s="35">
        <f t="shared" si="3"/>
        <v>42826</v>
      </c>
      <c r="C40" s="36">
        <f t="shared" si="4"/>
        <v>0</v>
      </c>
      <c r="D40" s="36">
        <f t="shared" si="7"/>
        <v>0</v>
      </c>
      <c r="E40" s="36">
        <f t="shared" si="9"/>
        <v>0</v>
      </c>
      <c r="F40" s="36">
        <f t="shared" si="1"/>
        <v>0</v>
      </c>
      <c r="G40" s="37">
        <f t="shared" si="5"/>
        <v>0</v>
      </c>
    </row>
    <row r="41" spans="1:16" x14ac:dyDescent="0.2">
      <c r="A41" s="32" t="str">
        <f t="shared" si="0"/>
        <v>Finished</v>
      </c>
      <c r="B41" s="33">
        <f t="shared" si="3"/>
        <v>42856</v>
      </c>
      <c r="C41" s="26">
        <f t="shared" si="4"/>
        <v>0</v>
      </c>
      <c r="D41" s="26">
        <f t="shared" si="7"/>
        <v>0</v>
      </c>
      <c r="E41" s="26">
        <f t="shared" si="9"/>
        <v>0</v>
      </c>
      <c r="F41" s="26">
        <f t="shared" si="1"/>
        <v>0</v>
      </c>
      <c r="G41" s="25">
        <f t="shared" si="5"/>
        <v>0</v>
      </c>
    </row>
    <row r="42" spans="1:16" x14ac:dyDescent="0.2">
      <c r="A42" s="34" t="str">
        <f t="shared" si="0"/>
        <v>Finished</v>
      </c>
      <c r="B42" s="35">
        <f t="shared" si="3"/>
        <v>42887</v>
      </c>
      <c r="C42" s="36">
        <f t="shared" si="4"/>
        <v>0</v>
      </c>
      <c r="D42" s="36">
        <f t="shared" si="7"/>
        <v>0</v>
      </c>
      <c r="E42" s="36">
        <f t="shared" si="9"/>
        <v>0</v>
      </c>
      <c r="F42" s="36">
        <f t="shared" si="1"/>
        <v>0</v>
      </c>
      <c r="G42" s="37">
        <f t="shared" si="5"/>
        <v>0</v>
      </c>
    </row>
    <row r="43" spans="1:16" x14ac:dyDescent="0.2">
      <c r="A43" s="32" t="str">
        <f t="shared" si="0"/>
        <v>Finished</v>
      </c>
      <c r="B43" s="33">
        <f t="shared" si="3"/>
        <v>42917</v>
      </c>
      <c r="C43" s="26">
        <f t="shared" si="4"/>
        <v>0</v>
      </c>
      <c r="D43" s="26">
        <f t="shared" si="7"/>
        <v>0</v>
      </c>
      <c r="E43" s="26">
        <f t="shared" si="9"/>
        <v>0</v>
      </c>
      <c r="F43" s="26">
        <f t="shared" si="1"/>
        <v>0</v>
      </c>
      <c r="G43" s="25">
        <f t="shared" si="5"/>
        <v>0</v>
      </c>
    </row>
    <row r="44" spans="1:16" x14ac:dyDescent="0.2">
      <c r="A44" s="34" t="str">
        <f t="shared" si="0"/>
        <v>Finished</v>
      </c>
      <c r="B44" s="35">
        <f t="shared" si="3"/>
        <v>42948</v>
      </c>
      <c r="C44" s="36">
        <f t="shared" si="4"/>
        <v>0</v>
      </c>
      <c r="D44" s="36">
        <f t="shared" si="7"/>
        <v>0</v>
      </c>
      <c r="E44" s="36">
        <f t="shared" si="9"/>
        <v>0</v>
      </c>
      <c r="F44" s="36">
        <f t="shared" si="1"/>
        <v>0</v>
      </c>
      <c r="G44" s="37">
        <f t="shared" si="5"/>
        <v>0</v>
      </c>
    </row>
    <row r="45" spans="1:16" x14ac:dyDescent="0.2">
      <c r="A45" s="32" t="str">
        <f t="shared" si="0"/>
        <v>Finished</v>
      </c>
      <c r="B45" s="33">
        <f t="shared" si="3"/>
        <v>42979</v>
      </c>
      <c r="C45" s="26">
        <f t="shared" si="4"/>
        <v>0</v>
      </c>
      <c r="D45" s="26">
        <f t="shared" si="7"/>
        <v>0</v>
      </c>
      <c r="E45" s="26">
        <f t="shared" si="9"/>
        <v>0</v>
      </c>
      <c r="F45" s="26">
        <f t="shared" si="1"/>
        <v>0</v>
      </c>
      <c r="G45" s="25">
        <f t="shared" si="5"/>
        <v>0</v>
      </c>
    </row>
    <row r="46" spans="1:16" x14ac:dyDescent="0.2">
      <c r="A46" s="34" t="str">
        <f t="shared" si="0"/>
        <v>Finished</v>
      </c>
      <c r="B46" s="35">
        <f t="shared" si="3"/>
        <v>43009</v>
      </c>
      <c r="C46" s="36">
        <f t="shared" si="4"/>
        <v>0</v>
      </c>
      <c r="D46" s="36">
        <f t="shared" si="7"/>
        <v>0</v>
      </c>
      <c r="E46" s="36">
        <f t="shared" si="9"/>
        <v>0</v>
      </c>
      <c r="F46" s="36">
        <f t="shared" si="1"/>
        <v>0</v>
      </c>
      <c r="G46" s="37">
        <f t="shared" si="5"/>
        <v>0</v>
      </c>
    </row>
    <row r="47" spans="1:16" s="1" customFormat="1" x14ac:dyDescent="0.2">
      <c r="A47" s="32" t="str">
        <f t="shared" si="0"/>
        <v>Finished</v>
      </c>
      <c r="B47" s="33">
        <f t="shared" si="3"/>
        <v>43040</v>
      </c>
      <c r="C47" s="26">
        <f t="shared" si="4"/>
        <v>0</v>
      </c>
      <c r="D47" s="26">
        <f t="shared" si="7"/>
        <v>0</v>
      </c>
      <c r="E47" s="26">
        <f t="shared" si="9"/>
        <v>0</v>
      </c>
      <c r="F47" s="26">
        <f t="shared" si="1"/>
        <v>0</v>
      </c>
      <c r="G47" s="25">
        <f t="shared" si="5"/>
        <v>0</v>
      </c>
    </row>
    <row r="48" spans="1:16" s="1" customFormat="1" x14ac:dyDescent="0.2">
      <c r="A48" s="34" t="str">
        <f t="shared" si="0"/>
        <v>Finished</v>
      </c>
      <c r="B48" s="35">
        <f t="shared" si="3"/>
        <v>43070</v>
      </c>
      <c r="C48" s="36">
        <f t="shared" si="4"/>
        <v>0</v>
      </c>
      <c r="D48" s="36">
        <f t="shared" si="7"/>
        <v>0</v>
      </c>
      <c r="E48" s="36">
        <f t="shared" si="9"/>
        <v>0</v>
      </c>
      <c r="F48" s="36">
        <f t="shared" si="1"/>
        <v>0</v>
      </c>
      <c r="G48" s="37">
        <f t="shared" si="5"/>
        <v>0</v>
      </c>
    </row>
    <row r="49" spans="1:7" s="1" customFormat="1" x14ac:dyDescent="0.2">
      <c r="A49" s="32" t="str">
        <f t="shared" si="0"/>
        <v>Finished</v>
      </c>
      <c r="B49" s="33">
        <f t="shared" si="3"/>
        <v>43101</v>
      </c>
      <c r="C49" s="26">
        <f t="shared" si="4"/>
        <v>0</v>
      </c>
      <c r="D49" s="26">
        <f t="shared" si="7"/>
        <v>0</v>
      </c>
      <c r="E49" s="26">
        <f t="shared" si="9"/>
        <v>0</v>
      </c>
      <c r="F49" s="26">
        <f t="shared" si="1"/>
        <v>0</v>
      </c>
      <c r="G49" s="25">
        <f t="shared" si="5"/>
        <v>0</v>
      </c>
    </row>
    <row r="50" spans="1:7" s="1" customFormat="1" x14ac:dyDescent="0.2">
      <c r="A50" s="34" t="str">
        <f t="shared" si="0"/>
        <v>Finished</v>
      </c>
      <c r="B50" s="35">
        <f t="shared" si="3"/>
        <v>43132</v>
      </c>
      <c r="C50" s="36">
        <f t="shared" si="4"/>
        <v>0</v>
      </c>
      <c r="D50" s="36">
        <f t="shared" si="7"/>
        <v>0</v>
      </c>
      <c r="E50" s="36">
        <f t="shared" si="9"/>
        <v>0</v>
      </c>
      <c r="F50" s="36">
        <f t="shared" si="1"/>
        <v>0</v>
      </c>
      <c r="G50" s="37">
        <f t="shared" si="5"/>
        <v>0</v>
      </c>
    </row>
    <row r="51" spans="1:7" s="1" customFormat="1" x14ac:dyDescent="0.2">
      <c r="A51" s="32" t="str">
        <f t="shared" si="0"/>
        <v>Finished</v>
      </c>
      <c r="B51" s="33">
        <f t="shared" si="3"/>
        <v>43160</v>
      </c>
      <c r="C51" s="26">
        <f t="shared" si="4"/>
        <v>0</v>
      </c>
      <c r="D51" s="26">
        <f t="shared" si="7"/>
        <v>0</v>
      </c>
      <c r="E51" s="26">
        <f t="shared" si="9"/>
        <v>0</v>
      </c>
      <c r="F51" s="26">
        <f t="shared" si="1"/>
        <v>0</v>
      </c>
      <c r="G51" s="25">
        <f t="shared" si="5"/>
        <v>0</v>
      </c>
    </row>
    <row r="52" spans="1:7" s="1" customFormat="1" x14ac:dyDescent="0.2">
      <c r="A52" s="34" t="str">
        <f t="shared" si="0"/>
        <v>Finished</v>
      </c>
      <c r="B52" s="35">
        <f t="shared" si="3"/>
        <v>43191</v>
      </c>
      <c r="C52" s="36">
        <f t="shared" si="4"/>
        <v>0</v>
      </c>
      <c r="D52" s="36">
        <f t="shared" si="7"/>
        <v>0</v>
      </c>
      <c r="E52" s="36">
        <f t="shared" si="9"/>
        <v>0</v>
      </c>
      <c r="F52" s="36">
        <f t="shared" si="1"/>
        <v>0</v>
      </c>
      <c r="G52" s="37">
        <f t="shared" si="5"/>
        <v>0</v>
      </c>
    </row>
    <row r="53" spans="1:7" s="1" customFormat="1" x14ac:dyDescent="0.2">
      <c r="A53" s="32" t="str">
        <f t="shared" si="0"/>
        <v>Finished</v>
      </c>
      <c r="B53" s="33">
        <f t="shared" si="3"/>
        <v>43221</v>
      </c>
      <c r="C53" s="26">
        <f t="shared" si="4"/>
        <v>0</v>
      </c>
      <c r="D53" s="26">
        <f t="shared" si="7"/>
        <v>0</v>
      </c>
      <c r="E53" s="26">
        <f t="shared" si="9"/>
        <v>0</v>
      </c>
      <c r="F53" s="26">
        <f t="shared" si="1"/>
        <v>0</v>
      </c>
      <c r="G53" s="25">
        <f t="shared" si="5"/>
        <v>0</v>
      </c>
    </row>
    <row r="54" spans="1:7" s="1" customFormat="1" x14ac:dyDescent="0.2">
      <c r="A54" s="34" t="str">
        <f t="shared" si="0"/>
        <v>Finished</v>
      </c>
      <c r="B54" s="35">
        <f t="shared" si="3"/>
        <v>43252</v>
      </c>
      <c r="C54" s="36">
        <f t="shared" si="4"/>
        <v>0</v>
      </c>
      <c r="D54" s="36">
        <f t="shared" si="7"/>
        <v>0</v>
      </c>
      <c r="E54" s="36">
        <f t="shared" si="9"/>
        <v>0</v>
      </c>
      <c r="F54" s="36">
        <f t="shared" si="1"/>
        <v>0</v>
      </c>
      <c r="G54" s="37">
        <f t="shared" si="5"/>
        <v>0</v>
      </c>
    </row>
    <row r="55" spans="1:7" s="1" customFormat="1" x14ac:dyDescent="0.2">
      <c r="A55" s="32" t="str">
        <f t="shared" si="0"/>
        <v>Finished</v>
      </c>
      <c r="B55" s="33">
        <f t="shared" si="3"/>
        <v>43282</v>
      </c>
      <c r="C55" s="26">
        <f t="shared" si="4"/>
        <v>0</v>
      </c>
      <c r="D55" s="26">
        <f t="shared" si="7"/>
        <v>0</v>
      </c>
      <c r="E55" s="26">
        <f t="shared" si="9"/>
        <v>0</v>
      </c>
      <c r="F55" s="26">
        <f t="shared" si="1"/>
        <v>0</v>
      </c>
      <c r="G55" s="25">
        <f t="shared" si="5"/>
        <v>0</v>
      </c>
    </row>
    <row r="56" spans="1:7" s="1" customFormat="1" x14ac:dyDescent="0.2">
      <c r="A56" s="34" t="str">
        <f t="shared" si="0"/>
        <v>Finished</v>
      </c>
      <c r="B56" s="35">
        <f t="shared" si="3"/>
        <v>43313</v>
      </c>
      <c r="C56" s="36">
        <f t="shared" si="4"/>
        <v>0</v>
      </c>
      <c r="D56" s="36">
        <f t="shared" si="7"/>
        <v>0</v>
      </c>
      <c r="E56" s="36">
        <f t="shared" si="9"/>
        <v>0</v>
      </c>
      <c r="F56" s="36">
        <f t="shared" si="1"/>
        <v>0</v>
      </c>
      <c r="G56" s="37">
        <f t="shared" si="5"/>
        <v>0</v>
      </c>
    </row>
    <row r="57" spans="1:7" s="1" customFormat="1" x14ac:dyDescent="0.2">
      <c r="A57" s="32" t="str">
        <f t="shared" si="0"/>
        <v>Finished</v>
      </c>
      <c r="B57" s="33">
        <f t="shared" si="3"/>
        <v>43344</v>
      </c>
      <c r="C57" s="26">
        <f t="shared" si="4"/>
        <v>0</v>
      </c>
      <c r="D57" s="26">
        <f t="shared" si="7"/>
        <v>0</v>
      </c>
      <c r="E57" s="26">
        <f t="shared" si="9"/>
        <v>0</v>
      </c>
      <c r="F57" s="26">
        <f t="shared" si="1"/>
        <v>0</v>
      </c>
      <c r="G57" s="25">
        <f t="shared" si="5"/>
        <v>0</v>
      </c>
    </row>
    <row r="58" spans="1:7" s="1" customFormat="1" x14ac:dyDescent="0.2">
      <c r="A58" s="34" t="str">
        <f t="shared" ref="A58:A121" si="10">+IF(A57&lt;num_pmts,A57+1,"Finished")</f>
        <v>Finished</v>
      </c>
      <c r="B58" s="35">
        <f t="shared" si="3"/>
        <v>43374</v>
      </c>
      <c r="C58" s="36">
        <f t="shared" si="4"/>
        <v>0</v>
      </c>
      <c r="D58" s="36">
        <f t="shared" si="7"/>
        <v>0</v>
      </c>
      <c r="E58" s="36">
        <f t="shared" si="9"/>
        <v>0</v>
      </c>
      <c r="F58" s="36">
        <f t="shared" si="1"/>
        <v>0</v>
      </c>
      <c r="G58" s="37">
        <f t="shared" si="5"/>
        <v>0</v>
      </c>
    </row>
    <row r="59" spans="1:7" s="1" customFormat="1" x14ac:dyDescent="0.2">
      <c r="A59" s="32" t="str">
        <f t="shared" si="10"/>
        <v>Finished</v>
      </c>
      <c r="B59" s="33">
        <f t="shared" si="3"/>
        <v>43405</v>
      </c>
      <c r="C59" s="26">
        <f t="shared" si="4"/>
        <v>0</v>
      </c>
      <c r="D59" s="26">
        <f t="shared" si="7"/>
        <v>0</v>
      </c>
      <c r="E59" s="26">
        <f t="shared" si="9"/>
        <v>0</v>
      </c>
      <c r="F59" s="26">
        <f t="shared" si="1"/>
        <v>0</v>
      </c>
      <c r="G59" s="25">
        <f t="shared" si="5"/>
        <v>0</v>
      </c>
    </row>
    <row r="60" spans="1:7" s="1" customFormat="1" x14ac:dyDescent="0.2">
      <c r="A60" s="34" t="str">
        <f t="shared" si="10"/>
        <v>Finished</v>
      </c>
      <c r="B60" s="35">
        <f t="shared" si="3"/>
        <v>43435</v>
      </c>
      <c r="C60" s="36">
        <f t="shared" si="4"/>
        <v>0</v>
      </c>
      <c r="D60" s="36">
        <f t="shared" si="7"/>
        <v>0</v>
      </c>
      <c r="E60" s="36">
        <f t="shared" si="9"/>
        <v>0</v>
      </c>
      <c r="F60" s="36">
        <f t="shared" si="1"/>
        <v>0</v>
      </c>
      <c r="G60" s="37">
        <f t="shared" si="5"/>
        <v>0</v>
      </c>
    </row>
    <row r="61" spans="1:7" s="1" customFormat="1" x14ac:dyDescent="0.2">
      <c r="A61" s="32" t="str">
        <f t="shared" si="10"/>
        <v>Finished</v>
      </c>
      <c r="B61" s="33">
        <f t="shared" si="3"/>
        <v>43466</v>
      </c>
      <c r="C61" s="26">
        <f t="shared" si="4"/>
        <v>0</v>
      </c>
      <c r="D61" s="26">
        <f t="shared" si="7"/>
        <v>0</v>
      </c>
      <c r="E61" s="26">
        <f t="shared" si="9"/>
        <v>0</v>
      </c>
      <c r="F61" s="26">
        <f t="shared" si="1"/>
        <v>0</v>
      </c>
      <c r="G61" s="25">
        <f t="shared" si="5"/>
        <v>0</v>
      </c>
    </row>
    <row r="62" spans="1:7" s="1" customFormat="1" x14ac:dyDescent="0.2">
      <c r="A62" s="34" t="str">
        <f t="shared" si="10"/>
        <v>Finished</v>
      </c>
      <c r="B62" s="35">
        <f t="shared" si="3"/>
        <v>43497</v>
      </c>
      <c r="C62" s="36">
        <f t="shared" si="4"/>
        <v>0</v>
      </c>
      <c r="D62" s="36">
        <f t="shared" si="7"/>
        <v>0</v>
      </c>
      <c r="E62" s="36">
        <f t="shared" si="9"/>
        <v>0</v>
      </c>
      <c r="F62" s="36">
        <f t="shared" si="1"/>
        <v>0</v>
      </c>
      <c r="G62" s="37">
        <f t="shared" si="5"/>
        <v>0</v>
      </c>
    </row>
    <row r="63" spans="1:7" s="1" customFormat="1" x14ac:dyDescent="0.2">
      <c r="A63" s="32" t="str">
        <f t="shared" si="10"/>
        <v>Finished</v>
      </c>
      <c r="B63" s="33">
        <f t="shared" si="3"/>
        <v>43525</v>
      </c>
      <c r="C63" s="26">
        <f t="shared" si="4"/>
        <v>0</v>
      </c>
      <c r="D63" s="26">
        <f t="shared" si="7"/>
        <v>0</v>
      </c>
      <c r="E63" s="26">
        <f t="shared" si="9"/>
        <v>0</v>
      </c>
      <c r="F63" s="26">
        <f t="shared" si="1"/>
        <v>0</v>
      </c>
      <c r="G63" s="25">
        <f t="shared" si="5"/>
        <v>0</v>
      </c>
    </row>
    <row r="64" spans="1:7" s="1" customFormat="1" x14ac:dyDescent="0.2">
      <c r="A64" s="34" t="str">
        <f t="shared" si="10"/>
        <v>Finished</v>
      </c>
      <c r="B64" s="35">
        <f t="shared" si="3"/>
        <v>43556</v>
      </c>
      <c r="C64" s="36">
        <f t="shared" si="4"/>
        <v>0</v>
      </c>
      <c r="D64" s="36">
        <f t="shared" si="7"/>
        <v>0</v>
      </c>
      <c r="E64" s="36">
        <f t="shared" si="9"/>
        <v>0</v>
      </c>
      <c r="F64" s="36">
        <f t="shared" si="1"/>
        <v>0</v>
      </c>
      <c r="G64" s="37">
        <f t="shared" si="5"/>
        <v>0</v>
      </c>
    </row>
    <row r="65" spans="1:7" s="1" customFormat="1" x14ac:dyDescent="0.2">
      <c r="A65" s="32" t="str">
        <f t="shared" si="10"/>
        <v>Finished</v>
      </c>
      <c r="B65" s="33">
        <f t="shared" si="3"/>
        <v>43586</v>
      </c>
      <c r="C65" s="26">
        <f t="shared" si="4"/>
        <v>0</v>
      </c>
      <c r="D65" s="26">
        <f t="shared" si="7"/>
        <v>0</v>
      </c>
      <c r="E65" s="26">
        <f t="shared" si="9"/>
        <v>0</v>
      </c>
      <c r="F65" s="26">
        <f t="shared" si="1"/>
        <v>0</v>
      </c>
      <c r="G65" s="25">
        <f t="shared" si="5"/>
        <v>0</v>
      </c>
    </row>
    <row r="66" spans="1:7" s="1" customFormat="1" x14ac:dyDescent="0.2">
      <c r="A66" s="34" t="str">
        <f t="shared" si="10"/>
        <v>Finished</v>
      </c>
      <c r="B66" s="35">
        <f t="shared" si="3"/>
        <v>43617</v>
      </c>
      <c r="C66" s="36">
        <f t="shared" si="4"/>
        <v>0</v>
      </c>
      <c r="D66" s="36">
        <f t="shared" si="7"/>
        <v>0</v>
      </c>
      <c r="E66" s="36">
        <f t="shared" si="9"/>
        <v>0</v>
      </c>
      <c r="F66" s="36">
        <f t="shared" si="1"/>
        <v>0</v>
      </c>
      <c r="G66" s="37">
        <f t="shared" si="5"/>
        <v>0</v>
      </c>
    </row>
    <row r="67" spans="1:7" s="1" customFormat="1" x14ac:dyDescent="0.2">
      <c r="A67" s="32" t="str">
        <f t="shared" si="10"/>
        <v>Finished</v>
      </c>
      <c r="B67" s="33">
        <f t="shared" si="3"/>
        <v>43647</v>
      </c>
      <c r="C67" s="26">
        <f t="shared" si="4"/>
        <v>0</v>
      </c>
      <c r="D67" s="26">
        <f t="shared" si="7"/>
        <v>0</v>
      </c>
      <c r="E67" s="26">
        <f t="shared" si="9"/>
        <v>0</v>
      </c>
      <c r="F67" s="26">
        <f t="shared" si="1"/>
        <v>0</v>
      </c>
      <c r="G67" s="25">
        <f t="shared" si="5"/>
        <v>0</v>
      </c>
    </row>
    <row r="68" spans="1:7" s="1" customFormat="1" x14ac:dyDescent="0.2">
      <c r="A68" s="34" t="str">
        <f t="shared" si="10"/>
        <v>Finished</v>
      </c>
      <c r="B68" s="35">
        <f t="shared" si="3"/>
        <v>43678</v>
      </c>
      <c r="C68" s="36">
        <f t="shared" si="4"/>
        <v>0</v>
      </c>
      <c r="D68" s="36">
        <f t="shared" si="7"/>
        <v>0</v>
      </c>
      <c r="E68" s="36">
        <f t="shared" si="9"/>
        <v>0</v>
      </c>
      <c r="F68" s="36">
        <f t="shared" si="1"/>
        <v>0</v>
      </c>
      <c r="G68" s="37">
        <f t="shared" si="5"/>
        <v>0</v>
      </c>
    </row>
    <row r="69" spans="1:7" s="1" customFormat="1" x14ac:dyDescent="0.2">
      <c r="A69" s="32" t="str">
        <f t="shared" si="10"/>
        <v>Finished</v>
      </c>
      <c r="B69" s="33">
        <f t="shared" si="3"/>
        <v>43709</v>
      </c>
      <c r="C69" s="26">
        <f t="shared" si="4"/>
        <v>0</v>
      </c>
      <c r="D69" s="26">
        <f t="shared" si="7"/>
        <v>0</v>
      </c>
      <c r="E69" s="26">
        <f t="shared" si="9"/>
        <v>0</v>
      </c>
      <c r="F69" s="26">
        <f t="shared" si="1"/>
        <v>0</v>
      </c>
      <c r="G69" s="25">
        <f t="shared" si="5"/>
        <v>0</v>
      </c>
    </row>
    <row r="70" spans="1:7" s="1" customFormat="1" x14ac:dyDescent="0.2">
      <c r="A70" s="34" t="str">
        <f t="shared" si="10"/>
        <v>Finished</v>
      </c>
      <c r="B70" s="35">
        <f t="shared" si="3"/>
        <v>43739</v>
      </c>
      <c r="C70" s="36">
        <f t="shared" si="4"/>
        <v>0</v>
      </c>
      <c r="D70" s="36">
        <f t="shared" si="7"/>
        <v>0</v>
      </c>
      <c r="E70" s="36">
        <f t="shared" si="9"/>
        <v>0</v>
      </c>
      <c r="F70" s="36">
        <f t="shared" si="1"/>
        <v>0</v>
      </c>
      <c r="G70" s="37">
        <f t="shared" si="5"/>
        <v>0</v>
      </c>
    </row>
    <row r="71" spans="1:7" s="1" customFormat="1" x14ac:dyDescent="0.2">
      <c r="A71" s="32" t="str">
        <f t="shared" si="10"/>
        <v>Finished</v>
      </c>
      <c r="B71" s="33">
        <f t="shared" si="3"/>
        <v>43770</v>
      </c>
      <c r="C71" s="26">
        <f t="shared" si="4"/>
        <v>0</v>
      </c>
      <c r="D71" s="26">
        <f t="shared" si="7"/>
        <v>0</v>
      </c>
      <c r="E71" s="26">
        <f t="shared" si="9"/>
        <v>0</v>
      </c>
      <c r="F71" s="26">
        <f t="shared" si="1"/>
        <v>0</v>
      </c>
      <c r="G71" s="25">
        <f t="shared" si="5"/>
        <v>0</v>
      </c>
    </row>
    <row r="72" spans="1:7" s="1" customFormat="1" x14ac:dyDescent="0.2">
      <c r="A72" s="34" t="str">
        <f t="shared" si="10"/>
        <v>Finished</v>
      </c>
      <c r="B72" s="35">
        <f t="shared" si="3"/>
        <v>43800</v>
      </c>
      <c r="C72" s="36">
        <f t="shared" si="4"/>
        <v>0</v>
      </c>
      <c r="D72" s="36">
        <f t="shared" si="7"/>
        <v>0</v>
      </c>
      <c r="E72" s="36">
        <f t="shared" si="9"/>
        <v>0</v>
      </c>
      <c r="F72" s="36">
        <f t="shared" si="1"/>
        <v>0</v>
      </c>
      <c r="G72" s="37">
        <f t="shared" si="5"/>
        <v>0</v>
      </c>
    </row>
    <row r="73" spans="1:7" s="4" customFormat="1" ht="15" x14ac:dyDescent="0.25">
      <c r="A73" s="42" t="str">
        <f t="shared" si="10"/>
        <v>Finished</v>
      </c>
      <c r="B73" s="43">
        <f t="shared" si="3"/>
        <v>43831</v>
      </c>
      <c r="C73" s="44">
        <f t="shared" si="4"/>
        <v>0</v>
      </c>
      <c r="D73" s="45">
        <f t="shared" si="7"/>
        <v>0</v>
      </c>
      <c r="E73" s="44">
        <f t="shared" si="9"/>
        <v>0</v>
      </c>
      <c r="F73" s="44">
        <f t="shared" si="1"/>
        <v>0</v>
      </c>
      <c r="G73" s="46">
        <f t="shared" si="5"/>
        <v>0</v>
      </c>
    </row>
    <row r="74" spans="1:7" s="1" customFormat="1" x14ac:dyDescent="0.2">
      <c r="A74" s="34" t="str">
        <f t="shared" si="10"/>
        <v>Finished</v>
      </c>
      <c r="B74" s="35">
        <f t="shared" si="3"/>
        <v>43862</v>
      </c>
      <c r="C74" s="36">
        <f>+G73</f>
        <v>0</v>
      </c>
      <c r="D74" s="36">
        <f t="shared" si="7"/>
        <v>0</v>
      </c>
      <c r="E74" s="36">
        <f t="shared" si="9"/>
        <v>0</v>
      </c>
      <c r="F74" s="36">
        <f t="shared" si="1"/>
        <v>0</v>
      </c>
      <c r="G74" s="37">
        <f t="shared" si="5"/>
        <v>0</v>
      </c>
    </row>
    <row r="75" spans="1:7" s="1" customFormat="1" x14ac:dyDescent="0.2">
      <c r="A75" s="32" t="str">
        <f t="shared" si="10"/>
        <v>Finished</v>
      </c>
      <c r="B75" s="33">
        <f t="shared" si="3"/>
        <v>43891</v>
      </c>
      <c r="C75" s="26">
        <f t="shared" si="4"/>
        <v>0</v>
      </c>
      <c r="D75" s="26">
        <f t="shared" si="7"/>
        <v>0</v>
      </c>
      <c r="E75" s="26">
        <f t="shared" si="9"/>
        <v>0</v>
      </c>
      <c r="F75" s="26">
        <f t="shared" si="1"/>
        <v>0</v>
      </c>
      <c r="G75" s="25">
        <f t="shared" si="5"/>
        <v>0</v>
      </c>
    </row>
    <row r="76" spans="1:7" s="1" customFormat="1" x14ac:dyDescent="0.2">
      <c r="A76" s="34" t="str">
        <f t="shared" si="10"/>
        <v>Finished</v>
      </c>
      <c r="B76" s="35">
        <f t="shared" si="3"/>
        <v>43922</v>
      </c>
      <c r="C76" s="36">
        <f t="shared" si="4"/>
        <v>0</v>
      </c>
      <c r="D76" s="36">
        <f t="shared" si="7"/>
        <v>0</v>
      </c>
      <c r="E76" s="36">
        <f t="shared" si="9"/>
        <v>0</v>
      </c>
      <c r="F76" s="36">
        <f t="shared" si="1"/>
        <v>0</v>
      </c>
      <c r="G76" s="37">
        <f t="shared" si="5"/>
        <v>0</v>
      </c>
    </row>
    <row r="77" spans="1:7" s="1" customFormat="1" x14ac:dyDescent="0.2">
      <c r="A77" s="32" t="str">
        <f t="shared" si="10"/>
        <v>Finished</v>
      </c>
      <c r="B77" s="33">
        <f t="shared" si="3"/>
        <v>43952</v>
      </c>
      <c r="C77" s="26">
        <f t="shared" si="4"/>
        <v>0</v>
      </c>
      <c r="D77" s="26">
        <f t="shared" si="7"/>
        <v>0</v>
      </c>
      <c r="E77" s="26">
        <f t="shared" si="9"/>
        <v>0</v>
      </c>
      <c r="F77" s="26">
        <f t="shared" si="1"/>
        <v>0</v>
      </c>
      <c r="G77" s="25">
        <f t="shared" si="5"/>
        <v>0</v>
      </c>
    </row>
    <row r="78" spans="1:7" s="1" customFormat="1" x14ac:dyDescent="0.2">
      <c r="A78" s="34" t="str">
        <f t="shared" si="10"/>
        <v>Finished</v>
      </c>
      <c r="B78" s="35">
        <f t="shared" si="3"/>
        <v>43983</v>
      </c>
      <c r="C78" s="36">
        <f t="shared" si="4"/>
        <v>0</v>
      </c>
      <c r="D78" s="36">
        <f t="shared" si="7"/>
        <v>0</v>
      </c>
      <c r="E78" s="36">
        <f t="shared" si="9"/>
        <v>0</v>
      </c>
      <c r="F78" s="36">
        <f t="shared" si="1"/>
        <v>0</v>
      </c>
      <c r="G78" s="37">
        <f t="shared" si="5"/>
        <v>0</v>
      </c>
    </row>
    <row r="79" spans="1:7" s="1" customFormat="1" x14ac:dyDescent="0.2">
      <c r="A79" s="32" t="str">
        <f t="shared" si="10"/>
        <v>Finished</v>
      </c>
      <c r="B79" s="33">
        <f t="shared" si="3"/>
        <v>44013</v>
      </c>
      <c r="C79" s="26">
        <f t="shared" si="4"/>
        <v>0</v>
      </c>
      <c r="D79" s="26">
        <f t="shared" si="7"/>
        <v>0</v>
      </c>
      <c r="E79" s="26">
        <f t="shared" si="9"/>
        <v>0</v>
      </c>
      <c r="F79" s="26">
        <f t="shared" si="1"/>
        <v>0</v>
      </c>
      <c r="G79" s="25">
        <f t="shared" si="5"/>
        <v>0</v>
      </c>
    </row>
    <row r="80" spans="1:7" s="1" customFormat="1" x14ac:dyDescent="0.2">
      <c r="A80" s="34" t="str">
        <f t="shared" si="10"/>
        <v>Finished</v>
      </c>
      <c r="B80" s="35">
        <f t="shared" si="3"/>
        <v>44044</v>
      </c>
      <c r="C80" s="36">
        <f t="shared" si="4"/>
        <v>0</v>
      </c>
      <c r="D80" s="36">
        <f t="shared" si="7"/>
        <v>0</v>
      </c>
      <c r="E80" s="36">
        <f t="shared" si="9"/>
        <v>0</v>
      </c>
      <c r="F80" s="36">
        <f t="shared" si="1"/>
        <v>0</v>
      </c>
      <c r="G80" s="37">
        <f t="shared" si="5"/>
        <v>0</v>
      </c>
    </row>
    <row r="81" spans="1:7" s="1" customFormat="1" x14ac:dyDescent="0.2">
      <c r="A81" s="34" t="str">
        <f t="shared" si="10"/>
        <v>Finished</v>
      </c>
      <c r="B81" s="35">
        <f t="shared" si="3"/>
        <v>44075</v>
      </c>
      <c r="C81" s="36">
        <f t="shared" si="4"/>
        <v>0</v>
      </c>
      <c r="D81" s="36">
        <f t="shared" si="7"/>
        <v>0</v>
      </c>
      <c r="E81" s="36">
        <f t="shared" si="9"/>
        <v>0</v>
      </c>
      <c r="F81" s="36">
        <f t="shared" si="1"/>
        <v>0</v>
      </c>
      <c r="G81" s="37">
        <f t="shared" si="5"/>
        <v>0</v>
      </c>
    </row>
    <row r="82" spans="1:7" s="1" customFormat="1" x14ac:dyDescent="0.2">
      <c r="A82" s="34" t="str">
        <f t="shared" si="10"/>
        <v>Finished</v>
      </c>
      <c r="B82" s="35">
        <f t="shared" si="3"/>
        <v>44105</v>
      </c>
      <c r="C82" s="36">
        <f t="shared" si="4"/>
        <v>0</v>
      </c>
      <c r="D82" s="36">
        <f t="shared" si="7"/>
        <v>0</v>
      </c>
      <c r="E82" s="36">
        <f t="shared" si="9"/>
        <v>0</v>
      </c>
      <c r="F82" s="36">
        <f t="shared" si="1"/>
        <v>0</v>
      </c>
      <c r="G82" s="37">
        <f t="shared" si="5"/>
        <v>0</v>
      </c>
    </row>
    <row r="83" spans="1:7" s="1" customFormat="1" x14ac:dyDescent="0.2">
      <c r="A83" s="34" t="str">
        <f t="shared" si="10"/>
        <v>Finished</v>
      </c>
      <c r="B83" s="35">
        <f t="shared" si="3"/>
        <v>44136</v>
      </c>
      <c r="C83" s="36">
        <f t="shared" si="4"/>
        <v>0</v>
      </c>
      <c r="D83" s="36">
        <f t="shared" si="7"/>
        <v>0</v>
      </c>
      <c r="E83" s="36">
        <f t="shared" si="9"/>
        <v>0</v>
      </c>
      <c r="F83" s="36">
        <f t="shared" si="1"/>
        <v>0</v>
      </c>
      <c r="G83" s="37">
        <f t="shared" si="5"/>
        <v>0</v>
      </c>
    </row>
    <row r="84" spans="1:7" s="1" customFormat="1" x14ac:dyDescent="0.2">
      <c r="A84" s="34" t="str">
        <f t="shared" si="10"/>
        <v>Finished</v>
      </c>
      <c r="B84" s="35">
        <f t="shared" si="3"/>
        <v>44166</v>
      </c>
      <c r="C84" s="36">
        <f t="shared" si="4"/>
        <v>0</v>
      </c>
      <c r="D84" s="36">
        <f t="shared" si="7"/>
        <v>0</v>
      </c>
      <c r="E84" s="36">
        <f t="shared" si="9"/>
        <v>0</v>
      </c>
      <c r="F84" s="36">
        <f t="shared" si="1"/>
        <v>0</v>
      </c>
      <c r="G84" s="37">
        <f t="shared" si="5"/>
        <v>0</v>
      </c>
    </row>
    <row r="85" spans="1:7" s="1" customFormat="1" x14ac:dyDescent="0.2">
      <c r="A85" s="34" t="str">
        <f t="shared" si="10"/>
        <v>Finished</v>
      </c>
      <c r="B85" s="35">
        <f t="shared" si="3"/>
        <v>44197</v>
      </c>
      <c r="C85" s="36">
        <f t="shared" si="4"/>
        <v>0</v>
      </c>
      <c r="D85" s="36">
        <f t="shared" si="7"/>
        <v>0</v>
      </c>
      <c r="E85" s="36">
        <f t="shared" si="9"/>
        <v>0</v>
      </c>
      <c r="F85" s="36">
        <f t="shared" si="1"/>
        <v>0</v>
      </c>
      <c r="G85" s="37">
        <f t="shared" si="5"/>
        <v>0</v>
      </c>
    </row>
    <row r="86" spans="1:7" s="1" customFormat="1" x14ac:dyDescent="0.2">
      <c r="A86" s="34" t="str">
        <f t="shared" si="10"/>
        <v>Finished</v>
      </c>
      <c r="B86" s="35">
        <f t="shared" si="3"/>
        <v>44228</v>
      </c>
      <c r="C86" s="36">
        <f t="shared" si="4"/>
        <v>0</v>
      </c>
      <c r="D86" s="36">
        <f t="shared" si="7"/>
        <v>0</v>
      </c>
      <c r="E86" s="36">
        <f t="shared" si="9"/>
        <v>0</v>
      </c>
      <c r="F86" s="36">
        <f t="shared" si="1"/>
        <v>0</v>
      </c>
      <c r="G86" s="37">
        <f t="shared" si="5"/>
        <v>0</v>
      </c>
    </row>
    <row r="87" spans="1:7" s="1" customFormat="1" x14ac:dyDescent="0.2">
      <c r="A87" s="34" t="str">
        <f t="shared" si="10"/>
        <v>Finished</v>
      </c>
      <c r="B87" s="35">
        <f t="shared" si="3"/>
        <v>44256</v>
      </c>
      <c r="C87" s="36">
        <f t="shared" si="4"/>
        <v>0</v>
      </c>
      <c r="D87" s="36">
        <f t="shared" si="7"/>
        <v>0</v>
      </c>
      <c r="E87" s="36">
        <f t="shared" si="9"/>
        <v>0</v>
      </c>
      <c r="F87" s="36">
        <f t="shared" si="1"/>
        <v>0</v>
      </c>
      <c r="G87" s="37">
        <f t="shared" si="5"/>
        <v>0</v>
      </c>
    </row>
    <row r="88" spans="1:7" s="1" customFormat="1" x14ac:dyDescent="0.2">
      <c r="A88" s="34" t="str">
        <f t="shared" si="10"/>
        <v>Finished</v>
      </c>
      <c r="B88" s="35">
        <f t="shared" si="3"/>
        <v>44287</v>
      </c>
      <c r="C88" s="36">
        <f t="shared" si="4"/>
        <v>0</v>
      </c>
      <c r="D88" s="36">
        <f t="shared" si="7"/>
        <v>0</v>
      </c>
      <c r="E88" s="36">
        <f t="shared" si="9"/>
        <v>0</v>
      </c>
      <c r="F88" s="36">
        <f t="shared" si="1"/>
        <v>0</v>
      </c>
      <c r="G88" s="37">
        <f t="shared" si="5"/>
        <v>0</v>
      </c>
    </row>
    <row r="89" spans="1:7" s="1" customFormat="1" x14ac:dyDescent="0.2">
      <c r="A89" s="34" t="str">
        <f t="shared" si="10"/>
        <v>Finished</v>
      </c>
      <c r="B89" s="35">
        <f t="shared" si="3"/>
        <v>44317</v>
      </c>
      <c r="C89" s="36">
        <f t="shared" si="4"/>
        <v>0</v>
      </c>
      <c r="D89" s="36">
        <f t="shared" si="7"/>
        <v>0</v>
      </c>
      <c r="E89" s="36">
        <f t="shared" si="9"/>
        <v>0</v>
      </c>
      <c r="F89" s="36">
        <f t="shared" si="1"/>
        <v>0</v>
      </c>
      <c r="G89" s="37">
        <f t="shared" si="5"/>
        <v>0</v>
      </c>
    </row>
    <row r="90" spans="1:7" s="1" customFormat="1" x14ac:dyDescent="0.2">
      <c r="A90" s="34" t="str">
        <f t="shared" si="10"/>
        <v>Finished</v>
      </c>
      <c r="B90" s="35">
        <f t="shared" si="3"/>
        <v>44348</v>
      </c>
      <c r="C90" s="36">
        <f t="shared" si="4"/>
        <v>0</v>
      </c>
      <c r="D90" s="36">
        <f t="shared" si="7"/>
        <v>0</v>
      </c>
      <c r="E90" s="36">
        <f t="shared" ref="E90:E153" si="11">+C90*cal_apr_new*(B90-B89)/num_days_in_year</f>
        <v>0</v>
      </c>
      <c r="F90" s="36">
        <f t="shared" ref="F90:F153" si="12">+IF(A90&lt;num_pmts,cal_periodic_pmt_amt-M90,C90)</f>
        <v>0</v>
      </c>
      <c r="G90" s="37">
        <f t="shared" si="5"/>
        <v>0</v>
      </c>
    </row>
    <row r="91" spans="1:7" s="1" customFormat="1" x14ac:dyDescent="0.2">
      <c r="A91" s="34" t="str">
        <f t="shared" si="10"/>
        <v>Finished</v>
      </c>
      <c r="B91" s="35">
        <f t="shared" ref="B91:B154" si="13">+EDATE(B90,Len_of_pmt_interval)</f>
        <v>44378</v>
      </c>
      <c r="C91" s="36">
        <f t="shared" ref="C91:C154" si="14">+G90</f>
        <v>0</v>
      </c>
      <c r="D91" s="36">
        <f t="shared" si="7"/>
        <v>0</v>
      </c>
      <c r="E91" s="36">
        <f t="shared" si="11"/>
        <v>0</v>
      </c>
      <c r="F91" s="36">
        <f t="shared" si="12"/>
        <v>0</v>
      </c>
      <c r="G91" s="37">
        <f t="shared" ref="G91:G154" si="15">+C91-F91</f>
        <v>0</v>
      </c>
    </row>
    <row r="92" spans="1:7" s="1" customFormat="1" x14ac:dyDescent="0.2">
      <c r="A92" s="34" t="str">
        <f t="shared" si="10"/>
        <v>Finished</v>
      </c>
      <c r="B92" s="35">
        <f t="shared" si="13"/>
        <v>44409</v>
      </c>
      <c r="C92" s="36">
        <f t="shared" si="14"/>
        <v>0</v>
      </c>
      <c r="D92" s="36">
        <f t="shared" ref="D92:D155" si="16">+E92+F92</f>
        <v>0</v>
      </c>
      <c r="E92" s="36">
        <f t="shared" si="11"/>
        <v>0</v>
      </c>
      <c r="F92" s="36">
        <f t="shared" si="12"/>
        <v>0</v>
      </c>
      <c r="G92" s="37">
        <f t="shared" si="15"/>
        <v>0</v>
      </c>
    </row>
    <row r="93" spans="1:7" s="1" customFormat="1" x14ac:dyDescent="0.2">
      <c r="A93" s="34" t="str">
        <f t="shared" si="10"/>
        <v>Finished</v>
      </c>
      <c r="B93" s="35">
        <f t="shared" si="13"/>
        <v>44440</v>
      </c>
      <c r="C93" s="36">
        <f t="shared" si="14"/>
        <v>0</v>
      </c>
      <c r="D93" s="36">
        <f t="shared" si="16"/>
        <v>0</v>
      </c>
      <c r="E93" s="36">
        <f t="shared" si="11"/>
        <v>0</v>
      </c>
      <c r="F93" s="36">
        <f t="shared" si="12"/>
        <v>0</v>
      </c>
      <c r="G93" s="37">
        <f t="shared" si="15"/>
        <v>0</v>
      </c>
    </row>
    <row r="94" spans="1:7" s="1" customFormat="1" x14ac:dyDescent="0.2">
      <c r="A94" s="34" t="str">
        <f t="shared" si="10"/>
        <v>Finished</v>
      </c>
      <c r="B94" s="35">
        <f t="shared" si="13"/>
        <v>44470</v>
      </c>
      <c r="C94" s="36">
        <f t="shared" si="14"/>
        <v>0</v>
      </c>
      <c r="D94" s="36">
        <f t="shared" si="16"/>
        <v>0</v>
      </c>
      <c r="E94" s="36">
        <f t="shared" si="11"/>
        <v>0</v>
      </c>
      <c r="F94" s="36">
        <f t="shared" si="12"/>
        <v>0</v>
      </c>
      <c r="G94" s="37">
        <f t="shared" si="15"/>
        <v>0</v>
      </c>
    </row>
    <row r="95" spans="1:7" s="1" customFormat="1" x14ac:dyDescent="0.2">
      <c r="A95" s="34" t="str">
        <f t="shared" si="10"/>
        <v>Finished</v>
      </c>
      <c r="B95" s="35">
        <f t="shared" si="13"/>
        <v>44501</v>
      </c>
      <c r="C95" s="36">
        <f t="shared" si="14"/>
        <v>0</v>
      </c>
      <c r="D95" s="36">
        <f t="shared" si="16"/>
        <v>0</v>
      </c>
      <c r="E95" s="36">
        <f t="shared" si="11"/>
        <v>0</v>
      </c>
      <c r="F95" s="36">
        <f t="shared" si="12"/>
        <v>0</v>
      </c>
      <c r="G95" s="37">
        <f t="shared" si="15"/>
        <v>0</v>
      </c>
    </row>
    <row r="96" spans="1:7" s="1" customFormat="1" x14ac:dyDescent="0.2">
      <c r="A96" s="34" t="str">
        <f t="shared" si="10"/>
        <v>Finished</v>
      </c>
      <c r="B96" s="35">
        <f t="shared" si="13"/>
        <v>44531</v>
      </c>
      <c r="C96" s="36">
        <f t="shared" si="14"/>
        <v>0</v>
      </c>
      <c r="D96" s="36">
        <f t="shared" si="16"/>
        <v>0</v>
      </c>
      <c r="E96" s="36">
        <f t="shared" si="11"/>
        <v>0</v>
      </c>
      <c r="F96" s="36">
        <f t="shared" si="12"/>
        <v>0</v>
      </c>
      <c r="G96" s="37">
        <f t="shared" si="15"/>
        <v>0</v>
      </c>
    </row>
    <row r="97" spans="1:7" s="1" customFormat="1" x14ac:dyDescent="0.2">
      <c r="A97" s="34" t="str">
        <f t="shared" si="10"/>
        <v>Finished</v>
      </c>
      <c r="B97" s="35">
        <f t="shared" si="13"/>
        <v>44562</v>
      </c>
      <c r="C97" s="36">
        <f t="shared" si="14"/>
        <v>0</v>
      </c>
      <c r="D97" s="36">
        <f t="shared" si="16"/>
        <v>0</v>
      </c>
      <c r="E97" s="36">
        <f t="shared" si="11"/>
        <v>0</v>
      </c>
      <c r="F97" s="36">
        <f t="shared" si="12"/>
        <v>0</v>
      </c>
      <c r="G97" s="37">
        <f t="shared" si="15"/>
        <v>0</v>
      </c>
    </row>
    <row r="98" spans="1:7" s="1" customFormat="1" x14ac:dyDescent="0.2">
      <c r="A98" s="34" t="str">
        <f t="shared" si="10"/>
        <v>Finished</v>
      </c>
      <c r="B98" s="35">
        <f t="shared" si="13"/>
        <v>44593</v>
      </c>
      <c r="C98" s="36">
        <f t="shared" si="14"/>
        <v>0</v>
      </c>
      <c r="D98" s="36">
        <f t="shared" si="16"/>
        <v>0</v>
      </c>
      <c r="E98" s="36">
        <f t="shared" si="11"/>
        <v>0</v>
      </c>
      <c r="F98" s="36">
        <f t="shared" si="12"/>
        <v>0</v>
      </c>
      <c r="G98" s="37">
        <f t="shared" si="15"/>
        <v>0</v>
      </c>
    </row>
    <row r="99" spans="1:7" s="1" customFormat="1" x14ac:dyDescent="0.2">
      <c r="A99" s="34" t="str">
        <f t="shared" si="10"/>
        <v>Finished</v>
      </c>
      <c r="B99" s="35">
        <f t="shared" si="13"/>
        <v>44621</v>
      </c>
      <c r="C99" s="36">
        <f t="shared" si="14"/>
        <v>0</v>
      </c>
      <c r="D99" s="36">
        <f t="shared" si="16"/>
        <v>0</v>
      </c>
      <c r="E99" s="36">
        <f t="shared" si="11"/>
        <v>0</v>
      </c>
      <c r="F99" s="36">
        <f t="shared" si="12"/>
        <v>0</v>
      </c>
      <c r="G99" s="37">
        <f t="shared" si="15"/>
        <v>0</v>
      </c>
    </row>
    <row r="100" spans="1:7" s="1" customFormat="1" x14ac:dyDescent="0.2">
      <c r="A100" s="34" t="str">
        <f t="shared" si="10"/>
        <v>Finished</v>
      </c>
      <c r="B100" s="35">
        <f t="shared" si="13"/>
        <v>44652</v>
      </c>
      <c r="C100" s="36">
        <f t="shared" si="14"/>
        <v>0</v>
      </c>
      <c r="D100" s="36">
        <f t="shared" si="16"/>
        <v>0</v>
      </c>
      <c r="E100" s="36">
        <f t="shared" si="11"/>
        <v>0</v>
      </c>
      <c r="F100" s="36">
        <f t="shared" si="12"/>
        <v>0</v>
      </c>
      <c r="G100" s="37">
        <f t="shared" si="15"/>
        <v>0</v>
      </c>
    </row>
    <row r="101" spans="1:7" s="1" customFormat="1" x14ac:dyDescent="0.2">
      <c r="A101" s="34" t="str">
        <f t="shared" si="10"/>
        <v>Finished</v>
      </c>
      <c r="B101" s="35">
        <f t="shared" si="13"/>
        <v>44682</v>
      </c>
      <c r="C101" s="36">
        <f t="shared" si="14"/>
        <v>0</v>
      </c>
      <c r="D101" s="36">
        <f t="shared" si="16"/>
        <v>0</v>
      </c>
      <c r="E101" s="36">
        <f t="shared" si="11"/>
        <v>0</v>
      </c>
      <c r="F101" s="36">
        <f t="shared" si="12"/>
        <v>0</v>
      </c>
      <c r="G101" s="37">
        <f t="shared" si="15"/>
        <v>0</v>
      </c>
    </row>
    <row r="102" spans="1:7" x14ac:dyDescent="0.2">
      <c r="A102" s="34" t="str">
        <f t="shared" si="10"/>
        <v>Finished</v>
      </c>
      <c r="B102" s="35">
        <f t="shared" si="13"/>
        <v>44713</v>
      </c>
      <c r="C102" s="36">
        <f t="shared" si="14"/>
        <v>0</v>
      </c>
      <c r="D102" s="36">
        <f t="shared" si="16"/>
        <v>0</v>
      </c>
      <c r="E102" s="36">
        <f t="shared" si="11"/>
        <v>0</v>
      </c>
      <c r="F102" s="36">
        <f t="shared" si="12"/>
        <v>0</v>
      </c>
      <c r="G102" s="37">
        <f t="shared" si="15"/>
        <v>0</v>
      </c>
    </row>
    <row r="103" spans="1:7" x14ac:dyDescent="0.2">
      <c r="A103" s="34" t="str">
        <f t="shared" si="10"/>
        <v>Finished</v>
      </c>
      <c r="B103" s="35">
        <f t="shared" si="13"/>
        <v>44743</v>
      </c>
      <c r="C103" s="36">
        <f t="shared" si="14"/>
        <v>0</v>
      </c>
      <c r="D103" s="36">
        <f t="shared" si="16"/>
        <v>0</v>
      </c>
      <c r="E103" s="36">
        <f t="shared" si="11"/>
        <v>0</v>
      </c>
      <c r="F103" s="36">
        <f t="shared" si="12"/>
        <v>0</v>
      </c>
      <c r="G103" s="37">
        <f t="shared" si="15"/>
        <v>0</v>
      </c>
    </row>
    <row r="104" spans="1:7" x14ac:dyDescent="0.2">
      <c r="A104" s="34" t="str">
        <f t="shared" si="10"/>
        <v>Finished</v>
      </c>
      <c r="B104" s="35">
        <f t="shared" si="13"/>
        <v>44774</v>
      </c>
      <c r="C104" s="36">
        <f t="shared" si="14"/>
        <v>0</v>
      </c>
      <c r="D104" s="36">
        <f t="shared" si="16"/>
        <v>0</v>
      </c>
      <c r="E104" s="36">
        <f t="shared" si="11"/>
        <v>0</v>
      </c>
      <c r="F104" s="36">
        <f t="shared" si="12"/>
        <v>0</v>
      </c>
      <c r="G104" s="37">
        <f t="shared" si="15"/>
        <v>0</v>
      </c>
    </row>
    <row r="105" spans="1:7" x14ac:dyDescent="0.2">
      <c r="A105" s="34" t="str">
        <f t="shared" si="10"/>
        <v>Finished</v>
      </c>
      <c r="B105" s="35">
        <f t="shared" si="13"/>
        <v>44805</v>
      </c>
      <c r="C105" s="36">
        <f t="shared" si="14"/>
        <v>0</v>
      </c>
      <c r="D105" s="36">
        <f t="shared" si="16"/>
        <v>0</v>
      </c>
      <c r="E105" s="36">
        <f t="shared" si="11"/>
        <v>0</v>
      </c>
      <c r="F105" s="36">
        <f t="shared" si="12"/>
        <v>0</v>
      </c>
      <c r="G105" s="37">
        <f t="shared" si="15"/>
        <v>0</v>
      </c>
    </row>
    <row r="106" spans="1:7" x14ac:dyDescent="0.2">
      <c r="A106" s="34" t="str">
        <f t="shared" si="10"/>
        <v>Finished</v>
      </c>
      <c r="B106" s="35">
        <f t="shared" si="13"/>
        <v>44835</v>
      </c>
      <c r="C106" s="36">
        <f t="shared" si="14"/>
        <v>0</v>
      </c>
      <c r="D106" s="36">
        <f t="shared" si="16"/>
        <v>0</v>
      </c>
      <c r="E106" s="36">
        <f t="shared" si="11"/>
        <v>0</v>
      </c>
      <c r="F106" s="36">
        <f t="shared" si="12"/>
        <v>0</v>
      </c>
      <c r="G106" s="37">
        <f t="shared" si="15"/>
        <v>0</v>
      </c>
    </row>
    <row r="107" spans="1:7" x14ac:dyDescent="0.2">
      <c r="A107" s="34" t="str">
        <f t="shared" si="10"/>
        <v>Finished</v>
      </c>
      <c r="B107" s="35">
        <f t="shared" si="13"/>
        <v>44866</v>
      </c>
      <c r="C107" s="36">
        <f t="shared" si="14"/>
        <v>0</v>
      </c>
      <c r="D107" s="36">
        <f t="shared" si="16"/>
        <v>0</v>
      </c>
      <c r="E107" s="36">
        <f t="shared" si="11"/>
        <v>0</v>
      </c>
      <c r="F107" s="36">
        <f t="shared" si="12"/>
        <v>0</v>
      </c>
      <c r="G107" s="37">
        <f t="shared" si="15"/>
        <v>0</v>
      </c>
    </row>
    <row r="108" spans="1:7" x14ac:dyDescent="0.2">
      <c r="A108" s="34" t="str">
        <f t="shared" si="10"/>
        <v>Finished</v>
      </c>
      <c r="B108" s="35">
        <f t="shared" si="13"/>
        <v>44896</v>
      </c>
      <c r="C108" s="36">
        <f t="shared" si="14"/>
        <v>0</v>
      </c>
      <c r="D108" s="36">
        <f t="shared" si="16"/>
        <v>0</v>
      </c>
      <c r="E108" s="36">
        <f t="shared" si="11"/>
        <v>0</v>
      </c>
      <c r="F108" s="36">
        <f t="shared" si="12"/>
        <v>0</v>
      </c>
      <c r="G108" s="37">
        <f t="shared" si="15"/>
        <v>0</v>
      </c>
    </row>
    <row r="109" spans="1:7" x14ac:dyDescent="0.2">
      <c r="A109" s="34" t="str">
        <f t="shared" si="10"/>
        <v>Finished</v>
      </c>
      <c r="B109" s="35">
        <f t="shared" si="13"/>
        <v>44927</v>
      </c>
      <c r="C109" s="36">
        <f t="shared" si="14"/>
        <v>0</v>
      </c>
      <c r="D109" s="36">
        <f t="shared" si="16"/>
        <v>0</v>
      </c>
      <c r="E109" s="36">
        <f t="shared" si="11"/>
        <v>0</v>
      </c>
      <c r="F109" s="36">
        <f t="shared" si="12"/>
        <v>0</v>
      </c>
      <c r="G109" s="37">
        <f t="shared" si="15"/>
        <v>0</v>
      </c>
    </row>
    <row r="110" spans="1:7" x14ac:dyDescent="0.2">
      <c r="A110" s="34" t="str">
        <f t="shared" si="10"/>
        <v>Finished</v>
      </c>
      <c r="B110" s="35">
        <f t="shared" si="13"/>
        <v>44958</v>
      </c>
      <c r="C110" s="36">
        <f t="shared" si="14"/>
        <v>0</v>
      </c>
      <c r="D110" s="36">
        <f t="shared" si="16"/>
        <v>0</v>
      </c>
      <c r="E110" s="36">
        <f t="shared" si="11"/>
        <v>0</v>
      </c>
      <c r="F110" s="36">
        <f t="shared" si="12"/>
        <v>0</v>
      </c>
      <c r="G110" s="37">
        <f t="shared" si="15"/>
        <v>0</v>
      </c>
    </row>
    <row r="111" spans="1:7" x14ac:dyDescent="0.2">
      <c r="A111" s="34" t="str">
        <f t="shared" si="10"/>
        <v>Finished</v>
      </c>
      <c r="B111" s="35">
        <f t="shared" si="13"/>
        <v>44986</v>
      </c>
      <c r="C111" s="36">
        <f t="shared" si="14"/>
        <v>0</v>
      </c>
      <c r="D111" s="36">
        <f t="shared" si="16"/>
        <v>0</v>
      </c>
      <c r="E111" s="36">
        <f t="shared" si="11"/>
        <v>0</v>
      </c>
      <c r="F111" s="36">
        <f t="shared" si="12"/>
        <v>0</v>
      </c>
      <c r="G111" s="37">
        <f t="shared" si="15"/>
        <v>0</v>
      </c>
    </row>
    <row r="112" spans="1:7" x14ac:dyDescent="0.2">
      <c r="A112" s="34" t="str">
        <f t="shared" si="10"/>
        <v>Finished</v>
      </c>
      <c r="B112" s="35">
        <f t="shared" si="13"/>
        <v>45017</v>
      </c>
      <c r="C112" s="36">
        <f t="shared" si="14"/>
        <v>0</v>
      </c>
      <c r="D112" s="36">
        <f t="shared" si="16"/>
        <v>0</v>
      </c>
      <c r="E112" s="36">
        <f t="shared" si="11"/>
        <v>0</v>
      </c>
      <c r="F112" s="36">
        <f t="shared" si="12"/>
        <v>0</v>
      </c>
      <c r="G112" s="37">
        <f t="shared" si="15"/>
        <v>0</v>
      </c>
    </row>
    <row r="113" spans="1:7" x14ac:dyDescent="0.2">
      <c r="A113" s="34" t="str">
        <f t="shared" si="10"/>
        <v>Finished</v>
      </c>
      <c r="B113" s="35">
        <f t="shared" si="13"/>
        <v>45047</v>
      </c>
      <c r="C113" s="36">
        <f t="shared" si="14"/>
        <v>0</v>
      </c>
      <c r="D113" s="36">
        <f t="shared" si="16"/>
        <v>0</v>
      </c>
      <c r="E113" s="36">
        <f t="shared" si="11"/>
        <v>0</v>
      </c>
      <c r="F113" s="36">
        <f t="shared" si="12"/>
        <v>0</v>
      </c>
      <c r="G113" s="37">
        <f t="shared" si="15"/>
        <v>0</v>
      </c>
    </row>
    <row r="114" spans="1:7" x14ac:dyDescent="0.2">
      <c r="A114" s="34" t="str">
        <f t="shared" si="10"/>
        <v>Finished</v>
      </c>
      <c r="B114" s="35">
        <f t="shared" si="13"/>
        <v>45078</v>
      </c>
      <c r="C114" s="36">
        <f t="shared" si="14"/>
        <v>0</v>
      </c>
      <c r="D114" s="36">
        <f t="shared" si="16"/>
        <v>0</v>
      </c>
      <c r="E114" s="36">
        <f t="shared" si="11"/>
        <v>0</v>
      </c>
      <c r="F114" s="36">
        <f t="shared" si="12"/>
        <v>0</v>
      </c>
      <c r="G114" s="37">
        <f t="shared" si="15"/>
        <v>0</v>
      </c>
    </row>
    <row r="115" spans="1:7" x14ac:dyDescent="0.2">
      <c r="A115" s="34" t="str">
        <f t="shared" si="10"/>
        <v>Finished</v>
      </c>
      <c r="B115" s="35">
        <f t="shared" si="13"/>
        <v>45108</v>
      </c>
      <c r="C115" s="36">
        <f t="shared" si="14"/>
        <v>0</v>
      </c>
      <c r="D115" s="36">
        <f t="shared" si="16"/>
        <v>0</v>
      </c>
      <c r="E115" s="36">
        <f t="shared" si="11"/>
        <v>0</v>
      </c>
      <c r="F115" s="36">
        <f t="shared" si="12"/>
        <v>0</v>
      </c>
      <c r="G115" s="37">
        <f t="shared" si="15"/>
        <v>0</v>
      </c>
    </row>
    <row r="116" spans="1:7" x14ac:dyDescent="0.2">
      <c r="A116" s="34" t="str">
        <f t="shared" si="10"/>
        <v>Finished</v>
      </c>
      <c r="B116" s="35">
        <f t="shared" si="13"/>
        <v>45139</v>
      </c>
      <c r="C116" s="36">
        <f t="shared" si="14"/>
        <v>0</v>
      </c>
      <c r="D116" s="36">
        <f t="shared" si="16"/>
        <v>0</v>
      </c>
      <c r="E116" s="36">
        <f t="shared" si="11"/>
        <v>0</v>
      </c>
      <c r="F116" s="36">
        <f t="shared" si="12"/>
        <v>0</v>
      </c>
      <c r="G116" s="37">
        <f t="shared" si="15"/>
        <v>0</v>
      </c>
    </row>
    <row r="117" spans="1:7" x14ac:dyDescent="0.2">
      <c r="A117" s="34" t="str">
        <f t="shared" si="10"/>
        <v>Finished</v>
      </c>
      <c r="B117" s="35">
        <f t="shared" si="13"/>
        <v>45170</v>
      </c>
      <c r="C117" s="36">
        <f t="shared" si="14"/>
        <v>0</v>
      </c>
      <c r="D117" s="36">
        <f t="shared" si="16"/>
        <v>0</v>
      </c>
      <c r="E117" s="36">
        <f t="shared" si="11"/>
        <v>0</v>
      </c>
      <c r="F117" s="36">
        <f t="shared" si="12"/>
        <v>0</v>
      </c>
      <c r="G117" s="37">
        <f t="shared" si="15"/>
        <v>0</v>
      </c>
    </row>
    <row r="118" spans="1:7" x14ac:dyDescent="0.2">
      <c r="A118" s="34" t="str">
        <f t="shared" si="10"/>
        <v>Finished</v>
      </c>
      <c r="B118" s="35">
        <f t="shared" si="13"/>
        <v>45200</v>
      </c>
      <c r="C118" s="36">
        <f t="shared" si="14"/>
        <v>0</v>
      </c>
      <c r="D118" s="36">
        <f t="shared" si="16"/>
        <v>0</v>
      </c>
      <c r="E118" s="36">
        <f t="shared" si="11"/>
        <v>0</v>
      </c>
      <c r="F118" s="36">
        <f t="shared" si="12"/>
        <v>0</v>
      </c>
      <c r="G118" s="37">
        <f t="shared" si="15"/>
        <v>0</v>
      </c>
    </row>
    <row r="119" spans="1:7" x14ac:dyDescent="0.2">
      <c r="A119" s="34" t="str">
        <f t="shared" si="10"/>
        <v>Finished</v>
      </c>
      <c r="B119" s="35">
        <f t="shared" si="13"/>
        <v>45231</v>
      </c>
      <c r="C119" s="36">
        <f t="shared" si="14"/>
        <v>0</v>
      </c>
      <c r="D119" s="36">
        <f t="shared" si="16"/>
        <v>0</v>
      </c>
      <c r="E119" s="36">
        <f t="shared" si="11"/>
        <v>0</v>
      </c>
      <c r="F119" s="36">
        <f t="shared" si="12"/>
        <v>0</v>
      </c>
      <c r="G119" s="37">
        <f t="shared" si="15"/>
        <v>0</v>
      </c>
    </row>
    <row r="120" spans="1:7" x14ac:dyDescent="0.2">
      <c r="A120" s="34" t="str">
        <f t="shared" si="10"/>
        <v>Finished</v>
      </c>
      <c r="B120" s="35">
        <f t="shared" si="13"/>
        <v>45261</v>
      </c>
      <c r="C120" s="36">
        <f t="shared" si="14"/>
        <v>0</v>
      </c>
      <c r="D120" s="36">
        <f t="shared" si="16"/>
        <v>0</v>
      </c>
      <c r="E120" s="36">
        <f t="shared" si="11"/>
        <v>0</v>
      </c>
      <c r="F120" s="36">
        <f t="shared" si="12"/>
        <v>0</v>
      </c>
      <c r="G120" s="37">
        <f t="shared" si="15"/>
        <v>0</v>
      </c>
    </row>
    <row r="121" spans="1:7" x14ac:dyDescent="0.2">
      <c r="A121" s="34" t="str">
        <f t="shared" si="10"/>
        <v>Finished</v>
      </c>
      <c r="B121" s="35">
        <f t="shared" si="13"/>
        <v>45292</v>
      </c>
      <c r="C121" s="36">
        <f t="shared" si="14"/>
        <v>0</v>
      </c>
      <c r="D121" s="36">
        <f t="shared" si="16"/>
        <v>0</v>
      </c>
      <c r="E121" s="36">
        <f t="shared" si="11"/>
        <v>0</v>
      </c>
      <c r="F121" s="36">
        <f t="shared" si="12"/>
        <v>0</v>
      </c>
      <c r="G121" s="37">
        <f t="shared" si="15"/>
        <v>0</v>
      </c>
    </row>
    <row r="122" spans="1:7" x14ac:dyDescent="0.2">
      <c r="A122" s="34" t="str">
        <f t="shared" ref="A122:A185" si="17">+IF(A121&lt;num_pmts,A121+1,"Finished")</f>
        <v>Finished</v>
      </c>
      <c r="B122" s="35">
        <f t="shared" si="13"/>
        <v>45323</v>
      </c>
      <c r="C122" s="36">
        <f t="shared" si="14"/>
        <v>0</v>
      </c>
      <c r="D122" s="36">
        <f t="shared" si="16"/>
        <v>0</v>
      </c>
      <c r="E122" s="36">
        <f t="shared" si="11"/>
        <v>0</v>
      </c>
      <c r="F122" s="36">
        <f t="shared" si="12"/>
        <v>0</v>
      </c>
      <c r="G122" s="37">
        <f t="shared" si="15"/>
        <v>0</v>
      </c>
    </row>
    <row r="123" spans="1:7" x14ac:dyDescent="0.2">
      <c r="A123" s="34" t="str">
        <f t="shared" si="17"/>
        <v>Finished</v>
      </c>
      <c r="B123" s="35">
        <f t="shared" si="13"/>
        <v>45352</v>
      </c>
      <c r="C123" s="36">
        <f t="shared" si="14"/>
        <v>0</v>
      </c>
      <c r="D123" s="36">
        <f t="shared" si="16"/>
        <v>0</v>
      </c>
      <c r="E123" s="36">
        <f t="shared" si="11"/>
        <v>0</v>
      </c>
      <c r="F123" s="36">
        <f t="shared" si="12"/>
        <v>0</v>
      </c>
      <c r="G123" s="37">
        <f t="shared" si="15"/>
        <v>0</v>
      </c>
    </row>
    <row r="124" spans="1:7" x14ac:dyDescent="0.2">
      <c r="A124" s="34" t="str">
        <f t="shared" si="17"/>
        <v>Finished</v>
      </c>
      <c r="B124" s="35">
        <f t="shared" si="13"/>
        <v>45383</v>
      </c>
      <c r="C124" s="36">
        <f t="shared" si="14"/>
        <v>0</v>
      </c>
      <c r="D124" s="36">
        <f t="shared" si="16"/>
        <v>0</v>
      </c>
      <c r="E124" s="36">
        <f t="shared" si="11"/>
        <v>0</v>
      </c>
      <c r="F124" s="36">
        <f t="shared" si="12"/>
        <v>0</v>
      </c>
      <c r="G124" s="37">
        <f t="shared" si="15"/>
        <v>0</v>
      </c>
    </row>
    <row r="125" spans="1:7" x14ac:dyDescent="0.2">
      <c r="A125" s="34" t="str">
        <f t="shared" si="17"/>
        <v>Finished</v>
      </c>
      <c r="B125" s="35">
        <f t="shared" si="13"/>
        <v>45413</v>
      </c>
      <c r="C125" s="36">
        <f t="shared" si="14"/>
        <v>0</v>
      </c>
      <c r="D125" s="36">
        <f t="shared" si="16"/>
        <v>0</v>
      </c>
      <c r="E125" s="36">
        <f t="shared" si="11"/>
        <v>0</v>
      </c>
      <c r="F125" s="36">
        <f t="shared" si="12"/>
        <v>0</v>
      </c>
      <c r="G125" s="37">
        <f t="shared" si="15"/>
        <v>0</v>
      </c>
    </row>
    <row r="126" spans="1:7" x14ac:dyDescent="0.2">
      <c r="A126" s="34" t="str">
        <f t="shared" si="17"/>
        <v>Finished</v>
      </c>
      <c r="B126" s="35">
        <f t="shared" si="13"/>
        <v>45444</v>
      </c>
      <c r="C126" s="36">
        <f t="shared" si="14"/>
        <v>0</v>
      </c>
      <c r="D126" s="36">
        <f t="shared" si="16"/>
        <v>0</v>
      </c>
      <c r="E126" s="36">
        <f t="shared" si="11"/>
        <v>0</v>
      </c>
      <c r="F126" s="36">
        <f t="shared" si="12"/>
        <v>0</v>
      </c>
      <c r="G126" s="37">
        <f t="shared" si="15"/>
        <v>0</v>
      </c>
    </row>
    <row r="127" spans="1:7" x14ac:dyDescent="0.2">
      <c r="A127" s="34" t="str">
        <f t="shared" si="17"/>
        <v>Finished</v>
      </c>
      <c r="B127" s="35">
        <f t="shared" si="13"/>
        <v>45474</v>
      </c>
      <c r="C127" s="36">
        <f t="shared" si="14"/>
        <v>0</v>
      </c>
      <c r="D127" s="36">
        <f t="shared" si="16"/>
        <v>0</v>
      </c>
      <c r="E127" s="36">
        <f t="shared" si="11"/>
        <v>0</v>
      </c>
      <c r="F127" s="36">
        <f t="shared" si="12"/>
        <v>0</v>
      </c>
      <c r="G127" s="37">
        <f t="shared" si="15"/>
        <v>0</v>
      </c>
    </row>
    <row r="128" spans="1:7" x14ac:dyDescent="0.2">
      <c r="A128" s="34" t="str">
        <f t="shared" si="17"/>
        <v>Finished</v>
      </c>
      <c r="B128" s="35">
        <f t="shared" si="13"/>
        <v>45505</v>
      </c>
      <c r="C128" s="36">
        <f t="shared" si="14"/>
        <v>0</v>
      </c>
      <c r="D128" s="36">
        <f t="shared" si="16"/>
        <v>0</v>
      </c>
      <c r="E128" s="36">
        <f t="shared" si="11"/>
        <v>0</v>
      </c>
      <c r="F128" s="36">
        <f t="shared" si="12"/>
        <v>0</v>
      </c>
      <c r="G128" s="37">
        <f t="shared" si="15"/>
        <v>0</v>
      </c>
    </row>
    <row r="129" spans="1:7" x14ac:dyDescent="0.2">
      <c r="A129" s="34" t="str">
        <f t="shared" si="17"/>
        <v>Finished</v>
      </c>
      <c r="B129" s="35">
        <f t="shared" si="13"/>
        <v>45536</v>
      </c>
      <c r="C129" s="36">
        <f t="shared" si="14"/>
        <v>0</v>
      </c>
      <c r="D129" s="36">
        <f t="shared" si="16"/>
        <v>0</v>
      </c>
      <c r="E129" s="36">
        <f t="shared" si="11"/>
        <v>0</v>
      </c>
      <c r="F129" s="36">
        <f t="shared" si="12"/>
        <v>0</v>
      </c>
      <c r="G129" s="37">
        <f t="shared" si="15"/>
        <v>0</v>
      </c>
    </row>
    <row r="130" spans="1:7" x14ac:dyDescent="0.2">
      <c r="A130" s="34" t="str">
        <f t="shared" si="17"/>
        <v>Finished</v>
      </c>
      <c r="B130" s="35">
        <f t="shared" si="13"/>
        <v>45566</v>
      </c>
      <c r="C130" s="36">
        <f t="shared" si="14"/>
        <v>0</v>
      </c>
      <c r="D130" s="36">
        <f t="shared" si="16"/>
        <v>0</v>
      </c>
      <c r="E130" s="36">
        <f t="shared" si="11"/>
        <v>0</v>
      </c>
      <c r="F130" s="36">
        <f t="shared" si="12"/>
        <v>0</v>
      </c>
      <c r="G130" s="37">
        <f t="shared" si="15"/>
        <v>0</v>
      </c>
    </row>
    <row r="131" spans="1:7" x14ac:dyDescent="0.2">
      <c r="A131" s="34" t="str">
        <f t="shared" si="17"/>
        <v>Finished</v>
      </c>
      <c r="B131" s="35">
        <f t="shared" si="13"/>
        <v>45597</v>
      </c>
      <c r="C131" s="36">
        <f t="shared" si="14"/>
        <v>0</v>
      </c>
      <c r="D131" s="36">
        <f t="shared" si="16"/>
        <v>0</v>
      </c>
      <c r="E131" s="36">
        <f t="shared" si="11"/>
        <v>0</v>
      </c>
      <c r="F131" s="36">
        <f t="shared" si="12"/>
        <v>0</v>
      </c>
      <c r="G131" s="37">
        <f t="shared" si="15"/>
        <v>0</v>
      </c>
    </row>
    <row r="132" spans="1:7" x14ac:dyDescent="0.2">
      <c r="A132" s="34" t="str">
        <f t="shared" si="17"/>
        <v>Finished</v>
      </c>
      <c r="B132" s="35">
        <f t="shared" si="13"/>
        <v>45627</v>
      </c>
      <c r="C132" s="36">
        <f t="shared" si="14"/>
        <v>0</v>
      </c>
      <c r="D132" s="36">
        <f t="shared" si="16"/>
        <v>0</v>
      </c>
      <c r="E132" s="36">
        <f t="shared" si="11"/>
        <v>0</v>
      </c>
      <c r="F132" s="36">
        <f t="shared" si="12"/>
        <v>0</v>
      </c>
      <c r="G132" s="37">
        <f t="shared" si="15"/>
        <v>0</v>
      </c>
    </row>
    <row r="133" spans="1:7" x14ac:dyDescent="0.2">
      <c r="A133" s="34" t="str">
        <f t="shared" si="17"/>
        <v>Finished</v>
      </c>
      <c r="B133" s="35">
        <f t="shared" si="13"/>
        <v>45658</v>
      </c>
      <c r="C133" s="36">
        <f t="shared" si="14"/>
        <v>0</v>
      </c>
      <c r="D133" s="36">
        <f t="shared" si="16"/>
        <v>0</v>
      </c>
      <c r="E133" s="36">
        <f t="shared" si="11"/>
        <v>0</v>
      </c>
      <c r="F133" s="36">
        <f t="shared" si="12"/>
        <v>0</v>
      </c>
      <c r="G133" s="37">
        <f t="shared" si="15"/>
        <v>0</v>
      </c>
    </row>
    <row r="134" spans="1:7" x14ac:dyDescent="0.2">
      <c r="A134" s="34" t="str">
        <f t="shared" si="17"/>
        <v>Finished</v>
      </c>
      <c r="B134" s="35">
        <f t="shared" si="13"/>
        <v>45689</v>
      </c>
      <c r="C134" s="36">
        <f t="shared" si="14"/>
        <v>0</v>
      </c>
      <c r="D134" s="36">
        <f t="shared" si="16"/>
        <v>0</v>
      </c>
      <c r="E134" s="36">
        <f t="shared" si="11"/>
        <v>0</v>
      </c>
      <c r="F134" s="36">
        <f t="shared" si="12"/>
        <v>0</v>
      </c>
      <c r="G134" s="37">
        <f t="shared" si="15"/>
        <v>0</v>
      </c>
    </row>
    <row r="135" spans="1:7" x14ac:dyDescent="0.2">
      <c r="A135" s="34" t="str">
        <f t="shared" si="17"/>
        <v>Finished</v>
      </c>
      <c r="B135" s="35">
        <f t="shared" si="13"/>
        <v>45717</v>
      </c>
      <c r="C135" s="36">
        <f t="shared" si="14"/>
        <v>0</v>
      </c>
      <c r="D135" s="36">
        <f t="shared" si="16"/>
        <v>0</v>
      </c>
      <c r="E135" s="36">
        <f t="shared" si="11"/>
        <v>0</v>
      </c>
      <c r="F135" s="36">
        <f t="shared" si="12"/>
        <v>0</v>
      </c>
      <c r="G135" s="37">
        <f t="shared" si="15"/>
        <v>0</v>
      </c>
    </row>
    <row r="136" spans="1:7" x14ac:dyDescent="0.2">
      <c r="A136" s="34" t="str">
        <f t="shared" si="17"/>
        <v>Finished</v>
      </c>
      <c r="B136" s="35">
        <f t="shared" si="13"/>
        <v>45748</v>
      </c>
      <c r="C136" s="36">
        <f t="shared" si="14"/>
        <v>0</v>
      </c>
      <c r="D136" s="36">
        <f t="shared" si="16"/>
        <v>0</v>
      </c>
      <c r="E136" s="36">
        <f t="shared" si="11"/>
        <v>0</v>
      </c>
      <c r="F136" s="36">
        <f t="shared" si="12"/>
        <v>0</v>
      </c>
      <c r="G136" s="37">
        <f t="shared" si="15"/>
        <v>0</v>
      </c>
    </row>
    <row r="137" spans="1:7" x14ac:dyDescent="0.2">
      <c r="A137" s="34" t="str">
        <f t="shared" si="17"/>
        <v>Finished</v>
      </c>
      <c r="B137" s="35">
        <f t="shared" si="13"/>
        <v>45778</v>
      </c>
      <c r="C137" s="36">
        <f t="shared" si="14"/>
        <v>0</v>
      </c>
      <c r="D137" s="36">
        <f t="shared" si="16"/>
        <v>0</v>
      </c>
      <c r="E137" s="36">
        <f t="shared" si="11"/>
        <v>0</v>
      </c>
      <c r="F137" s="36">
        <f t="shared" si="12"/>
        <v>0</v>
      </c>
      <c r="G137" s="37">
        <f t="shared" si="15"/>
        <v>0</v>
      </c>
    </row>
    <row r="138" spans="1:7" x14ac:dyDescent="0.2">
      <c r="A138" s="34" t="str">
        <f t="shared" si="17"/>
        <v>Finished</v>
      </c>
      <c r="B138" s="35">
        <f t="shared" si="13"/>
        <v>45809</v>
      </c>
      <c r="C138" s="36">
        <f t="shared" si="14"/>
        <v>0</v>
      </c>
      <c r="D138" s="36">
        <f t="shared" si="16"/>
        <v>0</v>
      </c>
      <c r="E138" s="36">
        <f t="shared" si="11"/>
        <v>0</v>
      </c>
      <c r="F138" s="36">
        <f t="shared" si="12"/>
        <v>0</v>
      </c>
      <c r="G138" s="37">
        <f t="shared" si="15"/>
        <v>0</v>
      </c>
    </row>
    <row r="139" spans="1:7" x14ac:dyDescent="0.2">
      <c r="A139" s="34" t="str">
        <f t="shared" si="17"/>
        <v>Finished</v>
      </c>
      <c r="B139" s="35">
        <f t="shared" si="13"/>
        <v>45839</v>
      </c>
      <c r="C139" s="36">
        <f t="shared" si="14"/>
        <v>0</v>
      </c>
      <c r="D139" s="36">
        <f t="shared" si="16"/>
        <v>0</v>
      </c>
      <c r="E139" s="36">
        <f t="shared" si="11"/>
        <v>0</v>
      </c>
      <c r="F139" s="36">
        <f t="shared" si="12"/>
        <v>0</v>
      </c>
      <c r="G139" s="37">
        <f t="shared" si="15"/>
        <v>0</v>
      </c>
    </row>
    <row r="140" spans="1:7" x14ac:dyDescent="0.2">
      <c r="A140" s="34" t="str">
        <f t="shared" si="17"/>
        <v>Finished</v>
      </c>
      <c r="B140" s="35">
        <f t="shared" si="13"/>
        <v>45870</v>
      </c>
      <c r="C140" s="36">
        <f t="shared" si="14"/>
        <v>0</v>
      </c>
      <c r="D140" s="36">
        <f t="shared" si="16"/>
        <v>0</v>
      </c>
      <c r="E140" s="36">
        <f t="shared" si="11"/>
        <v>0</v>
      </c>
      <c r="F140" s="36">
        <f t="shared" si="12"/>
        <v>0</v>
      </c>
      <c r="G140" s="37">
        <f t="shared" si="15"/>
        <v>0</v>
      </c>
    </row>
    <row r="141" spans="1:7" x14ac:dyDescent="0.2">
      <c r="A141" s="34" t="str">
        <f t="shared" si="17"/>
        <v>Finished</v>
      </c>
      <c r="B141" s="35">
        <f t="shared" si="13"/>
        <v>45901</v>
      </c>
      <c r="C141" s="36">
        <f t="shared" si="14"/>
        <v>0</v>
      </c>
      <c r="D141" s="36">
        <f t="shared" si="16"/>
        <v>0</v>
      </c>
      <c r="E141" s="36">
        <f t="shared" si="11"/>
        <v>0</v>
      </c>
      <c r="F141" s="36">
        <f t="shared" si="12"/>
        <v>0</v>
      </c>
      <c r="G141" s="37">
        <f t="shared" si="15"/>
        <v>0</v>
      </c>
    </row>
    <row r="142" spans="1:7" x14ac:dyDescent="0.2">
      <c r="A142" s="34" t="str">
        <f t="shared" si="17"/>
        <v>Finished</v>
      </c>
      <c r="B142" s="35">
        <f t="shared" si="13"/>
        <v>45931</v>
      </c>
      <c r="C142" s="36">
        <f t="shared" si="14"/>
        <v>0</v>
      </c>
      <c r="D142" s="36">
        <f t="shared" si="16"/>
        <v>0</v>
      </c>
      <c r="E142" s="36">
        <f t="shared" si="11"/>
        <v>0</v>
      </c>
      <c r="F142" s="36">
        <f t="shared" si="12"/>
        <v>0</v>
      </c>
      <c r="G142" s="37">
        <f t="shared" si="15"/>
        <v>0</v>
      </c>
    </row>
    <row r="143" spans="1:7" x14ac:dyDescent="0.2">
      <c r="A143" s="34" t="str">
        <f t="shared" si="17"/>
        <v>Finished</v>
      </c>
      <c r="B143" s="35">
        <f t="shared" si="13"/>
        <v>45962</v>
      </c>
      <c r="C143" s="36">
        <f t="shared" si="14"/>
        <v>0</v>
      </c>
      <c r="D143" s="36">
        <f t="shared" si="16"/>
        <v>0</v>
      </c>
      <c r="E143" s="36">
        <f t="shared" si="11"/>
        <v>0</v>
      </c>
      <c r="F143" s="36">
        <f t="shared" si="12"/>
        <v>0</v>
      </c>
      <c r="G143" s="37">
        <f t="shared" si="15"/>
        <v>0</v>
      </c>
    </row>
    <row r="144" spans="1:7" x14ac:dyDescent="0.2">
      <c r="A144" s="34" t="str">
        <f t="shared" si="17"/>
        <v>Finished</v>
      </c>
      <c r="B144" s="35">
        <f t="shared" si="13"/>
        <v>45992</v>
      </c>
      <c r="C144" s="36">
        <f t="shared" si="14"/>
        <v>0</v>
      </c>
      <c r="D144" s="36">
        <f t="shared" si="16"/>
        <v>0</v>
      </c>
      <c r="E144" s="36">
        <f t="shared" si="11"/>
        <v>0</v>
      </c>
      <c r="F144" s="36">
        <f t="shared" si="12"/>
        <v>0</v>
      </c>
      <c r="G144" s="37">
        <f t="shared" si="15"/>
        <v>0</v>
      </c>
    </row>
    <row r="145" spans="1:7" x14ac:dyDescent="0.2">
      <c r="A145" s="34" t="str">
        <f t="shared" si="17"/>
        <v>Finished</v>
      </c>
      <c r="B145" s="35">
        <f t="shared" si="13"/>
        <v>46023</v>
      </c>
      <c r="C145" s="36">
        <f t="shared" si="14"/>
        <v>0</v>
      </c>
      <c r="D145" s="36">
        <f t="shared" si="16"/>
        <v>0</v>
      </c>
      <c r="E145" s="36">
        <f t="shared" si="11"/>
        <v>0</v>
      </c>
      <c r="F145" s="36">
        <f t="shared" si="12"/>
        <v>0</v>
      </c>
      <c r="G145" s="37">
        <f t="shared" si="15"/>
        <v>0</v>
      </c>
    </row>
    <row r="146" spans="1:7" x14ac:dyDescent="0.2">
      <c r="A146" s="34" t="str">
        <f t="shared" si="17"/>
        <v>Finished</v>
      </c>
      <c r="B146" s="35">
        <f t="shared" si="13"/>
        <v>46054</v>
      </c>
      <c r="C146" s="36">
        <f t="shared" si="14"/>
        <v>0</v>
      </c>
      <c r="D146" s="36">
        <f t="shared" si="16"/>
        <v>0</v>
      </c>
      <c r="E146" s="36">
        <f t="shared" si="11"/>
        <v>0</v>
      </c>
      <c r="F146" s="36">
        <f t="shared" si="12"/>
        <v>0</v>
      </c>
      <c r="G146" s="37">
        <f t="shared" si="15"/>
        <v>0</v>
      </c>
    </row>
    <row r="147" spans="1:7" x14ac:dyDescent="0.2">
      <c r="A147" s="34" t="str">
        <f t="shared" si="17"/>
        <v>Finished</v>
      </c>
      <c r="B147" s="35">
        <f t="shared" si="13"/>
        <v>46082</v>
      </c>
      <c r="C147" s="36">
        <f t="shared" si="14"/>
        <v>0</v>
      </c>
      <c r="D147" s="36">
        <f t="shared" si="16"/>
        <v>0</v>
      </c>
      <c r="E147" s="36">
        <f t="shared" si="11"/>
        <v>0</v>
      </c>
      <c r="F147" s="36">
        <f t="shared" si="12"/>
        <v>0</v>
      </c>
      <c r="G147" s="37">
        <f t="shared" si="15"/>
        <v>0</v>
      </c>
    </row>
    <row r="148" spans="1:7" x14ac:dyDescent="0.2">
      <c r="A148" s="34" t="str">
        <f t="shared" si="17"/>
        <v>Finished</v>
      </c>
      <c r="B148" s="35">
        <f t="shared" si="13"/>
        <v>46113</v>
      </c>
      <c r="C148" s="36">
        <f t="shared" si="14"/>
        <v>0</v>
      </c>
      <c r="D148" s="36">
        <f t="shared" si="16"/>
        <v>0</v>
      </c>
      <c r="E148" s="36">
        <f t="shared" si="11"/>
        <v>0</v>
      </c>
      <c r="F148" s="36">
        <f t="shared" si="12"/>
        <v>0</v>
      </c>
      <c r="G148" s="37">
        <f t="shared" si="15"/>
        <v>0</v>
      </c>
    </row>
    <row r="149" spans="1:7" x14ac:dyDescent="0.2">
      <c r="A149" s="34" t="str">
        <f t="shared" si="17"/>
        <v>Finished</v>
      </c>
      <c r="B149" s="35">
        <f t="shared" si="13"/>
        <v>46143</v>
      </c>
      <c r="C149" s="36">
        <f t="shared" si="14"/>
        <v>0</v>
      </c>
      <c r="D149" s="36">
        <f t="shared" si="16"/>
        <v>0</v>
      </c>
      <c r="E149" s="36">
        <f t="shared" si="11"/>
        <v>0</v>
      </c>
      <c r="F149" s="36">
        <f t="shared" si="12"/>
        <v>0</v>
      </c>
      <c r="G149" s="37">
        <f t="shared" si="15"/>
        <v>0</v>
      </c>
    </row>
    <row r="150" spans="1:7" x14ac:dyDescent="0.2">
      <c r="A150" s="34" t="str">
        <f t="shared" si="17"/>
        <v>Finished</v>
      </c>
      <c r="B150" s="35">
        <f t="shared" si="13"/>
        <v>46174</v>
      </c>
      <c r="C150" s="36">
        <f t="shared" si="14"/>
        <v>0</v>
      </c>
      <c r="D150" s="36">
        <f t="shared" si="16"/>
        <v>0</v>
      </c>
      <c r="E150" s="36">
        <f t="shared" si="11"/>
        <v>0</v>
      </c>
      <c r="F150" s="36">
        <f t="shared" si="12"/>
        <v>0</v>
      </c>
      <c r="G150" s="37">
        <f t="shared" si="15"/>
        <v>0</v>
      </c>
    </row>
    <row r="151" spans="1:7" x14ac:dyDescent="0.2">
      <c r="A151" s="34" t="str">
        <f t="shared" si="17"/>
        <v>Finished</v>
      </c>
      <c r="B151" s="35">
        <f t="shared" si="13"/>
        <v>46204</v>
      </c>
      <c r="C151" s="36">
        <f t="shared" si="14"/>
        <v>0</v>
      </c>
      <c r="D151" s="36">
        <f t="shared" si="16"/>
        <v>0</v>
      </c>
      <c r="E151" s="36">
        <f t="shared" si="11"/>
        <v>0</v>
      </c>
      <c r="F151" s="36">
        <f t="shared" si="12"/>
        <v>0</v>
      </c>
      <c r="G151" s="37">
        <f t="shared" si="15"/>
        <v>0</v>
      </c>
    </row>
    <row r="152" spans="1:7" x14ac:dyDescent="0.2">
      <c r="A152" s="34" t="str">
        <f t="shared" si="17"/>
        <v>Finished</v>
      </c>
      <c r="B152" s="35">
        <f t="shared" si="13"/>
        <v>46235</v>
      </c>
      <c r="C152" s="36">
        <f t="shared" si="14"/>
        <v>0</v>
      </c>
      <c r="D152" s="36">
        <f t="shared" si="16"/>
        <v>0</v>
      </c>
      <c r="E152" s="36">
        <f t="shared" si="11"/>
        <v>0</v>
      </c>
      <c r="F152" s="36">
        <f t="shared" si="12"/>
        <v>0</v>
      </c>
      <c r="G152" s="37">
        <f t="shared" si="15"/>
        <v>0</v>
      </c>
    </row>
    <row r="153" spans="1:7" x14ac:dyDescent="0.2">
      <c r="A153" s="34" t="str">
        <f t="shared" si="17"/>
        <v>Finished</v>
      </c>
      <c r="B153" s="35">
        <f t="shared" si="13"/>
        <v>46266</v>
      </c>
      <c r="C153" s="36">
        <f t="shared" si="14"/>
        <v>0</v>
      </c>
      <c r="D153" s="36">
        <f t="shared" si="16"/>
        <v>0</v>
      </c>
      <c r="E153" s="36">
        <f t="shared" si="11"/>
        <v>0</v>
      </c>
      <c r="F153" s="36">
        <f t="shared" si="12"/>
        <v>0</v>
      </c>
      <c r="G153" s="37">
        <f t="shared" si="15"/>
        <v>0</v>
      </c>
    </row>
    <row r="154" spans="1:7" x14ac:dyDescent="0.2">
      <c r="A154" s="34" t="str">
        <f t="shared" si="17"/>
        <v>Finished</v>
      </c>
      <c r="B154" s="35">
        <f t="shared" si="13"/>
        <v>46296</v>
      </c>
      <c r="C154" s="36">
        <f t="shared" si="14"/>
        <v>0</v>
      </c>
      <c r="D154" s="36">
        <f t="shared" si="16"/>
        <v>0</v>
      </c>
      <c r="E154" s="36">
        <f t="shared" ref="E154:E217" si="18">+C154*cal_apr_new*(B154-B153)/num_days_in_year</f>
        <v>0</v>
      </c>
      <c r="F154" s="36">
        <f t="shared" ref="F154:F217" si="19">+IF(A154&lt;num_pmts,cal_periodic_pmt_amt-M154,C154)</f>
        <v>0</v>
      </c>
      <c r="G154" s="37">
        <f t="shared" si="15"/>
        <v>0</v>
      </c>
    </row>
    <row r="155" spans="1:7" x14ac:dyDescent="0.2">
      <c r="A155" s="34" t="str">
        <f t="shared" si="17"/>
        <v>Finished</v>
      </c>
      <c r="B155" s="35">
        <f t="shared" ref="B155:B218" si="20">+EDATE(B154,Len_of_pmt_interval)</f>
        <v>46327</v>
      </c>
      <c r="C155" s="36">
        <f t="shared" ref="C155:C218" si="21">+G154</f>
        <v>0</v>
      </c>
      <c r="D155" s="36">
        <f t="shared" si="16"/>
        <v>0</v>
      </c>
      <c r="E155" s="36">
        <f t="shared" si="18"/>
        <v>0</v>
      </c>
      <c r="F155" s="36">
        <f t="shared" si="19"/>
        <v>0</v>
      </c>
      <c r="G155" s="37">
        <f t="shared" ref="G155:G218" si="22">+C155-F155</f>
        <v>0</v>
      </c>
    </row>
    <row r="156" spans="1:7" x14ac:dyDescent="0.2">
      <c r="A156" s="34" t="str">
        <f t="shared" si="17"/>
        <v>Finished</v>
      </c>
      <c r="B156" s="35">
        <f t="shared" si="20"/>
        <v>46357</v>
      </c>
      <c r="C156" s="36">
        <f t="shared" si="21"/>
        <v>0</v>
      </c>
      <c r="D156" s="36">
        <f t="shared" ref="D156:D219" si="23">+E156+F156</f>
        <v>0</v>
      </c>
      <c r="E156" s="36">
        <f t="shared" si="18"/>
        <v>0</v>
      </c>
      <c r="F156" s="36">
        <f t="shared" si="19"/>
        <v>0</v>
      </c>
      <c r="G156" s="37">
        <f t="shared" si="22"/>
        <v>0</v>
      </c>
    </row>
    <row r="157" spans="1:7" x14ac:dyDescent="0.2">
      <c r="A157" s="34" t="str">
        <f t="shared" si="17"/>
        <v>Finished</v>
      </c>
      <c r="B157" s="35">
        <f t="shared" si="20"/>
        <v>46388</v>
      </c>
      <c r="C157" s="36">
        <f t="shared" si="21"/>
        <v>0</v>
      </c>
      <c r="D157" s="36">
        <f t="shared" si="23"/>
        <v>0</v>
      </c>
      <c r="E157" s="36">
        <f t="shared" si="18"/>
        <v>0</v>
      </c>
      <c r="F157" s="36">
        <f t="shared" si="19"/>
        <v>0</v>
      </c>
      <c r="G157" s="37">
        <f t="shared" si="22"/>
        <v>0</v>
      </c>
    </row>
    <row r="158" spans="1:7" x14ac:dyDescent="0.2">
      <c r="A158" s="34" t="str">
        <f t="shared" si="17"/>
        <v>Finished</v>
      </c>
      <c r="B158" s="35">
        <f t="shared" si="20"/>
        <v>46419</v>
      </c>
      <c r="C158" s="36">
        <f t="shared" si="21"/>
        <v>0</v>
      </c>
      <c r="D158" s="36">
        <f t="shared" si="23"/>
        <v>0</v>
      </c>
      <c r="E158" s="36">
        <f t="shared" si="18"/>
        <v>0</v>
      </c>
      <c r="F158" s="36">
        <f t="shared" si="19"/>
        <v>0</v>
      </c>
      <c r="G158" s="37">
        <f t="shared" si="22"/>
        <v>0</v>
      </c>
    </row>
    <row r="159" spans="1:7" x14ac:dyDescent="0.2">
      <c r="A159" s="34" t="str">
        <f t="shared" si="17"/>
        <v>Finished</v>
      </c>
      <c r="B159" s="35">
        <f t="shared" si="20"/>
        <v>46447</v>
      </c>
      <c r="C159" s="36">
        <f t="shared" si="21"/>
        <v>0</v>
      </c>
      <c r="D159" s="36">
        <f t="shared" si="23"/>
        <v>0</v>
      </c>
      <c r="E159" s="36">
        <f t="shared" si="18"/>
        <v>0</v>
      </c>
      <c r="F159" s="36">
        <f t="shared" si="19"/>
        <v>0</v>
      </c>
      <c r="G159" s="37">
        <f t="shared" si="22"/>
        <v>0</v>
      </c>
    </row>
    <row r="160" spans="1:7" x14ac:dyDescent="0.2">
      <c r="A160" s="34" t="str">
        <f t="shared" si="17"/>
        <v>Finished</v>
      </c>
      <c r="B160" s="35">
        <f t="shared" si="20"/>
        <v>46478</v>
      </c>
      <c r="C160" s="36">
        <f t="shared" si="21"/>
        <v>0</v>
      </c>
      <c r="D160" s="36">
        <f t="shared" si="23"/>
        <v>0</v>
      </c>
      <c r="E160" s="36">
        <f t="shared" si="18"/>
        <v>0</v>
      </c>
      <c r="F160" s="36">
        <f t="shared" si="19"/>
        <v>0</v>
      </c>
      <c r="G160" s="37">
        <f t="shared" si="22"/>
        <v>0</v>
      </c>
    </row>
    <row r="161" spans="1:7" x14ac:dyDescent="0.2">
      <c r="A161" s="34" t="str">
        <f t="shared" si="17"/>
        <v>Finished</v>
      </c>
      <c r="B161" s="35">
        <f t="shared" si="20"/>
        <v>46508</v>
      </c>
      <c r="C161" s="36">
        <f t="shared" si="21"/>
        <v>0</v>
      </c>
      <c r="D161" s="36">
        <f t="shared" si="23"/>
        <v>0</v>
      </c>
      <c r="E161" s="36">
        <f t="shared" si="18"/>
        <v>0</v>
      </c>
      <c r="F161" s="36">
        <f t="shared" si="19"/>
        <v>0</v>
      </c>
      <c r="G161" s="37">
        <f t="shared" si="22"/>
        <v>0</v>
      </c>
    </row>
    <row r="162" spans="1:7" x14ac:dyDescent="0.2">
      <c r="A162" s="34" t="str">
        <f t="shared" si="17"/>
        <v>Finished</v>
      </c>
      <c r="B162" s="35">
        <f t="shared" si="20"/>
        <v>46539</v>
      </c>
      <c r="C162" s="36">
        <f t="shared" si="21"/>
        <v>0</v>
      </c>
      <c r="D162" s="36">
        <f t="shared" si="23"/>
        <v>0</v>
      </c>
      <c r="E162" s="36">
        <f t="shared" si="18"/>
        <v>0</v>
      </c>
      <c r="F162" s="36">
        <f t="shared" si="19"/>
        <v>0</v>
      </c>
      <c r="G162" s="37">
        <f t="shared" si="22"/>
        <v>0</v>
      </c>
    </row>
    <row r="163" spans="1:7" x14ac:dyDescent="0.2">
      <c r="A163" s="34" t="str">
        <f t="shared" si="17"/>
        <v>Finished</v>
      </c>
      <c r="B163" s="35">
        <f t="shared" si="20"/>
        <v>46569</v>
      </c>
      <c r="C163" s="36">
        <f t="shared" si="21"/>
        <v>0</v>
      </c>
      <c r="D163" s="36">
        <f t="shared" si="23"/>
        <v>0</v>
      </c>
      <c r="E163" s="36">
        <f t="shared" si="18"/>
        <v>0</v>
      </c>
      <c r="F163" s="36">
        <f t="shared" si="19"/>
        <v>0</v>
      </c>
      <c r="G163" s="37">
        <f t="shared" si="22"/>
        <v>0</v>
      </c>
    </row>
    <row r="164" spans="1:7" x14ac:dyDescent="0.2">
      <c r="A164" s="34" t="str">
        <f t="shared" si="17"/>
        <v>Finished</v>
      </c>
      <c r="B164" s="35">
        <f t="shared" si="20"/>
        <v>46600</v>
      </c>
      <c r="C164" s="36">
        <f t="shared" si="21"/>
        <v>0</v>
      </c>
      <c r="D164" s="36">
        <f t="shared" si="23"/>
        <v>0</v>
      </c>
      <c r="E164" s="36">
        <f t="shared" si="18"/>
        <v>0</v>
      </c>
      <c r="F164" s="36">
        <f t="shared" si="19"/>
        <v>0</v>
      </c>
      <c r="G164" s="37">
        <f t="shared" si="22"/>
        <v>0</v>
      </c>
    </row>
    <row r="165" spans="1:7" x14ac:dyDescent="0.2">
      <c r="A165" s="34" t="str">
        <f t="shared" si="17"/>
        <v>Finished</v>
      </c>
      <c r="B165" s="35">
        <f t="shared" si="20"/>
        <v>46631</v>
      </c>
      <c r="C165" s="36">
        <f t="shared" si="21"/>
        <v>0</v>
      </c>
      <c r="D165" s="36">
        <f t="shared" si="23"/>
        <v>0</v>
      </c>
      <c r="E165" s="36">
        <f t="shared" si="18"/>
        <v>0</v>
      </c>
      <c r="F165" s="36">
        <f t="shared" si="19"/>
        <v>0</v>
      </c>
      <c r="G165" s="37">
        <f t="shared" si="22"/>
        <v>0</v>
      </c>
    </row>
    <row r="166" spans="1:7" x14ac:dyDescent="0.2">
      <c r="A166" s="34" t="str">
        <f t="shared" si="17"/>
        <v>Finished</v>
      </c>
      <c r="B166" s="35">
        <f t="shared" si="20"/>
        <v>46661</v>
      </c>
      <c r="C166" s="36">
        <f t="shared" si="21"/>
        <v>0</v>
      </c>
      <c r="D166" s="36">
        <f t="shared" si="23"/>
        <v>0</v>
      </c>
      <c r="E166" s="36">
        <f t="shared" si="18"/>
        <v>0</v>
      </c>
      <c r="F166" s="36">
        <f t="shared" si="19"/>
        <v>0</v>
      </c>
      <c r="G166" s="37">
        <f t="shared" si="22"/>
        <v>0</v>
      </c>
    </row>
    <row r="167" spans="1:7" x14ac:dyDescent="0.2">
      <c r="A167" s="34" t="str">
        <f t="shared" si="17"/>
        <v>Finished</v>
      </c>
      <c r="B167" s="35">
        <f t="shared" si="20"/>
        <v>46692</v>
      </c>
      <c r="C167" s="36">
        <f t="shared" si="21"/>
        <v>0</v>
      </c>
      <c r="D167" s="36">
        <f t="shared" si="23"/>
        <v>0</v>
      </c>
      <c r="E167" s="36">
        <f t="shared" si="18"/>
        <v>0</v>
      </c>
      <c r="F167" s="36">
        <f t="shared" si="19"/>
        <v>0</v>
      </c>
      <c r="G167" s="37">
        <f t="shared" si="22"/>
        <v>0</v>
      </c>
    </row>
    <row r="168" spans="1:7" x14ac:dyDescent="0.2">
      <c r="A168" s="34" t="str">
        <f t="shared" si="17"/>
        <v>Finished</v>
      </c>
      <c r="B168" s="35">
        <f t="shared" si="20"/>
        <v>46722</v>
      </c>
      <c r="C168" s="36">
        <f t="shared" si="21"/>
        <v>0</v>
      </c>
      <c r="D168" s="36">
        <f t="shared" si="23"/>
        <v>0</v>
      </c>
      <c r="E168" s="36">
        <f t="shared" si="18"/>
        <v>0</v>
      </c>
      <c r="F168" s="36">
        <f t="shared" si="19"/>
        <v>0</v>
      </c>
      <c r="G168" s="37">
        <f t="shared" si="22"/>
        <v>0</v>
      </c>
    </row>
    <row r="169" spans="1:7" x14ac:dyDescent="0.2">
      <c r="A169" s="34" t="str">
        <f t="shared" si="17"/>
        <v>Finished</v>
      </c>
      <c r="B169" s="35">
        <f t="shared" si="20"/>
        <v>46753</v>
      </c>
      <c r="C169" s="36">
        <f t="shared" si="21"/>
        <v>0</v>
      </c>
      <c r="D169" s="36">
        <f t="shared" si="23"/>
        <v>0</v>
      </c>
      <c r="E169" s="36">
        <f t="shared" si="18"/>
        <v>0</v>
      </c>
      <c r="F169" s="36">
        <f t="shared" si="19"/>
        <v>0</v>
      </c>
      <c r="G169" s="37">
        <f t="shared" si="22"/>
        <v>0</v>
      </c>
    </row>
    <row r="170" spans="1:7" x14ac:dyDescent="0.2">
      <c r="A170" s="34" t="str">
        <f t="shared" si="17"/>
        <v>Finished</v>
      </c>
      <c r="B170" s="35">
        <f t="shared" si="20"/>
        <v>46784</v>
      </c>
      <c r="C170" s="36">
        <f t="shared" si="21"/>
        <v>0</v>
      </c>
      <c r="D170" s="36">
        <f t="shared" si="23"/>
        <v>0</v>
      </c>
      <c r="E170" s="36">
        <f t="shared" si="18"/>
        <v>0</v>
      </c>
      <c r="F170" s="36">
        <f t="shared" si="19"/>
        <v>0</v>
      </c>
      <c r="G170" s="37">
        <f t="shared" si="22"/>
        <v>0</v>
      </c>
    </row>
    <row r="171" spans="1:7" x14ac:dyDescent="0.2">
      <c r="A171" s="34" t="str">
        <f t="shared" si="17"/>
        <v>Finished</v>
      </c>
      <c r="B171" s="35">
        <f t="shared" si="20"/>
        <v>46813</v>
      </c>
      <c r="C171" s="36">
        <f t="shared" si="21"/>
        <v>0</v>
      </c>
      <c r="D171" s="36">
        <f t="shared" si="23"/>
        <v>0</v>
      </c>
      <c r="E171" s="36">
        <f t="shared" si="18"/>
        <v>0</v>
      </c>
      <c r="F171" s="36">
        <f t="shared" si="19"/>
        <v>0</v>
      </c>
      <c r="G171" s="37">
        <f t="shared" si="22"/>
        <v>0</v>
      </c>
    </row>
    <row r="172" spans="1:7" x14ac:dyDescent="0.2">
      <c r="A172" s="34" t="str">
        <f t="shared" si="17"/>
        <v>Finished</v>
      </c>
      <c r="B172" s="35">
        <f t="shared" si="20"/>
        <v>46844</v>
      </c>
      <c r="C172" s="36">
        <f t="shared" si="21"/>
        <v>0</v>
      </c>
      <c r="D172" s="36">
        <f t="shared" si="23"/>
        <v>0</v>
      </c>
      <c r="E172" s="36">
        <f t="shared" si="18"/>
        <v>0</v>
      </c>
      <c r="F172" s="36">
        <f t="shared" si="19"/>
        <v>0</v>
      </c>
      <c r="G172" s="37">
        <f t="shared" si="22"/>
        <v>0</v>
      </c>
    </row>
    <row r="173" spans="1:7" x14ac:dyDescent="0.2">
      <c r="A173" s="34" t="str">
        <f t="shared" si="17"/>
        <v>Finished</v>
      </c>
      <c r="B173" s="35">
        <f t="shared" si="20"/>
        <v>46874</v>
      </c>
      <c r="C173" s="36">
        <f t="shared" si="21"/>
        <v>0</v>
      </c>
      <c r="D173" s="36">
        <f t="shared" si="23"/>
        <v>0</v>
      </c>
      <c r="E173" s="36">
        <f t="shared" si="18"/>
        <v>0</v>
      </c>
      <c r="F173" s="36">
        <f t="shared" si="19"/>
        <v>0</v>
      </c>
      <c r="G173" s="37">
        <f t="shared" si="22"/>
        <v>0</v>
      </c>
    </row>
    <row r="174" spans="1:7" x14ac:dyDescent="0.2">
      <c r="A174" s="34" t="str">
        <f t="shared" si="17"/>
        <v>Finished</v>
      </c>
      <c r="B174" s="35">
        <f t="shared" si="20"/>
        <v>46905</v>
      </c>
      <c r="C174" s="36">
        <f t="shared" si="21"/>
        <v>0</v>
      </c>
      <c r="D174" s="36">
        <f t="shared" si="23"/>
        <v>0</v>
      </c>
      <c r="E174" s="36">
        <f t="shared" si="18"/>
        <v>0</v>
      </c>
      <c r="F174" s="36">
        <f t="shared" si="19"/>
        <v>0</v>
      </c>
      <c r="G174" s="37">
        <f t="shared" si="22"/>
        <v>0</v>
      </c>
    </row>
    <row r="175" spans="1:7" x14ac:dyDescent="0.2">
      <c r="A175" s="34" t="str">
        <f t="shared" si="17"/>
        <v>Finished</v>
      </c>
      <c r="B175" s="35">
        <f t="shared" si="20"/>
        <v>46935</v>
      </c>
      <c r="C175" s="36">
        <f t="shared" si="21"/>
        <v>0</v>
      </c>
      <c r="D175" s="36">
        <f t="shared" si="23"/>
        <v>0</v>
      </c>
      <c r="E175" s="36">
        <f t="shared" si="18"/>
        <v>0</v>
      </c>
      <c r="F175" s="36">
        <f t="shared" si="19"/>
        <v>0</v>
      </c>
      <c r="G175" s="37">
        <f t="shared" si="22"/>
        <v>0</v>
      </c>
    </row>
    <row r="176" spans="1:7" x14ac:dyDescent="0.2">
      <c r="A176" s="34" t="str">
        <f t="shared" si="17"/>
        <v>Finished</v>
      </c>
      <c r="B176" s="35">
        <f t="shared" si="20"/>
        <v>46966</v>
      </c>
      <c r="C176" s="36">
        <f t="shared" si="21"/>
        <v>0</v>
      </c>
      <c r="D176" s="36">
        <f t="shared" si="23"/>
        <v>0</v>
      </c>
      <c r="E176" s="36">
        <f t="shared" si="18"/>
        <v>0</v>
      </c>
      <c r="F176" s="36">
        <f t="shared" si="19"/>
        <v>0</v>
      </c>
      <c r="G176" s="37">
        <f t="shared" si="22"/>
        <v>0</v>
      </c>
    </row>
    <row r="177" spans="1:7" x14ac:dyDescent="0.2">
      <c r="A177" s="34" t="str">
        <f t="shared" si="17"/>
        <v>Finished</v>
      </c>
      <c r="B177" s="35">
        <f t="shared" si="20"/>
        <v>46997</v>
      </c>
      <c r="C177" s="36">
        <f t="shared" si="21"/>
        <v>0</v>
      </c>
      <c r="D177" s="36">
        <f t="shared" si="23"/>
        <v>0</v>
      </c>
      <c r="E177" s="36">
        <f t="shared" si="18"/>
        <v>0</v>
      </c>
      <c r="F177" s="36">
        <f t="shared" si="19"/>
        <v>0</v>
      </c>
      <c r="G177" s="37">
        <f t="shared" si="22"/>
        <v>0</v>
      </c>
    </row>
    <row r="178" spans="1:7" x14ac:dyDescent="0.2">
      <c r="A178" s="34" t="str">
        <f t="shared" si="17"/>
        <v>Finished</v>
      </c>
      <c r="B178" s="35">
        <f t="shared" si="20"/>
        <v>47027</v>
      </c>
      <c r="C178" s="36">
        <f t="shared" si="21"/>
        <v>0</v>
      </c>
      <c r="D178" s="36">
        <f t="shared" si="23"/>
        <v>0</v>
      </c>
      <c r="E178" s="36">
        <f t="shared" si="18"/>
        <v>0</v>
      </c>
      <c r="F178" s="36">
        <f t="shared" si="19"/>
        <v>0</v>
      </c>
      <c r="G178" s="37">
        <f t="shared" si="22"/>
        <v>0</v>
      </c>
    </row>
    <row r="179" spans="1:7" x14ac:dyDescent="0.2">
      <c r="A179" s="34" t="str">
        <f t="shared" si="17"/>
        <v>Finished</v>
      </c>
      <c r="B179" s="35">
        <f t="shared" si="20"/>
        <v>47058</v>
      </c>
      <c r="C179" s="36">
        <f t="shared" si="21"/>
        <v>0</v>
      </c>
      <c r="D179" s="36">
        <f t="shared" si="23"/>
        <v>0</v>
      </c>
      <c r="E179" s="36">
        <f t="shared" si="18"/>
        <v>0</v>
      </c>
      <c r="F179" s="36">
        <f t="shared" si="19"/>
        <v>0</v>
      </c>
      <c r="G179" s="37">
        <f t="shared" si="22"/>
        <v>0</v>
      </c>
    </row>
    <row r="180" spans="1:7" x14ac:dyDescent="0.2">
      <c r="A180" s="34" t="str">
        <f t="shared" si="17"/>
        <v>Finished</v>
      </c>
      <c r="B180" s="35">
        <f t="shared" si="20"/>
        <v>47088</v>
      </c>
      <c r="C180" s="36">
        <f t="shared" si="21"/>
        <v>0</v>
      </c>
      <c r="D180" s="36">
        <f t="shared" si="23"/>
        <v>0</v>
      </c>
      <c r="E180" s="36">
        <f t="shared" si="18"/>
        <v>0</v>
      </c>
      <c r="F180" s="36">
        <f t="shared" si="19"/>
        <v>0</v>
      </c>
      <c r="G180" s="37">
        <f t="shared" si="22"/>
        <v>0</v>
      </c>
    </row>
    <row r="181" spans="1:7" x14ac:dyDescent="0.2">
      <c r="A181" s="34" t="str">
        <f t="shared" si="17"/>
        <v>Finished</v>
      </c>
      <c r="B181" s="35">
        <f t="shared" si="20"/>
        <v>47119</v>
      </c>
      <c r="C181" s="36">
        <f t="shared" si="21"/>
        <v>0</v>
      </c>
      <c r="D181" s="36">
        <f t="shared" si="23"/>
        <v>0</v>
      </c>
      <c r="E181" s="36">
        <f t="shared" si="18"/>
        <v>0</v>
      </c>
      <c r="F181" s="36">
        <f t="shared" si="19"/>
        <v>0</v>
      </c>
      <c r="G181" s="37">
        <f t="shared" si="22"/>
        <v>0</v>
      </c>
    </row>
    <row r="182" spans="1:7" x14ac:dyDescent="0.2">
      <c r="A182" s="34" t="str">
        <f t="shared" si="17"/>
        <v>Finished</v>
      </c>
      <c r="B182" s="35">
        <f t="shared" si="20"/>
        <v>47150</v>
      </c>
      <c r="C182" s="36">
        <f t="shared" si="21"/>
        <v>0</v>
      </c>
      <c r="D182" s="36">
        <f t="shared" si="23"/>
        <v>0</v>
      </c>
      <c r="E182" s="36">
        <f t="shared" si="18"/>
        <v>0</v>
      </c>
      <c r="F182" s="36">
        <f t="shared" si="19"/>
        <v>0</v>
      </c>
      <c r="G182" s="37">
        <f t="shared" si="22"/>
        <v>0</v>
      </c>
    </row>
    <row r="183" spans="1:7" x14ac:dyDescent="0.2">
      <c r="A183" s="34" t="str">
        <f t="shared" si="17"/>
        <v>Finished</v>
      </c>
      <c r="B183" s="35">
        <f t="shared" si="20"/>
        <v>47178</v>
      </c>
      <c r="C183" s="36">
        <f t="shared" si="21"/>
        <v>0</v>
      </c>
      <c r="D183" s="36">
        <f t="shared" si="23"/>
        <v>0</v>
      </c>
      <c r="E183" s="36">
        <f t="shared" si="18"/>
        <v>0</v>
      </c>
      <c r="F183" s="36">
        <f t="shared" si="19"/>
        <v>0</v>
      </c>
      <c r="G183" s="37">
        <f t="shared" si="22"/>
        <v>0</v>
      </c>
    </row>
    <row r="184" spans="1:7" x14ac:dyDescent="0.2">
      <c r="A184" s="34" t="str">
        <f t="shared" si="17"/>
        <v>Finished</v>
      </c>
      <c r="B184" s="35">
        <f t="shared" si="20"/>
        <v>47209</v>
      </c>
      <c r="C184" s="36">
        <f t="shared" si="21"/>
        <v>0</v>
      </c>
      <c r="D184" s="36">
        <f t="shared" si="23"/>
        <v>0</v>
      </c>
      <c r="E184" s="36">
        <f t="shared" si="18"/>
        <v>0</v>
      </c>
      <c r="F184" s="36">
        <f t="shared" si="19"/>
        <v>0</v>
      </c>
      <c r="G184" s="37">
        <f t="shared" si="22"/>
        <v>0</v>
      </c>
    </row>
    <row r="185" spans="1:7" x14ac:dyDescent="0.2">
      <c r="A185" s="34" t="str">
        <f t="shared" si="17"/>
        <v>Finished</v>
      </c>
      <c r="B185" s="35">
        <f t="shared" si="20"/>
        <v>47239</v>
      </c>
      <c r="C185" s="36">
        <f t="shared" si="21"/>
        <v>0</v>
      </c>
      <c r="D185" s="36">
        <f t="shared" si="23"/>
        <v>0</v>
      </c>
      <c r="E185" s="36">
        <f t="shared" si="18"/>
        <v>0</v>
      </c>
      <c r="F185" s="36">
        <f t="shared" si="19"/>
        <v>0</v>
      </c>
      <c r="G185" s="37">
        <f t="shared" si="22"/>
        <v>0</v>
      </c>
    </row>
    <row r="186" spans="1:7" x14ac:dyDescent="0.2">
      <c r="A186" s="34" t="str">
        <f t="shared" ref="A186:A249" si="24">+IF(A185&lt;num_pmts,A185+1,"Finished")</f>
        <v>Finished</v>
      </c>
      <c r="B186" s="35">
        <f t="shared" si="20"/>
        <v>47270</v>
      </c>
      <c r="C186" s="36">
        <f t="shared" si="21"/>
        <v>0</v>
      </c>
      <c r="D186" s="36">
        <f t="shared" si="23"/>
        <v>0</v>
      </c>
      <c r="E186" s="36">
        <f t="shared" si="18"/>
        <v>0</v>
      </c>
      <c r="F186" s="36">
        <f t="shared" si="19"/>
        <v>0</v>
      </c>
      <c r="G186" s="37">
        <f t="shared" si="22"/>
        <v>0</v>
      </c>
    </row>
    <row r="187" spans="1:7" x14ac:dyDescent="0.2">
      <c r="A187" s="34" t="str">
        <f t="shared" si="24"/>
        <v>Finished</v>
      </c>
      <c r="B187" s="35">
        <f t="shared" si="20"/>
        <v>47300</v>
      </c>
      <c r="C187" s="36">
        <f t="shared" si="21"/>
        <v>0</v>
      </c>
      <c r="D187" s="36">
        <f t="shared" si="23"/>
        <v>0</v>
      </c>
      <c r="E187" s="36">
        <f t="shared" si="18"/>
        <v>0</v>
      </c>
      <c r="F187" s="36">
        <f t="shared" si="19"/>
        <v>0</v>
      </c>
      <c r="G187" s="37">
        <f t="shared" si="22"/>
        <v>0</v>
      </c>
    </row>
    <row r="188" spans="1:7" x14ac:dyDescent="0.2">
      <c r="A188" s="34" t="str">
        <f t="shared" si="24"/>
        <v>Finished</v>
      </c>
      <c r="B188" s="35">
        <f t="shared" si="20"/>
        <v>47331</v>
      </c>
      <c r="C188" s="36">
        <f t="shared" si="21"/>
        <v>0</v>
      </c>
      <c r="D188" s="36">
        <f t="shared" si="23"/>
        <v>0</v>
      </c>
      <c r="E188" s="36">
        <f t="shared" si="18"/>
        <v>0</v>
      </c>
      <c r="F188" s="36">
        <f t="shared" si="19"/>
        <v>0</v>
      </c>
      <c r="G188" s="37">
        <f t="shared" si="22"/>
        <v>0</v>
      </c>
    </row>
    <row r="189" spans="1:7" x14ac:dyDescent="0.2">
      <c r="A189" s="34" t="str">
        <f t="shared" si="24"/>
        <v>Finished</v>
      </c>
      <c r="B189" s="35">
        <f t="shared" si="20"/>
        <v>47362</v>
      </c>
      <c r="C189" s="36">
        <f t="shared" si="21"/>
        <v>0</v>
      </c>
      <c r="D189" s="36">
        <f t="shared" si="23"/>
        <v>0</v>
      </c>
      <c r="E189" s="36">
        <f t="shared" si="18"/>
        <v>0</v>
      </c>
      <c r="F189" s="36">
        <f t="shared" si="19"/>
        <v>0</v>
      </c>
      <c r="G189" s="37">
        <f t="shared" si="22"/>
        <v>0</v>
      </c>
    </row>
    <row r="190" spans="1:7" x14ac:dyDescent="0.2">
      <c r="A190" s="34" t="str">
        <f t="shared" si="24"/>
        <v>Finished</v>
      </c>
      <c r="B190" s="35">
        <f t="shared" si="20"/>
        <v>47392</v>
      </c>
      <c r="C190" s="36">
        <f t="shared" si="21"/>
        <v>0</v>
      </c>
      <c r="D190" s="36">
        <f t="shared" si="23"/>
        <v>0</v>
      </c>
      <c r="E190" s="36">
        <f t="shared" si="18"/>
        <v>0</v>
      </c>
      <c r="F190" s="36">
        <f t="shared" si="19"/>
        <v>0</v>
      </c>
      <c r="G190" s="37">
        <f t="shared" si="22"/>
        <v>0</v>
      </c>
    </row>
    <row r="191" spans="1:7" x14ac:dyDescent="0.2">
      <c r="A191" s="34" t="str">
        <f t="shared" si="24"/>
        <v>Finished</v>
      </c>
      <c r="B191" s="35">
        <f t="shared" si="20"/>
        <v>47423</v>
      </c>
      <c r="C191" s="36">
        <f t="shared" si="21"/>
        <v>0</v>
      </c>
      <c r="D191" s="36">
        <f t="shared" si="23"/>
        <v>0</v>
      </c>
      <c r="E191" s="36">
        <f t="shared" si="18"/>
        <v>0</v>
      </c>
      <c r="F191" s="36">
        <f t="shared" si="19"/>
        <v>0</v>
      </c>
      <c r="G191" s="37">
        <f t="shared" si="22"/>
        <v>0</v>
      </c>
    </row>
    <row r="192" spans="1:7" x14ac:dyDescent="0.2">
      <c r="A192" s="34" t="str">
        <f t="shared" si="24"/>
        <v>Finished</v>
      </c>
      <c r="B192" s="35">
        <f t="shared" si="20"/>
        <v>47453</v>
      </c>
      <c r="C192" s="36">
        <f t="shared" si="21"/>
        <v>0</v>
      </c>
      <c r="D192" s="36">
        <f t="shared" si="23"/>
        <v>0</v>
      </c>
      <c r="E192" s="36">
        <f t="shared" si="18"/>
        <v>0</v>
      </c>
      <c r="F192" s="36">
        <f t="shared" si="19"/>
        <v>0</v>
      </c>
      <c r="G192" s="37">
        <f t="shared" si="22"/>
        <v>0</v>
      </c>
    </row>
    <row r="193" spans="1:7" x14ac:dyDescent="0.2">
      <c r="A193" s="34" t="str">
        <f t="shared" si="24"/>
        <v>Finished</v>
      </c>
      <c r="B193" s="35">
        <f t="shared" si="20"/>
        <v>47484</v>
      </c>
      <c r="C193" s="36">
        <f t="shared" si="21"/>
        <v>0</v>
      </c>
      <c r="D193" s="36">
        <f t="shared" si="23"/>
        <v>0</v>
      </c>
      <c r="E193" s="36">
        <f t="shared" si="18"/>
        <v>0</v>
      </c>
      <c r="F193" s="36">
        <f t="shared" si="19"/>
        <v>0</v>
      </c>
      <c r="G193" s="37">
        <f t="shared" si="22"/>
        <v>0</v>
      </c>
    </row>
    <row r="194" spans="1:7" x14ac:dyDescent="0.2">
      <c r="A194" s="34" t="str">
        <f t="shared" si="24"/>
        <v>Finished</v>
      </c>
      <c r="B194" s="35">
        <f t="shared" si="20"/>
        <v>47515</v>
      </c>
      <c r="C194" s="36">
        <f t="shared" si="21"/>
        <v>0</v>
      </c>
      <c r="D194" s="36">
        <f t="shared" si="23"/>
        <v>0</v>
      </c>
      <c r="E194" s="36">
        <f t="shared" si="18"/>
        <v>0</v>
      </c>
      <c r="F194" s="36">
        <f t="shared" si="19"/>
        <v>0</v>
      </c>
      <c r="G194" s="37">
        <f t="shared" si="22"/>
        <v>0</v>
      </c>
    </row>
    <row r="195" spans="1:7" x14ac:dyDescent="0.2">
      <c r="A195" s="34" t="str">
        <f t="shared" si="24"/>
        <v>Finished</v>
      </c>
      <c r="B195" s="35">
        <f t="shared" si="20"/>
        <v>47543</v>
      </c>
      <c r="C195" s="36">
        <f t="shared" si="21"/>
        <v>0</v>
      </c>
      <c r="D195" s="36">
        <f t="shared" si="23"/>
        <v>0</v>
      </c>
      <c r="E195" s="36">
        <f t="shared" si="18"/>
        <v>0</v>
      </c>
      <c r="F195" s="36">
        <f t="shared" si="19"/>
        <v>0</v>
      </c>
      <c r="G195" s="37">
        <f t="shared" si="22"/>
        <v>0</v>
      </c>
    </row>
    <row r="196" spans="1:7" x14ac:dyDescent="0.2">
      <c r="A196" s="34" t="str">
        <f t="shared" si="24"/>
        <v>Finished</v>
      </c>
      <c r="B196" s="35">
        <f t="shared" si="20"/>
        <v>47574</v>
      </c>
      <c r="C196" s="36">
        <f t="shared" si="21"/>
        <v>0</v>
      </c>
      <c r="D196" s="36">
        <f t="shared" si="23"/>
        <v>0</v>
      </c>
      <c r="E196" s="36">
        <f t="shared" si="18"/>
        <v>0</v>
      </c>
      <c r="F196" s="36">
        <f t="shared" si="19"/>
        <v>0</v>
      </c>
      <c r="G196" s="37">
        <f t="shared" si="22"/>
        <v>0</v>
      </c>
    </row>
    <row r="197" spans="1:7" x14ac:dyDescent="0.2">
      <c r="A197" s="34" t="str">
        <f t="shared" si="24"/>
        <v>Finished</v>
      </c>
      <c r="B197" s="35">
        <f t="shared" si="20"/>
        <v>47604</v>
      </c>
      <c r="C197" s="36">
        <f t="shared" si="21"/>
        <v>0</v>
      </c>
      <c r="D197" s="36">
        <f t="shared" si="23"/>
        <v>0</v>
      </c>
      <c r="E197" s="36">
        <f t="shared" si="18"/>
        <v>0</v>
      </c>
      <c r="F197" s="36">
        <f t="shared" si="19"/>
        <v>0</v>
      </c>
      <c r="G197" s="37">
        <f t="shared" si="22"/>
        <v>0</v>
      </c>
    </row>
    <row r="198" spans="1:7" x14ac:dyDescent="0.2">
      <c r="A198" s="34" t="str">
        <f t="shared" si="24"/>
        <v>Finished</v>
      </c>
      <c r="B198" s="35">
        <f t="shared" si="20"/>
        <v>47635</v>
      </c>
      <c r="C198" s="36">
        <f t="shared" si="21"/>
        <v>0</v>
      </c>
      <c r="D198" s="36">
        <f t="shared" si="23"/>
        <v>0</v>
      </c>
      <c r="E198" s="36">
        <f t="shared" si="18"/>
        <v>0</v>
      </c>
      <c r="F198" s="36">
        <f t="shared" si="19"/>
        <v>0</v>
      </c>
      <c r="G198" s="37">
        <f t="shared" si="22"/>
        <v>0</v>
      </c>
    </row>
    <row r="199" spans="1:7" x14ac:dyDescent="0.2">
      <c r="A199" s="34" t="str">
        <f t="shared" si="24"/>
        <v>Finished</v>
      </c>
      <c r="B199" s="35">
        <f t="shared" si="20"/>
        <v>47665</v>
      </c>
      <c r="C199" s="36">
        <f t="shared" si="21"/>
        <v>0</v>
      </c>
      <c r="D199" s="36">
        <f t="shared" si="23"/>
        <v>0</v>
      </c>
      <c r="E199" s="36">
        <f t="shared" si="18"/>
        <v>0</v>
      </c>
      <c r="F199" s="36">
        <f t="shared" si="19"/>
        <v>0</v>
      </c>
      <c r="G199" s="37">
        <f t="shared" si="22"/>
        <v>0</v>
      </c>
    </row>
    <row r="200" spans="1:7" x14ac:dyDescent="0.2">
      <c r="A200" s="34" t="str">
        <f t="shared" si="24"/>
        <v>Finished</v>
      </c>
      <c r="B200" s="35">
        <f t="shared" si="20"/>
        <v>47696</v>
      </c>
      <c r="C200" s="36">
        <f t="shared" si="21"/>
        <v>0</v>
      </c>
      <c r="D200" s="36">
        <f t="shared" si="23"/>
        <v>0</v>
      </c>
      <c r="E200" s="36">
        <f t="shared" si="18"/>
        <v>0</v>
      </c>
      <c r="F200" s="36">
        <f t="shared" si="19"/>
        <v>0</v>
      </c>
      <c r="G200" s="37">
        <f t="shared" si="22"/>
        <v>0</v>
      </c>
    </row>
    <row r="201" spans="1:7" x14ac:dyDescent="0.2">
      <c r="A201" s="34" t="str">
        <f t="shared" si="24"/>
        <v>Finished</v>
      </c>
      <c r="B201" s="35">
        <f t="shared" si="20"/>
        <v>47727</v>
      </c>
      <c r="C201" s="36">
        <f t="shared" si="21"/>
        <v>0</v>
      </c>
      <c r="D201" s="36">
        <f t="shared" si="23"/>
        <v>0</v>
      </c>
      <c r="E201" s="36">
        <f t="shared" si="18"/>
        <v>0</v>
      </c>
      <c r="F201" s="36">
        <f t="shared" si="19"/>
        <v>0</v>
      </c>
      <c r="G201" s="37">
        <f t="shared" si="22"/>
        <v>0</v>
      </c>
    </row>
    <row r="202" spans="1:7" x14ac:dyDescent="0.2">
      <c r="A202" s="34" t="str">
        <f t="shared" si="24"/>
        <v>Finished</v>
      </c>
      <c r="B202" s="35">
        <f t="shared" si="20"/>
        <v>47757</v>
      </c>
      <c r="C202" s="36">
        <f t="shared" si="21"/>
        <v>0</v>
      </c>
      <c r="D202" s="36">
        <f t="shared" si="23"/>
        <v>0</v>
      </c>
      <c r="E202" s="36">
        <f t="shared" si="18"/>
        <v>0</v>
      </c>
      <c r="F202" s="36">
        <f t="shared" si="19"/>
        <v>0</v>
      </c>
      <c r="G202" s="37">
        <f t="shared" si="22"/>
        <v>0</v>
      </c>
    </row>
    <row r="203" spans="1:7" x14ac:dyDescent="0.2">
      <c r="A203" s="34" t="str">
        <f t="shared" si="24"/>
        <v>Finished</v>
      </c>
      <c r="B203" s="35">
        <f t="shared" si="20"/>
        <v>47788</v>
      </c>
      <c r="C203" s="36">
        <f t="shared" si="21"/>
        <v>0</v>
      </c>
      <c r="D203" s="36">
        <f t="shared" si="23"/>
        <v>0</v>
      </c>
      <c r="E203" s="36">
        <f t="shared" si="18"/>
        <v>0</v>
      </c>
      <c r="F203" s="36">
        <f t="shared" si="19"/>
        <v>0</v>
      </c>
      <c r="G203" s="37">
        <f t="shared" si="22"/>
        <v>0</v>
      </c>
    </row>
    <row r="204" spans="1:7" x14ac:dyDescent="0.2">
      <c r="A204" s="34" t="str">
        <f t="shared" si="24"/>
        <v>Finished</v>
      </c>
      <c r="B204" s="35">
        <f t="shared" si="20"/>
        <v>47818</v>
      </c>
      <c r="C204" s="36">
        <f t="shared" si="21"/>
        <v>0</v>
      </c>
      <c r="D204" s="36">
        <f t="shared" si="23"/>
        <v>0</v>
      </c>
      <c r="E204" s="36">
        <f t="shared" si="18"/>
        <v>0</v>
      </c>
      <c r="F204" s="36">
        <f t="shared" si="19"/>
        <v>0</v>
      </c>
      <c r="G204" s="37">
        <f t="shared" si="22"/>
        <v>0</v>
      </c>
    </row>
    <row r="205" spans="1:7" x14ac:dyDescent="0.2">
      <c r="A205" s="34" t="str">
        <f t="shared" si="24"/>
        <v>Finished</v>
      </c>
      <c r="B205" s="35">
        <f t="shared" si="20"/>
        <v>47849</v>
      </c>
      <c r="C205" s="36">
        <f t="shared" si="21"/>
        <v>0</v>
      </c>
      <c r="D205" s="36">
        <f t="shared" si="23"/>
        <v>0</v>
      </c>
      <c r="E205" s="36">
        <f t="shared" si="18"/>
        <v>0</v>
      </c>
      <c r="F205" s="36">
        <f t="shared" si="19"/>
        <v>0</v>
      </c>
      <c r="G205" s="37">
        <f t="shared" si="22"/>
        <v>0</v>
      </c>
    </row>
    <row r="206" spans="1:7" x14ac:dyDescent="0.2">
      <c r="A206" s="34" t="str">
        <f t="shared" si="24"/>
        <v>Finished</v>
      </c>
      <c r="B206" s="35">
        <f t="shared" si="20"/>
        <v>47880</v>
      </c>
      <c r="C206" s="36">
        <f t="shared" si="21"/>
        <v>0</v>
      </c>
      <c r="D206" s="36">
        <f t="shared" si="23"/>
        <v>0</v>
      </c>
      <c r="E206" s="36">
        <f t="shared" si="18"/>
        <v>0</v>
      </c>
      <c r="F206" s="36">
        <f t="shared" si="19"/>
        <v>0</v>
      </c>
      <c r="G206" s="37">
        <f t="shared" si="22"/>
        <v>0</v>
      </c>
    </row>
    <row r="207" spans="1:7" x14ac:dyDescent="0.2">
      <c r="A207" s="34" t="str">
        <f t="shared" si="24"/>
        <v>Finished</v>
      </c>
      <c r="B207" s="35">
        <f t="shared" si="20"/>
        <v>47908</v>
      </c>
      <c r="C207" s="36">
        <f t="shared" si="21"/>
        <v>0</v>
      </c>
      <c r="D207" s="36">
        <f t="shared" si="23"/>
        <v>0</v>
      </c>
      <c r="E207" s="36">
        <f t="shared" si="18"/>
        <v>0</v>
      </c>
      <c r="F207" s="36">
        <f t="shared" si="19"/>
        <v>0</v>
      </c>
      <c r="G207" s="37">
        <f t="shared" si="22"/>
        <v>0</v>
      </c>
    </row>
    <row r="208" spans="1:7" x14ac:dyDescent="0.2">
      <c r="A208" s="34" t="str">
        <f t="shared" si="24"/>
        <v>Finished</v>
      </c>
      <c r="B208" s="35">
        <f t="shared" si="20"/>
        <v>47939</v>
      </c>
      <c r="C208" s="36">
        <f t="shared" si="21"/>
        <v>0</v>
      </c>
      <c r="D208" s="36">
        <f t="shared" si="23"/>
        <v>0</v>
      </c>
      <c r="E208" s="36">
        <f t="shared" si="18"/>
        <v>0</v>
      </c>
      <c r="F208" s="36">
        <f t="shared" si="19"/>
        <v>0</v>
      </c>
      <c r="G208" s="37">
        <f t="shared" si="22"/>
        <v>0</v>
      </c>
    </row>
    <row r="209" spans="1:7" x14ac:dyDescent="0.2">
      <c r="A209" s="34" t="str">
        <f t="shared" si="24"/>
        <v>Finished</v>
      </c>
      <c r="B209" s="35">
        <f t="shared" si="20"/>
        <v>47969</v>
      </c>
      <c r="C209" s="36">
        <f t="shared" si="21"/>
        <v>0</v>
      </c>
      <c r="D209" s="36">
        <f t="shared" si="23"/>
        <v>0</v>
      </c>
      <c r="E209" s="36">
        <f t="shared" si="18"/>
        <v>0</v>
      </c>
      <c r="F209" s="36">
        <f t="shared" si="19"/>
        <v>0</v>
      </c>
      <c r="G209" s="37">
        <f t="shared" si="22"/>
        <v>0</v>
      </c>
    </row>
    <row r="210" spans="1:7" x14ac:dyDescent="0.2">
      <c r="A210" s="34" t="str">
        <f t="shared" si="24"/>
        <v>Finished</v>
      </c>
      <c r="B210" s="35">
        <f t="shared" si="20"/>
        <v>48000</v>
      </c>
      <c r="C210" s="36">
        <f t="shared" si="21"/>
        <v>0</v>
      </c>
      <c r="D210" s="36">
        <f t="shared" si="23"/>
        <v>0</v>
      </c>
      <c r="E210" s="36">
        <f t="shared" si="18"/>
        <v>0</v>
      </c>
      <c r="F210" s="36">
        <f t="shared" si="19"/>
        <v>0</v>
      </c>
      <c r="G210" s="37">
        <f t="shared" si="22"/>
        <v>0</v>
      </c>
    </row>
    <row r="211" spans="1:7" x14ac:dyDescent="0.2">
      <c r="A211" s="34" t="str">
        <f t="shared" si="24"/>
        <v>Finished</v>
      </c>
      <c r="B211" s="35">
        <f t="shared" si="20"/>
        <v>48030</v>
      </c>
      <c r="C211" s="36">
        <f t="shared" si="21"/>
        <v>0</v>
      </c>
      <c r="D211" s="36">
        <f t="shared" si="23"/>
        <v>0</v>
      </c>
      <c r="E211" s="36">
        <f t="shared" si="18"/>
        <v>0</v>
      </c>
      <c r="F211" s="36">
        <f t="shared" si="19"/>
        <v>0</v>
      </c>
      <c r="G211" s="37">
        <f t="shared" si="22"/>
        <v>0</v>
      </c>
    </row>
    <row r="212" spans="1:7" x14ac:dyDescent="0.2">
      <c r="A212" s="34" t="str">
        <f t="shared" si="24"/>
        <v>Finished</v>
      </c>
      <c r="B212" s="35">
        <f t="shared" si="20"/>
        <v>48061</v>
      </c>
      <c r="C212" s="36">
        <f t="shared" si="21"/>
        <v>0</v>
      </c>
      <c r="D212" s="36">
        <f t="shared" si="23"/>
        <v>0</v>
      </c>
      <c r="E212" s="36">
        <f t="shared" si="18"/>
        <v>0</v>
      </c>
      <c r="F212" s="36">
        <f t="shared" si="19"/>
        <v>0</v>
      </c>
      <c r="G212" s="37">
        <f t="shared" si="22"/>
        <v>0</v>
      </c>
    </row>
    <row r="213" spans="1:7" x14ac:dyDescent="0.2">
      <c r="A213" s="34" t="str">
        <f t="shared" si="24"/>
        <v>Finished</v>
      </c>
      <c r="B213" s="35">
        <f t="shared" si="20"/>
        <v>48092</v>
      </c>
      <c r="C213" s="36">
        <f t="shared" si="21"/>
        <v>0</v>
      </c>
      <c r="D213" s="36">
        <f t="shared" si="23"/>
        <v>0</v>
      </c>
      <c r="E213" s="36">
        <f t="shared" si="18"/>
        <v>0</v>
      </c>
      <c r="F213" s="36">
        <f t="shared" si="19"/>
        <v>0</v>
      </c>
      <c r="G213" s="37">
        <f t="shared" si="22"/>
        <v>0</v>
      </c>
    </row>
    <row r="214" spans="1:7" x14ac:dyDescent="0.2">
      <c r="A214" s="34" t="str">
        <f t="shared" si="24"/>
        <v>Finished</v>
      </c>
      <c r="B214" s="35">
        <f t="shared" si="20"/>
        <v>48122</v>
      </c>
      <c r="C214" s="36">
        <f t="shared" si="21"/>
        <v>0</v>
      </c>
      <c r="D214" s="36">
        <f t="shared" si="23"/>
        <v>0</v>
      </c>
      <c r="E214" s="36">
        <f t="shared" si="18"/>
        <v>0</v>
      </c>
      <c r="F214" s="36">
        <f t="shared" si="19"/>
        <v>0</v>
      </c>
      <c r="G214" s="37">
        <f t="shared" si="22"/>
        <v>0</v>
      </c>
    </row>
    <row r="215" spans="1:7" x14ac:dyDescent="0.2">
      <c r="A215" s="34" t="str">
        <f t="shared" si="24"/>
        <v>Finished</v>
      </c>
      <c r="B215" s="35">
        <f t="shared" si="20"/>
        <v>48153</v>
      </c>
      <c r="C215" s="36">
        <f t="shared" si="21"/>
        <v>0</v>
      </c>
      <c r="D215" s="36">
        <f t="shared" si="23"/>
        <v>0</v>
      </c>
      <c r="E215" s="36">
        <f t="shared" si="18"/>
        <v>0</v>
      </c>
      <c r="F215" s="36">
        <f t="shared" si="19"/>
        <v>0</v>
      </c>
      <c r="G215" s="37">
        <f t="shared" si="22"/>
        <v>0</v>
      </c>
    </row>
    <row r="216" spans="1:7" x14ac:dyDescent="0.2">
      <c r="A216" s="34" t="str">
        <f t="shared" si="24"/>
        <v>Finished</v>
      </c>
      <c r="B216" s="35">
        <f t="shared" si="20"/>
        <v>48183</v>
      </c>
      <c r="C216" s="36">
        <f t="shared" si="21"/>
        <v>0</v>
      </c>
      <c r="D216" s="36">
        <f t="shared" si="23"/>
        <v>0</v>
      </c>
      <c r="E216" s="36">
        <f t="shared" si="18"/>
        <v>0</v>
      </c>
      <c r="F216" s="36">
        <f t="shared" si="19"/>
        <v>0</v>
      </c>
      <c r="G216" s="37">
        <f t="shared" si="22"/>
        <v>0</v>
      </c>
    </row>
    <row r="217" spans="1:7" x14ac:dyDescent="0.2">
      <c r="A217" s="34" t="str">
        <f t="shared" si="24"/>
        <v>Finished</v>
      </c>
      <c r="B217" s="35">
        <f t="shared" si="20"/>
        <v>48214</v>
      </c>
      <c r="C217" s="36">
        <f t="shared" si="21"/>
        <v>0</v>
      </c>
      <c r="D217" s="36">
        <f t="shared" si="23"/>
        <v>0</v>
      </c>
      <c r="E217" s="36">
        <f t="shared" si="18"/>
        <v>0</v>
      </c>
      <c r="F217" s="36">
        <f t="shared" si="19"/>
        <v>0</v>
      </c>
      <c r="G217" s="37">
        <f t="shared" si="22"/>
        <v>0</v>
      </c>
    </row>
    <row r="218" spans="1:7" x14ac:dyDescent="0.2">
      <c r="A218" s="34" t="str">
        <f t="shared" si="24"/>
        <v>Finished</v>
      </c>
      <c r="B218" s="35">
        <f t="shared" si="20"/>
        <v>48245</v>
      </c>
      <c r="C218" s="36">
        <f t="shared" si="21"/>
        <v>0</v>
      </c>
      <c r="D218" s="36">
        <f t="shared" si="23"/>
        <v>0</v>
      </c>
      <c r="E218" s="36">
        <f t="shared" ref="E218:E281" si="25">+C218*cal_apr_new*(B218-B217)/num_days_in_year</f>
        <v>0</v>
      </c>
      <c r="F218" s="36">
        <f t="shared" ref="F218:F281" si="26">+IF(A218&lt;num_pmts,cal_periodic_pmt_amt-M218,C218)</f>
        <v>0</v>
      </c>
      <c r="G218" s="37">
        <f t="shared" si="22"/>
        <v>0</v>
      </c>
    </row>
    <row r="219" spans="1:7" x14ac:dyDescent="0.2">
      <c r="A219" s="34" t="str">
        <f t="shared" si="24"/>
        <v>Finished</v>
      </c>
      <c r="B219" s="35">
        <f t="shared" ref="B219:B282" si="27">+EDATE(B218,Len_of_pmt_interval)</f>
        <v>48274</v>
      </c>
      <c r="C219" s="36">
        <f t="shared" ref="C219:C282" si="28">+G218</f>
        <v>0</v>
      </c>
      <c r="D219" s="36">
        <f t="shared" si="23"/>
        <v>0</v>
      </c>
      <c r="E219" s="36">
        <f t="shared" si="25"/>
        <v>0</v>
      </c>
      <c r="F219" s="36">
        <f t="shared" si="26"/>
        <v>0</v>
      </c>
      <c r="G219" s="37">
        <f t="shared" ref="G219:G282" si="29">+C219-F219</f>
        <v>0</v>
      </c>
    </row>
    <row r="220" spans="1:7" x14ac:dyDescent="0.2">
      <c r="A220" s="34" t="str">
        <f t="shared" si="24"/>
        <v>Finished</v>
      </c>
      <c r="B220" s="35">
        <f t="shared" si="27"/>
        <v>48305</v>
      </c>
      <c r="C220" s="36">
        <f t="shared" si="28"/>
        <v>0</v>
      </c>
      <c r="D220" s="36">
        <f t="shared" ref="D220:D283" si="30">+E220+F220</f>
        <v>0</v>
      </c>
      <c r="E220" s="36">
        <f t="shared" si="25"/>
        <v>0</v>
      </c>
      <c r="F220" s="36">
        <f t="shared" si="26"/>
        <v>0</v>
      </c>
      <c r="G220" s="37">
        <f t="shared" si="29"/>
        <v>0</v>
      </c>
    </row>
    <row r="221" spans="1:7" x14ac:dyDescent="0.2">
      <c r="A221" s="34" t="str">
        <f t="shared" si="24"/>
        <v>Finished</v>
      </c>
      <c r="B221" s="35">
        <f t="shared" si="27"/>
        <v>48335</v>
      </c>
      <c r="C221" s="36">
        <f t="shared" si="28"/>
        <v>0</v>
      </c>
      <c r="D221" s="36">
        <f t="shared" si="30"/>
        <v>0</v>
      </c>
      <c r="E221" s="36">
        <f t="shared" si="25"/>
        <v>0</v>
      </c>
      <c r="F221" s="36">
        <f t="shared" si="26"/>
        <v>0</v>
      </c>
      <c r="G221" s="37">
        <f t="shared" si="29"/>
        <v>0</v>
      </c>
    </row>
    <row r="222" spans="1:7" x14ac:dyDescent="0.2">
      <c r="A222" s="34" t="str">
        <f t="shared" si="24"/>
        <v>Finished</v>
      </c>
      <c r="B222" s="35">
        <f t="shared" si="27"/>
        <v>48366</v>
      </c>
      <c r="C222" s="36">
        <f t="shared" si="28"/>
        <v>0</v>
      </c>
      <c r="D222" s="36">
        <f t="shared" si="30"/>
        <v>0</v>
      </c>
      <c r="E222" s="36">
        <f t="shared" si="25"/>
        <v>0</v>
      </c>
      <c r="F222" s="36">
        <f t="shared" si="26"/>
        <v>0</v>
      </c>
      <c r="G222" s="37">
        <f t="shared" si="29"/>
        <v>0</v>
      </c>
    </row>
    <row r="223" spans="1:7" x14ac:dyDescent="0.2">
      <c r="A223" s="34" t="str">
        <f t="shared" si="24"/>
        <v>Finished</v>
      </c>
      <c r="B223" s="35">
        <f t="shared" si="27"/>
        <v>48396</v>
      </c>
      <c r="C223" s="36">
        <f t="shared" si="28"/>
        <v>0</v>
      </c>
      <c r="D223" s="36">
        <f t="shared" si="30"/>
        <v>0</v>
      </c>
      <c r="E223" s="36">
        <f t="shared" si="25"/>
        <v>0</v>
      </c>
      <c r="F223" s="36">
        <f t="shared" si="26"/>
        <v>0</v>
      </c>
      <c r="G223" s="37">
        <f t="shared" si="29"/>
        <v>0</v>
      </c>
    </row>
    <row r="224" spans="1:7" x14ac:dyDescent="0.2">
      <c r="A224" s="34" t="str">
        <f t="shared" si="24"/>
        <v>Finished</v>
      </c>
      <c r="B224" s="35">
        <f t="shared" si="27"/>
        <v>48427</v>
      </c>
      <c r="C224" s="36">
        <f t="shared" si="28"/>
        <v>0</v>
      </c>
      <c r="D224" s="36">
        <f t="shared" si="30"/>
        <v>0</v>
      </c>
      <c r="E224" s="36">
        <f t="shared" si="25"/>
        <v>0</v>
      </c>
      <c r="F224" s="36">
        <f t="shared" si="26"/>
        <v>0</v>
      </c>
      <c r="G224" s="37">
        <f t="shared" si="29"/>
        <v>0</v>
      </c>
    </row>
    <row r="225" spans="1:7" s="2" customFormat="1" ht="15" x14ac:dyDescent="0.25">
      <c r="A225" s="75" t="str">
        <f t="shared" si="24"/>
        <v>Finished</v>
      </c>
      <c r="B225" s="76">
        <f t="shared" si="27"/>
        <v>48458</v>
      </c>
      <c r="C225" s="77">
        <f t="shared" si="28"/>
        <v>0</v>
      </c>
      <c r="D225" s="77">
        <f t="shared" si="30"/>
        <v>0</v>
      </c>
      <c r="E225" s="77">
        <f t="shared" si="25"/>
        <v>0</v>
      </c>
      <c r="F225" s="77">
        <f t="shared" si="26"/>
        <v>0</v>
      </c>
      <c r="G225" s="78">
        <f t="shared" si="29"/>
        <v>0</v>
      </c>
    </row>
    <row r="226" spans="1:7" x14ac:dyDescent="0.2">
      <c r="A226" s="34" t="str">
        <f t="shared" si="24"/>
        <v>Finished</v>
      </c>
      <c r="B226" s="35">
        <f t="shared" si="27"/>
        <v>48488</v>
      </c>
      <c r="C226" s="36">
        <f t="shared" si="28"/>
        <v>0</v>
      </c>
      <c r="D226" s="36">
        <f t="shared" si="30"/>
        <v>0</v>
      </c>
      <c r="E226" s="36">
        <f t="shared" si="25"/>
        <v>0</v>
      </c>
      <c r="F226" s="36">
        <f t="shared" si="26"/>
        <v>0</v>
      </c>
      <c r="G226" s="37">
        <f t="shared" si="29"/>
        <v>0</v>
      </c>
    </row>
    <row r="227" spans="1:7" x14ac:dyDescent="0.2">
      <c r="A227" s="34" t="str">
        <f t="shared" si="24"/>
        <v>Finished</v>
      </c>
      <c r="B227" s="35">
        <f t="shared" si="27"/>
        <v>48519</v>
      </c>
      <c r="C227" s="36">
        <f t="shared" si="28"/>
        <v>0</v>
      </c>
      <c r="D227" s="36">
        <f t="shared" si="30"/>
        <v>0</v>
      </c>
      <c r="E227" s="36">
        <f t="shared" si="25"/>
        <v>0</v>
      </c>
      <c r="F227" s="36">
        <f t="shared" si="26"/>
        <v>0</v>
      </c>
      <c r="G227" s="37">
        <f t="shared" si="29"/>
        <v>0</v>
      </c>
    </row>
    <row r="228" spans="1:7" x14ac:dyDescent="0.2">
      <c r="A228" s="34" t="str">
        <f t="shared" si="24"/>
        <v>Finished</v>
      </c>
      <c r="B228" s="35">
        <f t="shared" si="27"/>
        <v>48549</v>
      </c>
      <c r="C228" s="36">
        <f t="shared" si="28"/>
        <v>0</v>
      </c>
      <c r="D228" s="36">
        <f t="shared" si="30"/>
        <v>0</v>
      </c>
      <c r="E228" s="36">
        <f t="shared" si="25"/>
        <v>0</v>
      </c>
      <c r="F228" s="36">
        <f t="shared" si="26"/>
        <v>0</v>
      </c>
      <c r="G228" s="37">
        <f t="shared" si="29"/>
        <v>0</v>
      </c>
    </row>
    <row r="229" spans="1:7" x14ac:dyDescent="0.2">
      <c r="A229" s="34" t="str">
        <f t="shared" si="24"/>
        <v>Finished</v>
      </c>
      <c r="B229" s="35">
        <f t="shared" si="27"/>
        <v>48580</v>
      </c>
      <c r="C229" s="36">
        <f t="shared" si="28"/>
        <v>0</v>
      </c>
      <c r="D229" s="36">
        <f t="shared" si="30"/>
        <v>0</v>
      </c>
      <c r="E229" s="36">
        <f t="shared" si="25"/>
        <v>0</v>
      </c>
      <c r="F229" s="36">
        <f t="shared" si="26"/>
        <v>0</v>
      </c>
      <c r="G229" s="37">
        <f t="shared" si="29"/>
        <v>0</v>
      </c>
    </row>
    <row r="230" spans="1:7" x14ac:dyDescent="0.2">
      <c r="A230" s="34" t="str">
        <f t="shared" si="24"/>
        <v>Finished</v>
      </c>
      <c r="B230" s="35">
        <f t="shared" si="27"/>
        <v>48611</v>
      </c>
      <c r="C230" s="36">
        <f t="shared" si="28"/>
        <v>0</v>
      </c>
      <c r="D230" s="36">
        <f t="shared" si="30"/>
        <v>0</v>
      </c>
      <c r="E230" s="36">
        <f t="shared" si="25"/>
        <v>0</v>
      </c>
      <c r="F230" s="36">
        <f t="shared" si="26"/>
        <v>0</v>
      </c>
      <c r="G230" s="37">
        <f t="shared" si="29"/>
        <v>0</v>
      </c>
    </row>
    <row r="231" spans="1:7" x14ac:dyDescent="0.2">
      <c r="A231" s="34" t="str">
        <f t="shared" si="24"/>
        <v>Finished</v>
      </c>
      <c r="B231" s="35">
        <f t="shared" si="27"/>
        <v>48639</v>
      </c>
      <c r="C231" s="36">
        <f t="shared" si="28"/>
        <v>0</v>
      </c>
      <c r="D231" s="36">
        <f t="shared" si="30"/>
        <v>0</v>
      </c>
      <c r="E231" s="36">
        <f t="shared" si="25"/>
        <v>0</v>
      </c>
      <c r="F231" s="36">
        <f t="shared" si="26"/>
        <v>0</v>
      </c>
      <c r="G231" s="37">
        <f t="shared" si="29"/>
        <v>0</v>
      </c>
    </row>
    <row r="232" spans="1:7" x14ac:dyDescent="0.2">
      <c r="A232" s="34" t="str">
        <f t="shared" si="24"/>
        <v>Finished</v>
      </c>
      <c r="B232" s="35">
        <f t="shared" si="27"/>
        <v>48670</v>
      </c>
      <c r="C232" s="36">
        <f t="shared" si="28"/>
        <v>0</v>
      </c>
      <c r="D232" s="36">
        <f t="shared" si="30"/>
        <v>0</v>
      </c>
      <c r="E232" s="36">
        <f t="shared" si="25"/>
        <v>0</v>
      </c>
      <c r="F232" s="36">
        <f t="shared" si="26"/>
        <v>0</v>
      </c>
      <c r="G232" s="37">
        <f t="shared" si="29"/>
        <v>0</v>
      </c>
    </row>
    <row r="233" spans="1:7" x14ac:dyDescent="0.2">
      <c r="A233" s="34" t="str">
        <f t="shared" si="24"/>
        <v>Finished</v>
      </c>
      <c r="B233" s="35">
        <f t="shared" si="27"/>
        <v>48700</v>
      </c>
      <c r="C233" s="36">
        <f t="shared" si="28"/>
        <v>0</v>
      </c>
      <c r="D233" s="36">
        <f t="shared" si="30"/>
        <v>0</v>
      </c>
      <c r="E233" s="36">
        <f t="shared" si="25"/>
        <v>0</v>
      </c>
      <c r="F233" s="36">
        <f t="shared" si="26"/>
        <v>0</v>
      </c>
      <c r="G233" s="37">
        <f t="shared" si="29"/>
        <v>0</v>
      </c>
    </row>
    <row r="234" spans="1:7" x14ac:dyDescent="0.2">
      <c r="A234" s="34" t="str">
        <f t="shared" si="24"/>
        <v>Finished</v>
      </c>
      <c r="B234" s="35">
        <f t="shared" si="27"/>
        <v>48731</v>
      </c>
      <c r="C234" s="36">
        <f t="shared" si="28"/>
        <v>0</v>
      </c>
      <c r="D234" s="36">
        <f t="shared" si="30"/>
        <v>0</v>
      </c>
      <c r="E234" s="36">
        <f t="shared" si="25"/>
        <v>0</v>
      </c>
      <c r="F234" s="36">
        <f t="shared" si="26"/>
        <v>0</v>
      </c>
      <c r="G234" s="37">
        <f t="shared" si="29"/>
        <v>0</v>
      </c>
    </row>
    <row r="235" spans="1:7" x14ac:dyDescent="0.2">
      <c r="A235" s="34" t="str">
        <f t="shared" si="24"/>
        <v>Finished</v>
      </c>
      <c r="B235" s="35">
        <f t="shared" si="27"/>
        <v>48761</v>
      </c>
      <c r="C235" s="36">
        <f t="shared" si="28"/>
        <v>0</v>
      </c>
      <c r="D235" s="36">
        <f t="shared" si="30"/>
        <v>0</v>
      </c>
      <c r="E235" s="36">
        <f t="shared" si="25"/>
        <v>0</v>
      </c>
      <c r="F235" s="36">
        <f t="shared" si="26"/>
        <v>0</v>
      </c>
      <c r="G235" s="37">
        <f t="shared" si="29"/>
        <v>0</v>
      </c>
    </row>
    <row r="236" spans="1:7" x14ac:dyDescent="0.2">
      <c r="A236" s="34" t="str">
        <f t="shared" si="24"/>
        <v>Finished</v>
      </c>
      <c r="B236" s="35">
        <f t="shared" si="27"/>
        <v>48792</v>
      </c>
      <c r="C236" s="36">
        <f t="shared" si="28"/>
        <v>0</v>
      </c>
      <c r="D236" s="36">
        <f t="shared" si="30"/>
        <v>0</v>
      </c>
      <c r="E236" s="36">
        <f t="shared" si="25"/>
        <v>0</v>
      </c>
      <c r="F236" s="36">
        <f t="shared" si="26"/>
        <v>0</v>
      </c>
      <c r="G236" s="37">
        <f t="shared" si="29"/>
        <v>0</v>
      </c>
    </row>
    <row r="237" spans="1:7" x14ac:dyDescent="0.2">
      <c r="A237" s="34" t="str">
        <f t="shared" si="24"/>
        <v>Finished</v>
      </c>
      <c r="B237" s="35">
        <f t="shared" si="27"/>
        <v>48823</v>
      </c>
      <c r="C237" s="36">
        <f t="shared" si="28"/>
        <v>0</v>
      </c>
      <c r="D237" s="36">
        <f t="shared" si="30"/>
        <v>0</v>
      </c>
      <c r="E237" s="36">
        <f t="shared" si="25"/>
        <v>0</v>
      </c>
      <c r="F237" s="36">
        <f t="shared" si="26"/>
        <v>0</v>
      </c>
      <c r="G237" s="37">
        <f t="shared" si="29"/>
        <v>0</v>
      </c>
    </row>
    <row r="238" spans="1:7" x14ac:dyDescent="0.2">
      <c r="A238" s="34" t="str">
        <f t="shared" si="24"/>
        <v>Finished</v>
      </c>
      <c r="B238" s="35">
        <f t="shared" si="27"/>
        <v>48853</v>
      </c>
      <c r="C238" s="36">
        <f t="shared" si="28"/>
        <v>0</v>
      </c>
      <c r="D238" s="36">
        <f t="shared" si="30"/>
        <v>0</v>
      </c>
      <c r="E238" s="36">
        <f t="shared" si="25"/>
        <v>0</v>
      </c>
      <c r="F238" s="36">
        <f t="shared" si="26"/>
        <v>0</v>
      </c>
      <c r="G238" s="37">
        <f t="shared" si="29"/>
        <v>0</v>
      </c>
    </row>
    <row r="239" spans="1:7" x14ac:dyDescent="0.2">
      <c r="A239" s="34" t="str">
        <f t="shared" si="24"/>
        <v>Finished</v>
      </c>
      <c r="B239" s="35">
        <f t="shared" si="27"/>
        <v>48884</v>
      </c>
      <c r="C239" s="36">
        <f t="shared" si="28"/>
        <v>0</v>
      </c>
      <c r="D239" s="36">
        <f t="shared" si="30"/>
        <v>0</v>
      </c>
      <c r="E239" s="36">
        <f t="shared" si="25"/>
        <v>0</v>
      </c>
      <c r="F239" s="36">
        <f t="shared" si="26"/>
        <v>0</v>
      </c>
      <c r="G239" s="37">
        <f t="shared" si="29"/>
        <v>0</v>
      </c>
    </row>
    <row r="240" spans="1:7" x14ac:dyDescent="0.2">
      <c r="A240" s="34" t="str">
        <f t="shared" si="24"/>
        <v>Finished</v>
      </c>
      <c r="B240" s="35">
        <f t="shared" si="27"/>
        <v>48914</v>
      </c>
      <c r="C240" s="36">
        <f t="shared" si="28"/>
        <v>0</v>
      </c>
      <c r="D240" s="36">
        <f t="shared" si="30"/>
        <v>0</v>
      </c>
      <c r="E240" s="36">
        <f t="shared" si="25"/>
        <v>0</v>
      </c>
      <c r="F240" s="36">
        <f t="shared" si="26"/>
        <v>0</v>
      </c>
      <c r="G240" s="37">
        <f t="shared" si="29"/>
        <v>0</v>
      </c>
    </row>
    <row r="241" spans="1:7" x14ac:dyDescent="0.2">
      <c r="A241" s="34" t="str">
        <f t="shared" si="24"/>
        <v>Finished</v>
      </c>
      <c r="B241" s="35">
        <f t="shared" si="27"/>
        <v>48945</v>
      </c>
      <c r="C241" s="36">
        <f t="shared" si="28"/>
        <v>0</v>
      </c>
      <c r="D241" s="36">
        <f t="shared" si="30"/>
        <v>0</v>
      </c>
      <c r="E241" s="36">
        <f t="shared" si="25"/>
        <v>0</v>
      </c>
      <c r="F241" s="36">
        <f t="shared" si="26"/>
        <v>0</v>
      </c>
      <c r="G241" s="37">
        <f t="shared" si="29"/>
        <v>0</v>
      </c>
    </row>
    <row r="242" spans="1:7" x14ac:dyDescent="0.2">
      <c r="A242" s="34" t="str">
        <f t="shared" si="24"/>
        <v>Finished</v>
      </c>
      <c r="B242" s="35">
        <f t="shared" si="27"/>
        <v>48976</v>
      </c>
      <c r="C242" s="36">
        <f t="shared" si="28"/>
        <v>0</v>
      </c>
      <c r="D242" s="36">
        <f t="shared" si="30"/>
        <v>0</v>
      </c>
      <c r="E242" s="36">
        <f t="shared" si="25"/>
        <v>0</v>
      </c>
      <c r="F242" s="36">
        <f t="shared" si="26"/>
        <v>0</v>
      </c>
      <c r="G242" s="37">
        <f t="shared" si="29"/>
        <v>0</v>
      </c>
    </row>
    <row r="243" spans="1:7" x14ac:dyDescent="0.2">
      <c r="A243" s="34" t="str">
        <f t="shared" si="24"/>
        <v>Finished</v>
      </c>
      <c r="B243" s="35">
        <f t="shared" si="27"/>
        <v>49004</v>
      </c>
      <c r="C243" s="36">
        <f t="shared" si="28"/>
        <v>0</v>
      </c>
      <c r="D243" s="36">
        <f t="shared" si="30"/>
        <v>0</v>
      </c>
      <c r="E243" s="36">
        <f t="shared" si="25"/>
        <v>0</v>
      </c>
      <c r="F243" s="36">
        <f t="shared" si="26"/>
        <v>0</v>
      </c>
      <c r="G243" s="37">
        <f t="shared" si="29"/>
        <v>0</v>
      </c>
    </row>
    <row r="244" spans="1:7" x14ac:dyDescent="0.2">
      <c r="A244" s="34" t="str">
        <f t="shared" si="24"/>
        <v>Finished</v>
      </c>
      <c r="B244" s="35">
        <f t="shared" si="27"/>
        <v>49035</v>
      </c>
      <c r="C244" s="36">
        <f t="shared" si="28"/>
        <v>0</v>
      </c>
      <c r="D244" s="36">
        <f t="shared" si="30"/>
        <v>0</v>
      </c>
      <c r="E244" s="36">
        <f t="shared" si="25"/>
        <v>0</v>
      </c>
      <c r="F244" s="36">
        <f t="shared" si="26"/>
        <v>0</v>
      </c>
      <c r="G244" s="37">
        <f t="shared" si="29"/>
        <v>0</v>
      </c>
    </row>
    <row r="245" spans="1:7" x14ac:dyDescent="0.2">
      <c r="A245" s="34" t="str">
        <f t="shared" si="24"/>
        <v>Finished</v>
      </c>
      <c r="B245" s="35">
        <f t="shared" si="27"/>
        <v>49065</v>
      </c>
      <c r="C245" s="36">
        <f t="shared" si="28"/>
        <v>0</v>
      </c>
      <c r="D245" s="36">
        <f t="shared" si="30"/>
        <v>0</v>
      </c>
      <c r="E245" s="36">
        <f t="shared" si="25"/>
        <v>0</v>
      </c>
      <c r="F245" s="36">
        <f t="shared" si="26"/>
        <v>0</v>
      </c>
      <c r="G245" s="37">
        <f t="shared" si="29"/>
        <v>0</v>
      </c>
    </row>
    <row r="246" spans="1:7" x14ac:dyDescent="0.2">
      <c r="A246" s="34" t="str">
        <f t="shared" si="24"/>
        <v>Finished</v>
      </c>
      <c r="B246" s="35">
        <f t="shared" si="27"/>
        <v>49096</v>
      </c>
      <c r="C246" s="36">
        <f t="shared" si="28"/>
        <v>0</v>
      </c>
      <c r="D246" s="36">
        <f t="shared" si="30"/>
        <v>0</v>
      </c>
      <c r="E246" s="36">
        <f t="shared" si="25"/>
        <v>0</v>
      </c>
      <c r="F246" s="36">
        <f t="shared" si="26"/>
        <v>0</v>
      </c>
      <c r="G246" s="37">
        <f t="shared" si="29"/>
        <v>0</v>
      </c>
    </row>
    <row r="247" spans="1:7" x14ac:dyDescent="0.2">
      <c r="A247" s="34" t="str">
        <f t="shared" si="24"/>
        <v>Finished</v>
      </c>
      <c r="B247" s="35">
        <f t="shared" si="27"/>
        <v>49126</v>
      </c>
      <c r="C247" s="36">
        <f t="shared" si="28"/>
        <v>0</v>
      </c>
      <c r="D247" s="36">
        <f t="shared" si="30"/>
        <v>0</v>
      </c>
      <c r="E247" s="36">
        <f t="shared" si="25"/>
        <v>0</v>
      </c>
      <c r="F247" s="36">
        <f t="shared" si="26"/>
        <v>0</v>
      </c>
      <c r="G247" s="37">
        <f t="shared" si="29"/>
        <v>0</v>
      </c>
    </row>
    <row r="248" spans="1:7" x14ac:dyDescent="0.2">
      <c r="A248" s="34" t="str">
        <f t="shared" si="24"/>
        <v>Finished</v>
      </c>
      <c r="B248" s="35">
        <f t="shared" si="27"/>
        <v>49157</v>
      </c>
      <c r="C248" s="36">
        <f t="shared" si="28"/>
        <v>0</v>
      </c>
      <c r="D248" s="36">
        <f t="shared" si="30"/>
        <v>0</v>
      </c>
      <c r="E248" s="36">
        <f t="shared" si="25"/>
        <v>0</v>
      </c>
      <c r="F248" s="36">
        <f t="shared" si="26"/>
        <v>0</v>
      </c>
      <c r="G248" s="37">
        <f t="shared" si="29"/>
        <v>0</v>
      </c>
    </row>
    <row r="249" spans="1:7" x14ac:dyDescent="0.2">
      <c r="A249" s="34" t="str">
        <f t="shared" si="24"/>
        <v>Finished</v>
      </c>
      <c r="B249" s="35">
        <f t="shared" si="27"/>
        <v>49188</v>
      </c>
      <c r="C249" s="36">
        <f t="shared" si="28"/>
        <v>0</v>
      </c>
      <c r="D249" s="36">
        <f t="shared" si="30"/>
        <v>0</v>
      </c>
      <c r="E249" s="36">
        <f t="shared" si="25"/>
        <v>0</v>
      </c>
      <c r="F249" s="36">
        <f t="shared" si="26"/>
        <v>0</v>
      </c>
      <c r="G249" s="37">
        <f t="shared" si="29"/>
        <v>0</v>
      </c>
    </row>
    <row r="250" spans="1:7" x14ac:dyDescent="0.2">
      <c r="A250" s="34" t="str">
        <f t="shared" ref="A250:A313" si="31">+IF(A249&lt;num_pmts,A249+1,"Finished")</f>
        <v>Finished</v>
      </c>
      <c r="B250" s="35">
        <f t="shared" si="27"/>
        <v>49218</v>
      </c>
      <c r="C250" s="36">
        <f t="shared" si="28"/>
        <v>0</v>
      </c>
      <c r="D250" s="36">
        <f t="shared" si="30"/>
        <v>0</v>
      </c>
      <c r="E250" s="36">
        <f t="shared" si="25"/>
        <v>0</v>
      </c>
      <c r="F250" s="36">
        <f t="shared" si="26"/>
        <v>0</v>
      </c>
      <c r="G250" s="37">
        <f t="shared" si="29"/>
        <v>0</v>
      </c>
    </row>
    <row r="251" spans="1:7" x14ac:dyDescent="0.2">
      <c r="A251" s="34" t="str">
        <f t="shared" si="31"/>
        <v>Finished</v>
      </c>
      <c r="B251" s="35">
        <f t="shared" si="27"/>
        <v>49249</v>
      </c>
      <c r="C251" s="36">
        <f t="shared" si="28"/>
        <v>0</v>
      </c>
      <c r="D251" s="36">
        <f t="shared" si="30"/>
        <v>0</v>
      </c>
      <c r="E251" s="36">
        <f t="shared" si="25"/>
        <v>0</v>
      </c>
      <c r="F251" s="36">
        <f t="shared" si="26"/>
        <v>0</v>
      </c>
      <c r="G251" s="37">
        <f t="shared" si="29"/>
        <v>0</v>
      </c>
    </row>
    <row r="252" spans="1:7" x14ac:dyDescent="0.2">
      <c r="A252" s="34" t="str">
        <f t="shared" si="31"/>
        <v>Finished</v>
      </c>
      <c r="B252" s="35">
        <f t="shared" si="27"/>
        <v>49279</v>
      </c>
      <c r="C252" s="36">
        <f t="shared" si="28"/>
        <v>0</v>
      </c>
      <c r="D252" s="36">
        <f t="shared" si="30"/>
        <v>0</v>
      </c>
      <c r="E252" s="36">
        <f t="shared" si="25"/>
        <v>0</v>
      </c>
      <c r="F252" s="36">
        <f t="shared" si="26"/>
        <v>0</v>
      </c>
      <c r="G252" s="37">
        <f t="shared" si="29"/>
        <v>0</v>
      </c>
    </row>
    <row r="253" spans="1:7" x14ac:dyDescent="0.2">
      <c r="A253" s="34" t="str">
        <f t="shared" si="31"/>
        <v>Finished</v>
      </c>
      <c r="B253" s="35">
        <f t="shared" si="27"/>
        <v>49310</v>
      </c>
      <c r="C253" s="36">
        <f t="shared" si="28"/>
        <v>0</v>
      </c>
      <c r="D253" s="36">
        <f t="shared" si="30"/>
        <v>0</v>
      </c>
      <c r="E253" s="36">
        <f t="shared" si="25"/>
        <v>0</v>
      </c>
      <c r="F253" s="36">
        <f t="shared" si="26"/>
        <v>0</v>
      </c>
      <c r="G253" s="37">
        <f t="shared" si="29"/>
        <v>0</v>
      </c>
    </row>
    <row r="254" spans="1:7" x14ac:dyDescent="0.2">
      <c r="A254" s="34" t="str">
        <f t="shared" si="31"/>
        <v>Finished</v>
      </c>
      <c r="B254" s="35">
        <f t="shared" si="27"/>
        <v>49341</v>
      </c>
      <c r="C254" s="36">
        <f t="shared" si="28"/>
        <v>0</v>
      </c>
      <c r="D254" s="36">
        <f t="shared" si="30"/>
        <v>0</v>
      </c>
      <c r="E254" s="36">
        <f t="shared" si="25"/>
        <v>0</v>
      </c>
      <c r="F254" s="36">
        <f t="shared" si="26"/>
        <v>0</v>
      </c>
      <c r="G254" s="37">
        <f t="shared" si="29"/>
        <v>0</v>
      </c>
    </row>
    <row r="255" spans="1:7" x14ac:dyDescent="0.2">
      <c r="A255" s="34" t="str">
        <f t="shared" si="31"/>
        <v>Finished</v>
      </c>
      <c r="B255" s="35">
        <f t="shared" si="27"/>
        <v>49369</v>
      </c>
      <c r="C255" s="36">
        <f t="shared" si="28"/>
        <v>0</v>
      </c>
      <c r="D255" s="36">
        <f t="shared" si="30"/>
        <v>0</v>
      </c>
      <c r="E255" s="36">
        <f t="shared" si="25"/>
        <v>0</v>
      </c>
      <c r="F255" s="36">
        <f t="shared" si="26"/>
        <v>0</v>
      </c>
      <c r="G255" s="37">
        <f t="shared" si="29"/>
        <v>0</v>
      </c>
    </row>
    <row r="256" spans="1:7" x14ac:dyDescent="0.2">
      <c r="A256" s="34" t="str">
        <f t="shared" si="31"/>
        <v>Finished</v>
      </c>
      <c r="B256" s="35">
        <f t="shared" si="27"/>
        <v>49400</v>
      </c>
      <c r="C256" s="36">
        <f t="shared" si="28"/>
        <v>0</v>
      </c>
      <c r="D256" s="36">
        <f t="shared" si="30"/>
        <v>0</v>
      </c>
      <c r="E256" s="36">
        <f t="shared" si="25"/>
        <v>0</v>
      </c>
      <c r="F256" s="36">
        <f t="shared" si="26"/>
        <v>0</v>
      </c>
      <c r="G256" s="37">
        <f t="shared" si="29"/>
        <v>0</v>
      </c>
    </row>
    <row r="257" spans="1:7" x14ac:dyDescent="0.2">
      <c r="A257" s="34" t="str">
        <f t="shared" si="31"/>
        <v>Finished</v>
      </c>
      <c r="B257" s="35">
        <f t="shared" si="27"/>
        <v>49430</v>
      </c>
      <c r="C257" s="36">
        <f t="shared" si="28"/>
        <v>0</v>
      </c>
      <c r="D257" s="36">
        <f t="shared" si="30"/>
        <v>0</v>
      </c>
      <c r="E257" s="36">
        <f t="shared" si="25"/>
        <v>0</v>
      </c>
      <c r="F257" s="36">
        <f t="shared" si="26"/>
        <v>0</v>
      </c>
      <c r="G257" s="37">
        <f t="shared" si="29"/>
        <v>0</v>
      </c>
    </row>
    <row r="258" spans="1:7" x14ac:dyDescent="0.2">
      <c r="A258" s="34" t="str">
        <f t="shared" si="31"/>
        <v>Finished</v>
      </c>
      <c r="B258" s="35">
        <f t="shared" si="27"/>
        <v>49461</v>
      </c>
      <c r="C258" s="36">
        <f t="shared" si="28"/>
        <v>0</v>
      </c>
      <c r="D258" s="36">
        <f t="shared" si="30"/>
        <v>0</v>
      </c>
      <c r="E258" s="36">
        <f t="shared" si="25"/>
        <v>0</v>
      </c>
      <c r="F258" s="36">
        <f t="shared" si="26"/>
        <v>0</v>
      </c>
      <c r="G258" s="37">
        <f t="shared" si="29"/>
        <v>0</v>
      </c>
    </row>
    <row r="259" spans="1:7" x14ac:dyDescent="0.2">
      <c r="A259" s="34" t="str">
        <f t="shared" si="31"/>
        <v>Finished</v>
      </c>
      <c r="B259" s="35">
        <f t="shared" si="27"/>
        <v>49491</v>
      </c>
      <c r="C259" s="36">
        <f t="shared" si="28"/>
        <v>0</v>
      </c>
      <c r="D259" s="36">
        <f t="shared" si="30"/>
        <v>0</v>
      </c>
      <c r="E259" s="36">
        <f t="shared" si="25"/>
        <v>0</v>
      </c>
      <c r="F259" s="36">
        <f t="shared" si="26"/>
        <v>0</v>
      </c>
      <c r="G259" s="37">
        <f t="shared" si="29"/>
        <v>0</v>
      </c>
    </row>
    <row r="260" spans="1:7" x14ac:dyDescent="0.2">
      <c r="A260" s="34" t="str">
        <f t="shared" si="31"/>
        <v>Finished</v>
      </c>
      <c r="B260" s="35">
        <f t="shared" si="27"/>
        <v>49522</v>
      </c>
      <c r="C260" s="36">
        <f t="shared" si="28"/>
        <v>0</v>
      </c>
      <c r="D260" s="36">
        <f t="shared" si="30"/>
        <v>0</v>
      </c>
      <c r="E260" s="36">
        <f t="shared" si="25"/>
        <v>0</v>
      </c>
      <c r="F260" s="36">
        <f t="shared" si="26"/>
        <v>0</v>
      </c>
      <c r="G260" s="37">
        <f t="shared" si="29"/>
        <v>0</v>
      </c>
    </row>
    <row r="261" spans="1:7" x14ac:dyDescent="0.2">
      <c r="A261" s="34" t="str">
        <f t="shared" si="31"/>
        <v>Finished</v>
      </c>
      <c r="B261" s="35">
        <f t="shared" si="27"/>
        <v>49553</v>
      </c>
      <c r="C261" s="36">
        <f t="shared" si="28"/>
        <v>0</v>
      </c>
      <c r="D261" s="36">
        <f t="shared" si="30"/>
        <v>0</v>
      </c>
      <c r="E261" s="36">
        <f t="shared" si="25"/>
        <v>0</v>
      </c>
      <c r="F261" s="36">
        <f t="shared" si="26"/>
        <v>0</v>
      </c>
      <c r="G261" s="37">
        <f t="shared" si="29"/>
        <v>0</v>
      </c>
    </row>
    <row r="262" spans="1:7" x14ac:dyDescent="0.2">
      <c r="A262" s="34" t="str">
        <f t="shared" si="31"/>
        <v>Finished</v>
      </c>
      <c r="B262" s="35">
        <f t="shared" si="27"/>
        <v>49583</v>
      </c>
      <c r="C262" s="36">
        <f t="shared" si="28"/>
        <v>0</v>
      </c>
      <c r="D262" s="36">
        <f t="shared" si="30"/>
        <v>0</v>
      </c>
      <c r="E262" s="36">
        <f t="shared" si="25"/>
        <v>0</v>
      </c>
      <c r="F262" s="36">
        <f t="shared" si="26"/>
        <v>0</v>
      </c>
      <c r="G262" s="37">
        <f t="shared" si="29"/>
        <v>0</v>
      </c>
    </row>
    <row r="263" spans="1:7" x14ac:dyDescent="0.2">
      <c r="A263" s="34" t="str">
        <f t="shared" si="31"/>
        <v>Finished</v>
      </c>
      <c r="B263" s="35">
        <f t="shared" si="27"/>
        <v>49614</v>
      </c>
      <c r="C263" s="36">
        <f t="shared" si="28"/>
        <v>0</v>
      </c>
      <c r="D263" s="36">
        <f t="shared" si="30"/>
        <v>0</v>
      </c>
      <c r="E263" s="36">
        <f t="shared" si="25"/>
        <v>0</v>
      </c>
      <c r="F263" s="36">
        <f t="shared" si="26"/>
        <v>0</v>
      </c>
      <c r="G263" s="37">
        <f t="shared" si="29"/>
        <v>0</v>
      </c>
    </row>
    <row r="264" spans="1:7" x14ac:dyDescent="0.2">
      <c r="A264" s="34" t="str">
        <f t="shared" si="31"/>
        <v>Finished</v>
      </c>
      <c r="B264" s="35">
        <f t="shared" si="27"/>
        <v>49644</v>
      </c>
      <c r="C264" s="36">
        <f t="shared" si="28"/>
        <v>0</v>
      </c>
      <c r="D264" s="36">
        <f t="shared" si="30"/>
        <v>0</v>
      </c>
      <c r="E264" s="36">
        <f t="shared" si="25"/>
        <v>0</v>
      </c>
      <c r="F264" s="36">
        <f t="shared" si="26"/>
        <v>0</v>
      </c>
      <c r="G264" s="37">
        <f t="shared" si="29"/>
        <v>0</v>
      </c>
    </row>
    <row r="265" spans="1:7" x14ac:dyDescent="0.2">
      <c r="A265" s="34" t="str">
        <f t="shared" si="31"/>
        <v>Finished</v>
      </c>
      <c r="B265" s="35">
        <f t="shared" si="27"/>
        <v>49675</v>
      </c>
      <c r="C265" s="36">
        <f t="shared" si="28"/>
        <v>0</v>
      </c>
      <c r="D265" s="36">
        <f t="shared" si="30"/>
        <v>0</v>
      </c>
      <c r="E265" s="36">
        <f t="shared" si="25"/>
        <v>0</v>
      </c>
      <c r="F265" s="36">
        <f t="shared" si="26"/>
        <v>0</v>
      </c>
      <c r="G265" s="37">
        <f t="shared" si="29"/>
        <v>0</v>
      </c>
    </row>
    <row r="266" spans="1:7" x14ac:dyDescent="0.2">
      <c r="A266" s="34" t="str">
        <f t="shared" si="31"/>
        <v>Finished</v>
      </c>
      <c r="B266" s="35">
        <f t="shared" si="27"/>
        <v>49706</v>
      </c>
      <c r="C266" s="36">
        <f t="shared" si="28"/>
        <v>0</v>
      </c>
      <c r="D266" s="36">
        <f t="shared" si="30"/>
        <v>0</v>
      </c>
      <c r="E266" s="36">
        <f t="shared" si="25"/>
        <v>0</v>
      </c>
      <c r="F266" s="36">
        <f t="shared" si="26"/>
        <v>0</v>
      </c>
      <c r="G266" s="37">
        <f t="shared" si="29"/>
        <v>0</v>
      </c>
    </row>
    <row r="267" spans="1:7" x14ac:dyDescent="0.2">
      <c r="A267" s="34" t="str">
        <f t="shared" si="31"/>
        <v>Finished</v>
      </c>
      <c r="B267" s="35">
        <f t="shared" si="27"/>
        <v>49735</v>
      </c>
      <c r="C267" s="36">
        <f t="shared" si="28"/>
        <v>0</v>
      </c>
      <c r="D267" s="36">
        <f t="shared" si="30"/>
        <v>0</v>
      </c>
      <c r="E267" s="36">
        <f t="shared" si="25"/>
        <v>0</v>
      </c>
      <c r="F267" s="36">
        <f t="shared" si="26"/>
        <v>0</v>
      </c>
      <c r="G267" s="37">
        <f t="shared" si="29"/>
        <v>0</v>
      </c>
    </row>
    <row r="268" spans="1:7" x14ac:dyDescent="0.2">
      <c r="A268" s="34" t="str">
        <f t="shared" si="31"/>
        <v>Finished</v>
      </c>
      <c r="B268" s="35">
        <f t="shared" si="27"/>
        <v>49766</v>
      </c>
      <c r="C268" s="36">
        <f t="shared" si="28"/>
        <v>0</v>
      </c>
      <c r="D268" s="36">
        <f t="shared" si="30"/>
        <v>0</v>
      </c>
      <c r="E268" s="36">
        <f t="shared" si="25"/>
        <v>0</v>
      </c>
      <c r="F268" s="36">
        <f t="shared" si="26"/>
        <v>0</v>
      </c>
      <c r="G268" s="37">
        <f t="shared" si="29"/>
        <v>0</v>
      </c>
    </row>
    <row r="269" spans="1:7" x14ac:dyDescent="0.2">
      <c r="A269" s="34" t="str">
        <f t="shared" si="31"/>
        <v>Finished</v>
      </c>
      <c r="B269" s="35">
        <f t="shared" si="27"/>
        <v>49796</v>
      </c>
      <c r="C269" s="36">
        <f t="shared" si="28"/>
        <v>0</v>
      </c>
      <c r="D269" s="36">
        <f t="shared" si="30"/>
        <v>0</v>
      </c>
      <c r="E269" s="36">
        <f t="shared" si="25"/>
        <v>0</v>
      </c>
      <c r="F269" s="36">
        <f t="shared" si="26"/>
        <v>0</v>
      </c>
      <c r="G269" s="37">
        <f t="shared" si="29"/>
        <v>0</v>
      </c>
    </row>
    <row r="270" spans="1:7" x14ac:dyDescent="0.2">
      <c r="A270" s="34" t="str">
        <f t="shared" si="31"/>
        <v>Finished</v>
      </c>
      <c r="B270" s="35">
        <f t="shared" si="27"/>
        <v>49827</v>
      </c>
      <c r="C270" s="36">
        <f t="shared" si="28"/>
        <v>0</v>
      </c>
      <c r="D270" s="36">
        <f t="shared" si="30"/>
        <v>0</v>
      </c>
      <c r="E270" s="36">
        <f t="shared" si="25"/>
        <v>0</v>
      </c>
      <c r="F270" s="36">
        <f t="shared" si="26"/>
        <v>0</v>
      </c>
      <c r="G270" s="37">
        <f t="shared" si="29"/>
        <v>0</v>
      </c>
    </row>
    <row r="271" spans="1:7" x14ac:dyDescent="0.2">
      <c r="A271" s="34" t="str">
        <f t="shared" si="31"/>
        <v>Finished</v>
      </c>
      <c r="B271" s="35">
        <f t="shared" si="27"/>
        <v>49857</v>
      </c>
      <c r="C271" s="36">
        <f t="shared" si="28"/>
        <v>0</v>
      </c>
      <c r="D271" s="36">
        <f t="shared" si="30"/>
        <v>0</v>
      </c>
      <c r="E271" s="36">
        <f t="shared" si="25"/>
        <v>0</v>
      </c>
      <c r="F271" s="36">
        <f t="shared" si="26"/>
        <v>0</v>
      </c>
      <c r="G271" s="37">
        <f t="shared" si="29"/>
        <v>0</v>
      </c>
    </row>
    <row r="272" spans="1:7" x14ac:dyDescent="0.2">
      <c r="A272" s="34" t="str">
        <f t="shared" si="31"/>
        <v>Finished</v>
      </c>
      <c r="B272" s="35">
        <f t="shared" si="27"/>
        <v>49888</v>
      </c>
      <c r="C272" s="36">
        <f t="shared" si="28"/>
        <v>0</v>
      </c>
      <c r="D272" s="36">
        <f t="shared" si="30"/>
        <v>0</v>
      </c>
      <c r="E272" s="36">
        <f t="shared" si="25"/>
        <v>0</v>
      </c>
      <c r="F272" s="36">
        <f t="shared" si="26"/>
        <v>0</v>
      </c>
      <c r="G272" s="37">
        <f t="shared" si="29"/>
        <v>0</v>
      </c>
    </row>
    <row r="273" spans="1:7" x14ac:dyDescent="0.2">
      <c r="A273" s="34" t="str">
        <f t="shared" si="31"/>
        <v>Finished</v>
      </c>
      <c r="B273" s="35">
        <f t="shared" si="27"/>
        <v>49919</v>
      </c>
      <c r="C273" s="36">
        <f t="shared" si="28"/>
        <v>0</v>
      </c>
      <c r="D273" s="36">
        <f t="shared" si="30"/>
        <v>0</v>
      </c>
      <c r="E273" s="36">
        <f t="shared" si="25"/>
        <v>0</v>
      </c>
      <c r="F273" s="36">
        <f t="shared" si="26"/>
        <v>0</v>
      </c>
      <c r="G273" s="37">
        <f t="shared" si="29"/>
        <v>0</v>
      </c>
    </row>
    <row r="274" spans="1:7" x14ac:dyDescent="0.2">
      <c r="A274" s="34" t="str">
        <f t="shared" si="31"/>
        <v>Finished</v>
      </c>
      <c r="B274" s="35">
        <f t="shared" si="27"/>
        <v>49949</v>
      </c>
      <c r="C274" s="36">
        <f t="shared" si="28"/>
        <v>0</v>
      </c>
      <c r="D274" s="36">
        <f t="shared" si="30"/>
        <v>0</v>
      </c>
      <c r="E274" s="36">
        <f t="shared" si="25"/>
        <v>0</v>
      </c>
      <c r="F274" s="36">
        <f t="shared" si="26"/>
        <v>0</v>
      </c>
      <c r="G274" s="37">
        <f t="shared" si="29"/>
        <v>0</v>
      </c>
    </row>
    <row r="275" spans="1:7" x14ac:dyDescent="0.2">
      <c r="A275" s="34" t="str">
        <f t="shared" si="31"/>
        <v>Finished</v>
      </c>
      <c r="B275" s="35">
        <f t="shared" si="27"/>
        <v>49980</v>
      </c>
      <c r="C275" s="36">
        <f t="shared" si="28"/>
        <v>0</v>
      </c>
      <c r="D275" s="36">
        <f t="shared" si="30"/>
        <v>0</v>
      </c>
      <c r="E275" s="36">
        <f t="shared" si="25"/>
        <v>0</v>
      </c>
      <c r="F275" s="36">
        <f t="shared" si="26"/>
        <v>0</v>
      </c>
      <c r="G275" s="37">
        <f t="shared" si="29"/>
        <v>0</v>
      </c>
    </row>
    <row r="276" spans="1:7" x14ac:dyDescent="0.2">
      <c r="A276" s="34" t="str">
        <f t="shared" si="31"/>
        <v>Finished</v>
      </c>
      <c r="B276" s="35">
        <f t="shared" si="27"/>
        <v>50010</v>
      </c>
      <c r="C276" s="36">
        <f t="shared" si="28"/>
        <v>0</v>
      </c>
      <c r="D276" s="36">
        <f t="shared" si="30"/>
        <v>0</v>
      </c>
      <c r="E276" s="36">
        <f t="shared" si="25"/>
        <v>0</v>
      </c>
      <c r="F276" s="36">
        <f t="shared" si="26"/>
        <v>0</v>
      </c>
      <c r="G276" s="37">
        <f t="shared" si="29"/>
        <v>0</v>
      </c>
    </row>
    <row r="277" spans="1:7" x14ac:dyDescent="0.2">
      <c r="A277" s="34" t="str">
        <f t="shared" si="31"/>
        <v>Finished</v>
      </c>
      <c r="B277" s="35">
        <f t="shared" si="27"/>
        <v>50041</v>
      </c>
      <c r="C277" s="36">
        <f t="shared" si="28"/>
        <v>0</v>
      </c>
      <c r="D277" s="36">
        <f t="shared" si="30"/>
        <v>0</v>
      </c>
      <c r="E277" s="36">
        <f t="shared" si="25"/>
        <v>0</v>
      </c>
      <c r="F277" s="36">
        <f t="shared" si="26"/>
        <v>0</v>
      </c>
      <c r="G277" s="37">
        <f t="shared" si="29"/>
        <v>0</v>
      </c>
    </row>
    <row r="278" spans="1:7" x14ac:dyDescent="0.2">
      <c r="A278" s="34" t="str">
        <f t="shared" si="31"/>
        <v>Finished</v>
      </c>
      <c r="B278" s="35">
        <f t="shared" si="27"/>
        <v>50072</v>
      </c>
      <c r="C278" s="36">
        <f t="shared" si="28"/>
        <v>0</v>
      </c>
      <c r="D278" s="36">
        <f t="shared" si="30"/>
        <v>0</v>
      </c>
      <c r="E278" s="36">
        <f t="shared" si="25"/>
        <v>0</v>
      </c>
      <c r="F278" s="36">
        <f t="shared" si="26"/>
        <v>0</v>
      </c>
      <c r="G278" s="37">
        <f t="shared" si="29"/>
        <v>0</v>
      </c>
    </row>
    <row r="279" spans="1:7" s="2" customFormat="1" ht="15" x14ac:dyDescent="0.25">
      <c r="A279" s="75" t="str">
        <f t="shared" si="31"/>
        <v>Finished</v>
      </c>
      <c r="B279" s="76">
        <f t="shared" si="27"/>
        <v>50100</v>
      </c>
      <c r="C279" s="77">
        <f t="shared" si="28"/>
        <v>0</v>
      </c>
      <c r="D279" s="77">
        <f t="shared" si="30"/>
        <v>0</v>
      </c>
      <c r="E279" s="77">
        <f t="shared" si="25"/>
        <v>0</v>
      </c>
      <c r="F279" s="77">
        <f t="shared" si="26"/>
        <v>0</v>
      </c>
      <c r="G279" s="78">
        <f t="shared" si="29"/>
        <v>0</v>
      </c>
    </row>
    <row r="280" spans="1:7" x14ac:dyDescent="0.2">
      <c r="A280" s="34" t="str">
        <f t="shared" si="31"/>
        <v>Finished</v>
      </c>
      <c r="B280" s="35">
        <f t="shared" si="27"/>
        <v>50131</v>
      </c>
      <c r="C280" s="36">
        <f t="shared" si="28"/>
        <v>0</v>
      </c>
      <c r="D280" s="36">
        <f t="shared" si="30"/>
        <v>0</v>
      </c>
      <c r="E280" s="36">
        <f t="shared" si="25"/>
        <v>0</v>
      </c>
      <c r="F280" s="36">
        <f t="shared" si="26"/>
        <v>0</v>
      </c>
      <c r="G280" s="37">
        <f t="shared" si="29"/>
        <v>0</v>
      </c>
    </row>
    <row r="281" spans="1:7" x14ac:dyDescent="0.2">
      <c r="A281" s="34" t="str">
        <f t="shared" si="31"/>
        <v>Finished</v>
      </c>
      <c r="B281" s="35">
        <f t="shared" si="27"/>
        <v>50161</v>
      </c>
      <c r="C281" s="36">
        <f t="shared" si="28"/>
        <v>0</v>
      </c>
      <c r="D281" s="36">
        <f t="shared" si="30"/>
        <v>0</v>
      </c>
      <c r="E281" s="36">
        <f t="shared" si="25"/>
        <v>0</v>
      </c>
      <c r="F281" s="36">
        <f t="shared" si="26"/>
        <v>0</v>
      </c>
      <c r="G281" s="37">
        <f t="shared" si="29"/>
        <v>0</v>
      </c>
    </row>
    <row r="282" spans="1:7" x14ac:dyDescent="0.2">
      <c r="A282" s="34" t="str">
        <f t="shared" si="31"/>
        <v>Finished</v>
      </c>
      <c r="B282" s="35">
        <f t="shared" si="27"/>
        <v>50192</v>
      </c>
      <c r="C282" s="36">
        <f t="shared" si="28"/>
        <v>0</v>
      </c>
      <c r="D282" s="36">
        <f t="shared" si="30"/>
        <v>0</v>
      </c>
      <c r="E282" s="36">
        <f t="shared" ref="E282:E345" si="32">+C282*cal_apr_new*(B282-B281)/num_days_in_year</f>
        <v>0</v>
      </c>
      <c r="F282" s="36">
        <f t="shared" ref="F282:F345" si="33">+IF(A282&lt;num_pmts,cal_periodic_pmt_amt-M282,C282)</f>
        <v>0</v>
      </c>
      <c r="G282" s="37">
        <f t="shared" si="29"/>
        <v>0</v>
      </c>
    </row>
    <row r="283" spans="1:7" x14ac:dyDescent="0.2">
      <c r="A283" s="34" t="str">
        <f t="shared" si="31"/>
        <v>Finished</v>
      </c>
      <c r="B283" s="35">
        <f t="shared" ref="B283:B346" si="34">+EDATE(B282,Len_of_pmt_interval)</f>
        <v>50222</v>
      </c>
      <c r="C283" s="36">
        <f t="shared" ref="C283:C346" si="35">+G282</f>
        <v>0</v>
      </c>
      <c r="D283" s="36">
        <f t="shared" si="30"/>
        <v>0</v>
      </c>
      <c r="E283" s="36">
        <f t="shared" si="32"/>
        <v>0</v>
      </c>
      <c r="F283" s="36">
        <f t="shared" si="33"/>
        <v>0</v>
      </c>
      <c r="G283" s="37">
        <f t="shared" ref="G283:G346" si="36">+C283-F283</f>
        <v>0</v>
      </c>
    </row>
    <row r="284" spans="1:7" x14ac:dyDescent="0.2">
      <c r="A284" s="34" t="str">
        <f t="shared" si="31"/>
        <v>Finished</v>
      </c>
      <c r="B284" s="35">
        <f t="shared" si="34"/>
        <v>50253</v>
      </c>
      <c r="C284" s="36">
        <f t="shared" si="35"/>
        <v>0</v>
      </c>
      <c r="D284" s="36">
        <f t="shared" ref="D284:D347" si="37">+E284+F284</f>
        <v>0</v>
      </c>
      <c r="E284" s="36">
        <f t="shared" si="32"/>
        <v>0</v>
      </c>
      <c r="F284" s="36">
        <f t="shared" si="33"/>
        <v>0</v>
      </c>
      <c r="G284" s="37">
        <f t="shared" si="36"/>
        <v>0</v>
      </c>
    </row>
    <row r="285" spans="1:7" x14ac:dyDescent="0.2">
      <c r="A285" s="34" t="str">
        <f t="shared" si="31"/>
        <v>Finished</v>
      </c>
      <c r="B285" s="35">
        <f t="shared" si="34"/>
        <v>50284</v>
      </c>
      <c r="C285" s="36">
        <f t="shared" si="35"/>
        <v>0</v>
      </c>
      <c r="D285" s="36">
        <f t="shared" si="37"/>
        <v>0</v>
      </c>
      <c r="E285" s="36">
        <f t="shared" si="32"/>
        <v>0</v>
      </c>
      <c r="F285" s="36">
        <f t="shared" si="33"/>
        <v>0</v>
      </c>
      <c r="G285" s="37">
        <f t="shared" si="36"/>
        <v>0</v>
      </c>
    </row>
    <row r="286" spans="1:7" x14ac:dyDescent="0.2">
      <c r="A286" s="34" t="str">
        <f t="shared" si="31"/>
        <v>Finished</v>
      </c>
      <c r="B286" s="35">
        <f t="shared" si="34"/>
        <v>50314</v>
      </c>
      <c r="C286" s="36">
        <f t="shared" si="35"/>
        <v>0</v>
      </c>
      <c r="D286" s="36">
        <f t="shared" si="37"/>
        <v>0</v>
      </c>
      <c r="E286" s="36">
        <f t="shared" si="32"/>
        <v>0</v>
      </c>
      <c r="F286" s="36">
        <f t="shared" si="33"/>
        <v>0</v>
      </c>
      <c r="G286" s="37">
        <f t="shared" si="36"/>
        <v>0</v>
      </c>
    </row>
    <row r="287" spans="1:7" x14ac:dyDescent="0.2">
      <c r="A287" s="34" t="str">
        <f t="shared" si="31"/>
        <v>Finished</v>
      </c>
      <c r="B287" s="35">
        <f t="shared" si="34"/>
        <v>50345</v>
      </c>
      <c r="C287" s="36">
        <f t="shared" si="35"/>
        <v>0</v>
      </c>
      <c r="D287" s="36">
        <f t="shared" si="37"/>
        <v>0</v>
      </c>
      <c r="E287" s="36">
        <f t="shared" si="32"/>
        <v>0</v>
      </c>
      <c r="F287" s="36">
        <f t="shared" si="33"/>
        <v>0</v>
      </c>
      <c r="G287" s="37">
        <f t="shared" si="36"/>
        <v>0</v>
      </c>
    </row>
    <row r="288" spans="1:7" x14ac:dyDescent="0.2">
      <c r="A288" s="34" t="str">
        <f t="shared" si="31"/>
        <v>Finished</v>
      </c>
      <c r="B288" s="35">
        <f t="shared" si="34"/>
        <v>50375</v>
      </c>
      <c r="C288" s="36">
        <f t="shared" si="35"/>
        <v>0</v>
      </c>
      <c r="D288" s="36">
        <f t="shared" si="37"/>
        <v>0</v>
      </c>
      <c r="E288" s="36">
        <f t="shared" si="32"/>
        <v>0</v>
      </c>
      <c r="F288" s="36">
        <f t="shared" si="33"/>
        <v>0</v>
      </c>
      <c r="G288" s="37">
        <f t="shared" si="36"/>
        <v>0</v>
      </c>
    </row>
    <row r="289" spans="1:7" x14ac:dyDescent="0.2">
      <c r="A289" s="34" t="str">
        <f t="shared" si="31"/>
        <v>Finished</v>
      </c>
      <c r="B289" s="35">
        <f t="shared" si="34"/>
        <v>50406</v>
      </c>
      <c r="C289" s="36">
        <f t="shared" si="35"/>
        <v>0</v>
      </c>
      <c r="D289" s="36">
        <f t="shared" si="37"/>
        <v>0</v>
      </c>
      <c r="E289" s="36">
        <f t="shared" si="32"/>
        <v>0</v>
      </c>
      <c r="F289" s="36">
        <f t="shared" si="33"/>
        <v>0</v>
      </c>
      <c r="G289" s="37">
        <f t="shared" si="36"/>
        <v>0</v>
      </c>
    </row>
    <row r="290" spans="1:7" x14ac:dyDescent="0.2">
      <c r="A290" s="34" t="str">
        <f t="shared" si="31"/>
        <v>Finished</v>
      </c>
      <c r="B290" s="35">
        <f t="shared" si="34"/>
        <v>50437</v>
      </c>
      <c r="C290" s="36">
        <f t="shared" si="35"/>
        <v>0</v>
      </c>
      <c r="D290" s="36">
        <f t="shared" si="37"/>
        <v>0</v>
      </c>
      <c r="E290" s="36">
        <f t="shared" si="32"/>
        <v>0</v>
      </c>
      <c r="F290" s="36">
        <f t="shared" si="33"/>
        <v>0</v>
      </c>
      <c r="G290" s="37">
        <f t="shared" si="36"/>
        <v>0</v>
      </c>
    </row>
    <row r="291" spans="1:7" x14ac:dyDescent="0.2">
      <c r="A291" s="34" t="str">
        <f t="shared" si="31"/>
        <v>Finished</v>
      </c>
      <c r="B291" s="35">
        <f t="shared" si="34"/>
        <v>50465</v>
      </c>
      <c r="C291" s="36">
        <f t="shared" si="35"/>
        <v>0</v>
      </c>
      <c r="D291" s="36">
        <f t="shared" si="37"/>
        <v>0</v>
      </c>
      <c r="E291" s="36">
        <f t="shared" si="32"/>
        <v>0</v>
      </c>
      <c r="F291" s="36">
        <f t="shared" si="33"/>
        <v>0</v>
      </c>
      <c r="G291" s="37">
        <f t="shared" si="36"/>
        <v>0</v>
      </c>
    </row>
    <row r="292" spans="1:7" x14ac:dyDescent="0.2">
      <c r="A292" s="34" t="str">
        <f t="shared" si="31"/>
        <v>Finished</v>
      </c>
      <c r="B292" s="35">
        <f t="shared" si="34"/>
        <v>50496</v>
      </c>
      <c r="C292" s="36">
        <f t="shared" si="35"/>
        <v>0</v>
      </c>
      <c r="D292" s="36">
        <f t="shared" si="37"/>
        <v>0</v>
      </c>
      <c r="E292" s="36">
        <f t="shared" si="32"/>
        <v>0</v>
      </c>
      <c r="F292" s="36">
        <f t="shared" si="33"/>
        <v>0</v>
      </c>
      <c r="G292" s="37">
        <f t="shared" si="36"/>
        <v>0</v>
      </c>
    </row>
    <row r="293" spans="1:7" x14ac:dyDescent="0.2">
      <c r="A293" s="34" t="str">
        <f t="shared" si="31"/>
        <v>Finished</v>
      </c>
      <c r="B293" s="35">
        <f t="shared" si="34"/>
        <v>50526</v>
      </c>
      <c r="C293" s="36">
        <f t="shared" si="35"/>
        <v>0</v>
      </c>
      <c r="D293" s="36">
        <f t="shared" si="37"/>
        <v>0</v>
      </c>
      <c r="E293" s="36">
        <f t="shared" si="32"/>
        <v>0</v>
      </c>
      <c r="F293" s="36">
        <f t="shared" si="33"/>
        <v>0</v>
      </c>
      <c r="G293" s="37">
        <f t="shared" si="36"/>
        <v>0</v>
      </c>
    </row>
    <row r="294" spans="1:7" x14ac:dyDescent="0.2">
      <c r="A294" s="34" t="str">
        <f t="shared" si="31"/>
        <v>Finished</v>
      </c>
      <c r="B294" s="35">
        <f t="shared" si="34"/>
        <v>50557</v>
      </c>
      <c r="C294" s="36">
        <f t="shared" si="35"/>
        <v>0</v>
      </c>
      <c r="D294" s="36">
        <f t="shared" si="37"/>
        <v>0</v>
      </c>
      <c r="E294" s="36">
        <f t="shared" si="32"/>
        <v>0</v>
      </c>
      <c r="F294" s="36">
        <f t="shared" si="33"/>
        <v>0</v>
      </c>
      <c r="G294" s="37">
        <f t="shared" si="36"/>
        <v>0</v>
      </c>
    </row>
    <row r="295" spans="1:7" x14ac:dyDescent="0.2">
      <c r="A295" s="34" t="str">
        <f t="shared" si="31"/>
        <v>Finished</v>
      </c>
      <c r="B295" s="35">
        <f t="shared" si="34"/>
        <v>50587</v>
      </c>
      <c r="C295" s="36">
        <f t="shared" si="35"/>
        <v>0</v>
      </c>
      <c r="D295" s="36">
        <f t="shared" si="37"/>
        <v>0</v>
      </c>
      <c r="E295" s="36">
        <f t="shared" si="32"/>
        <v>0</v>
      </c>
      <c r="F295" s="36">
        <f t="shared" si="33"/>
        <v>0</v>
      </c>
      <c r="G295" s="37">
        <f t="shared" si="36"/>
        <v>0</v>
      </c>
    </row>
    <row r="296" spans="1:7" x14ac:dyDescent="0.2">
      <c r="A296" s="34" t="str">
        <f t="shared" si="31"/>
        <v>Finished</v>
      </c>
      <c r="B296" s="35">
        <f t="shared" si="34"/>
        <v>50618</v>
      </c>
      <c r="C296" s="36">
        <f t="shared" si="35"/>
        <v>0</v>
      </c>
      <c r="D296" s="36">
        <f t="shared" si="37"/>
        <v>0</v>
      </c>
      <c r="E296" s="36">
        <f t="shared" si="32"/>
        <v>0</v>
      </c>
      <c r="F296" s="36">
        <f t="shared" si="33"/>
        <v>0</v>
      </c>
      <c r="G296" s="37">
        <f t="shared" si="36"/>
        <v>0</v>
      </c>
    </row>
    <row r="297" spans="1:7" x14ac:dyDescent="0.2">
      <c r="A297" s="34" t="str">
        <f t="shared" si="31"/>
        <v>Finished</v>
      </c>
      <c r="B297" s="35">
        <f t="shared" si="34"/>
        <v>50649</v>
      </c>
      <c r="C297" s="36">
        <f t="shared" si="35"/>
        <v>0</v>
      </c>
      <c r="D297" s="36">
        <f t="shared" si="37"/>
        <v>0</v>
      </c>
      <c r="E297" s="36">
        <f t="shared" si="32"/>
        <v>0</v>
      </c>
      <c r="F297" s="36">
        <f t="shared" si="33"/>
        <v>0</v>
      </c>
      <c r="G297" s="37">
        <f t="shared" si="36"/>
        <v>0</v>
      </c>
    </row>
    <row r="298" spans="1:7" x14ac:dyDescent="0.2">
      <c r="A298" s="34" t="str">
        <f t="shared" si="31"/>
        <v>Finished</v>
      </c>
      <c r="B298" s="35">
        <f t="shared" si="34"/>
        <v>50679</v>
      </c>
      <c r="C298" s="36">
        <f t="shared" si="35"/>
        <v>0</v>
      </c>
      <c r="D298" s="36">
        <f t="shared" si="37"/>
        <v>0</v>
      </c>
      <c r="E298" s="36">
        <f t="shared" si="32"/>
        <v>0</v>
      </c>
      <c r="F298" s="36">
        <f t="shared" si="33"/>
        <v>0</v>
      </c>
      <c r="G298" s="37">
        <f t="shared" si="36"/>
        <v>0</v>
      </c>
    </row>
    <row r="299" spans="1:7" x14ac:dyDescent="0.2">
      <c r="A299" s="34" t="str">
        <f t="shared" si="31"/>
        <v>Finished</v>
      </c>
      <c r="B299" s="35">
        <f t="shared" si="34"/>
        <v>50710</v>
      </c>
      <c r="C299" s="36">
        <f t="shared" si="35"/>
        <v>0</v>
      </c>
      <c r="D299" s="36">
        <f t="shared" si="37"/>
        <v>0</v>
      </c>
      <c r="E299" s="36">
        <f t="shared" si="32"/>
        <v>0</v>
      </c>
      <c r="F299" s="36">
        <f t="shared" si="33"/>
        <v>0</v>
      </c>
      <c r="G299" s="37">
        <f t="shared" si="36"/>
        <v>0</v>
      </c>
    </row>
    <row r="300" spans="1:7" x14ac:dyDescent="0.2">
      <c r="A300" s="34" t="str">
        <f t="shared" si="31"/>
        <v>Finished</v>
      </c>
      <c r="B300" s="35">
        <f t="shared" si="34"/>
        <v>50740</v>
      </c>
      <c r="C300" s="36">
        <f t="shared" si="35"/>
        <v>0</v>
      </c>
      <c r="D300" s="36">
        <f t="shared" si="37"/>
        <v>0</v>
      </c>
      <c r="E300" s="36">
        <f t="shared" si="32"/>
        <v>0</v>
      </c>
      <c r="F300" s="36">
        <f t="shared" si="33"/>
        <v>0</v>
      </c>
      <c r="G300" s="37">
        <f t="shared" si="36"/>
        <v>0</v>
      </c>
    </row>
    <row r="301" spans="1:7" x14ac:dyDescent="0.2">
      <c r="A301" s="34" t="str">
        <f t="shared" si="31"/>
        <v>Finished</v>
      </c>
      <c r="B301" s="35">
        <f t="shared" si="34"/>
        <v>50771</v>
      </c>
      <c r="C301" s="36">
        <f t="shared" si="35"/>
        <v>0</v>
      </c>
      <c r="D301" s="36">
        <f t="shared" si="37"/>
        <v>0</v>
      </c>
      <c r="E301" s="36">
        <f t="shared" si="32"/>
        <v>0</v>
      </c>
      <c r="F301" s="36">
        <f t="shared" si="33"/>
        <v>0</v>
      </c>
      <c r="G301" s="37">
        <f t="shared" si="36"/>
        <v>0</v>
      </c>
    </row>
    <row r="302" spans="1:7" x14ac:dyDescent="0.2">
      <c r="A302" s="34" t="str">
        <f t="shared" si="31"/>
        <v>Finished</v>
      </c>
      <c r="B302" s="35">
        <f t="shared" si="34"/>
        <v>50802</v>
      </c>
      <c r="C302" s="36">
        <f t="shared" si="35"/>
        <v>0</v>
      </c>
      <c r="D302" s="36">
        <f t="shared" si="37"/>
        <v>0</v>
      </c>
      <c r="E302" s="36">
        <f t="shared" si="32"/>
        <v>0</v>
      </c>
      <c r="F302" s="36">
        <f t="shared" si="33"/>
        <v>0</v>
      </c>
      <c r="G302" s="37">
        <f t="shared" si="36"/>
        <v>0</v>
      </c>
    </row>
    <row r="303" spans="1:7" x14ac:dyDescent="0.2">
      <c r="A303" s="34" t="str">
        <f t="shared" si="31"/>
        <v>Finished</v>
      </c>
      <c r="B303" s="35">
        <f t="shared" si="34"/>
        <v>50830</v>
      </c>
      <c r="C303" s="36">
        <f t="shared" si="35"/>
        <v>0</v>
      </c>
      <c r="D303" s="36">
        <f t="shared" si="37"/>
        <v>0</v>
      </c>
      <c r="E303" s="36">
        <f t="shared" si="32"/>
        <v>0</v>
      </c>
      <c r="F303" s="36">
        <f t="shared" si="33"/>
        <v>0</v>
      </c>
      <c r="G303" s="37">
        <f t="shared" si="36"/>
        <v>0</v>
      </c>
    </row>
    <row r="304" spans="1:7" x14ac:dyDescent="0.2">
      <c r="A304" s="34" t="str">
        <f t="shared" si="31"/>
        <v>Finished</v>
      </c>
      <c r="B304" s="35">
        <f t="shared" si="34"/>
        <v>50861</v>
      </c>
      <c r="C304" s="36">
        <f t="shared" si="35"/>
        <v>0</v>
      </c>
      <c r="D304" s="36">
        <f t="shared" si="37"/>
        <v>0</v>
      </c>
      <c r="E304" s="36">
        <f t="shared" si="32"/>
        <v>0</v>
      </c>
      <c r="F304" s="36">
        <f t="shared" si="33"/>
        <v>0</v>
      </c>
      <c r="G304" s="37">
        <f t="shared" si="36"/>
        <v>0</v>
      </c>
    </row>
    <row r="305" spans="1:7" x14ac:dyDescent="0.2">
      <c r="A305" s="34" t="str">
        <f t="shared" si="31"/>
        <v>Finished</v>
      </c>
      <c r="B305" s="35">
        <f t="shared" si="34"/>
        <v>50891</v>
      </c>
      <c r="C305" s="36">
        <f t="shared" si="35"/>
        <v>0</v>
      </c>
      <c r="D305" s="36">
        <f t="shared" si="37"/>
        <v>0</v>
      </c>
      <c r="E305" s="36">
        <f t="shared" si="32"/>
        <v>0</v>
      </c>
      <c r="F305" s="36">
        <f t="shared" si="33"/>
        <v>0</v>
      </c>
      <c r="G305" s="37">
        <f t="shared" si="36"/>
        <v>0</v>
      </c>
    </row>
    <row r="306" spans="1:7" x14ac:dyDescent="0.2">
      <c r="A306" s="34" t="str">
        <f t="shared" si="31"/>
        <v>Finished</v>
      </c>
      <c r="B306" s="35">
        <f t="shared" si="34"/>
        <v>50922</v>
      </c>
      <c r="C306" s="36">
        <f t="shared" si="35"/>
        <v>0</v>
      </c>
      <c r="D306" s="36">
        <f t="shared" si="37"/>
        <v>0</v>
      </c>
      <c r="E306" s="36">
        <f t="shared" si="32"/>
        <v>0</v>
      </c>
      <c r="F306" s="36">
        <f t="shared" si="33"/>
        <v>0</v>
      </c>
      <c r="G306" s="37">
        <f t="shared" si="36"/>
        <v>0</v>
      </c>
    </row>
    <row r="307" spans="1:7" x14ac:dyDescent="0.2">
      <c r="A307" s="34" t="str">
        <f t="shared" si="31"/>
        <v>Finished</v>
      </c>
      <c r="B307" s="35">
        <f t="shared" si="34"/>
        <v>50952</v>
      </c>
      <c r="C307" s="36">
        <f t="shared" si="35"/>
        <v>0</v>
      </c>
      <c r="D307" s="36">
        <f t="shared" si="37"/>
        <v>0</v>
      </c>
      <c r="E307" s="36">
        <f t="shared" si="32"/>
        <v>0</v>
      </c>
      <c r="F307" s="36">
        <f t="shared" si="33"/>
        <v>0</v>
      </c>
      <c r="G307" s="37">
        <f t="shared" si="36"/>
        <v>0</v>
      </c>
    </row>
    <row r="308" spans="1:7" x14ac:dyDescent="0.2">
      <c r="A308" s="34" t="str">
        <f t="shared" si="31"/>
        <v>Finished</v>
      </c>
      <c r="B308" s="35">
        <f t="shared" si="34"/>
        <v>50983</v>
      </c>
      <c r="C308" s="36">
        <f t="shared" si="35"/>
        <v>0</v>
      </c>
      <c r="D308" s="36">
        <f t="shared" si="37"/>
        <v>0</v>
      </c>
      <c r="E308" s="36">
        <f t="shared" si="32"/>
        <v>0</v>
      </c>
      <c r="F308" s="36">
        <f t="shared" si="33"/>
        <v>0</v>
      </c>
      <c r="G308" s="37">
        <f t="shared" si="36"/>
        <v>0</v>
      </c>
    </row>
    <row r="309" spans="1:7" x14ac:dyDescent="0.2">
      <c r="A309" s="34" t="str">
        <f t="shared" si="31"/>
        <v>Finished</v>
      </c>
      <c r="B309" s="35">
        <f t="shared" si="34"/>
        <v>51014</v>
      </c>
      <c r="C309" s="36">
        <f t="shared" si="35"/>
        <v>0</v>
      </c>
      <c r="D309" s="36">
        <f t="shared" si="37"/>
        <v>0</v>
      </c>
      <c r="E309" s="36">
        <f t="shared" si="32"/>
        <v>0</v>
      </c>
      <c r="F309" s="36">
        <f t="shared" si="33"/>
        <v>0</v>
      </c>
      <c r="G309" s="37">
        <f t="shared" si="36"/>
        <v>0</v>
      </c>
    </row>
    <row r="310" spans="1:7" x14ac:dyDescent="0.2">
      <c r="A310" s="34" t="str">
        <f t="shared" si="31"/>
        <v>Finished</v>
      </c>
      <c r="B310" s="35">
        <f t="shared" si="34"/>
        <v>51044</v>
      </c>
      <c r="C310" s="36">
        <f t="shared" si="35"/>
        <v>0</v>
      </c>
      <c r="D310" s="36">
        <f t="shared" si="37"/>
        <v>0</v>
      </c>
      <c r="E310" s="36">
        <f t="shared" si="32"/>
        <v>0</v>
      </c>
      <c r="F310" s="36">
        <f t="shared" si="33"/>
        <v>0</v>
      </c>
      <c r="G310" s="37">
        <f t="shared" si="36"/>
        <v>0</v>
      </c>
    </row>
    <row r="311" spans="1:7" x14ac:dyDescent="0.2">
      <c r="A311" s="34" t="str">
        <f t="shared" si="31"/>
        <v>Finished</v>
      </c>
      <c r="B311" s="35">
        <f t="shared" si="34"/>
        <v>51075</v>
      </c>
      <c r="C311" s="36">
        <f t="shared" si="35"/>
        <v>0</v>
      </c>
      <c r="D311" s="36">
        <f t="shared" si="37"/>
        <v>0</v>
      </c>
      <c r="E311" s="36">
        <f t="shared" si="32"/>
        <v>0</v>
      </c>
      <c r="F311" s="36">
        <f t="shared" si="33"/>
        <v>0</v>
      </c>
      <c r="G311" s="37">
        <f t="shared" si="36"/>
        <v>0</v>
      </c>
    </row>
    <row r="312" spans="1:7" x14ac:dyDescent="0.2">
      <c r="A312" s="34" t="str">
        <f t="shared" si="31"/>
        <v>Finished</v>
      </c>
      <c r="B312" s="35">
        <f t="shared" si="34"/>
        <v>51105</v>
      </c>
      <c r="C312" s="36">
        <f t="shared" si="35"/>
        <v>0</v>
      </c>
      <c r="D312" s="36">
        <f t="shared" si="37"/>
        <v>0</v>
      </c>
      <c r="E312" s="36">
        <f t="shared" si="32"/>
        <v>0</v>
      </c>
      <c r="F312" s="36">
        <f t="shared" si="33"/>
        <v>0</v>
      </c>
      <c r="G312" s="37">
        <f t="shared" si="36"/>
        <v>0</v>
      </c>
    </row>
    <row r="313" spans="1:7" x14ac:dyDescent="0.2">
      <c r="A313" s="34" t="str">
        <f t="shared" si="31"/>
        <v>Finished</v>
      </c>
      <c r="B313" s="35">
        <f t="shared" si="34"/>
        <v>51136</v>
      </c>
      <c r="C313" s="36">
        <f t="shared" si="35"/>
        <v>0</v>
      </c>
      <c r="D313" s="36">
        <f t="shared" si="37"/>
        <v>0</v>
      </c>
      <c r="E313" s="36">
        <f t="shared" si="32"/>
        <v>0</v>
      </c>
      <c r="F313" s="36">
        <f t="shared" si="33"/>
        <v>0</v>
      </c>
      <c r="G313" s="37">
        <f t="shared" si="36"/>
        <v>0</v>
      </c>
    </row>
    <row r="314" spans="1:7" x14ac:dyDescent="0.2">
      <c r="A314" s="34" t="str">
        <f t="shared" ref="A314:A377" si="38">+IF(A313&lt;num_pmts,A313+1,"Finished")</f>
        <v>Finished</v>
      </c>
      <c r="B314" s="35">
        <f t="shared" si="34"/>
        <v>51167</v>
      </c>
      <c r="C314" s="36">
        <f t="shared" si="35"/>
        <v>0</v>
      </c>
      <c r="D314" s="36">
        <f t="shared" si="37"/>
        <v>0</v>
      </c>
      <c r="E314" s="36">
        <f t="shared" si="32"/>
        <v>0</v>
      </c>
      <c r="F314" s="36">
        <f t="shared" si="33"/>
        <v>0</v>
      </c>
      <c r="G314" s="37">
        <f t="shared" si="36"/>
        <v>0</v>
      </c>
    </row>
    <row r="315" spans="1:7" x14ac:dyDescent="0.2">
      <c r="A315" s="34" t="str">
        <f t="shared" si="38"/>
        <v>Finished</v>
      </c>
      <c r="B315" s="35">
        <f t="shared" si="34"/>
        <v>51196</v>
      </c>
      <c r="C315" s="36">
        <f t="shared" si="35"/>
        <v>0</v>
      </c>
      <c r="D315" s="36">
        <f t="shared" si="37"/>
        <v>0</v>
      </c>
      <c r="E315" s="36">
        <f t="shared" si="32"/>
        <v>0</v>
      </c>
      <c r="F315" s="36">
        <f t="shared" si="33"/>
        <v>0</v>
      </c>
      <c r="G315" s="37">
        <f t="shared" si="36"/>
        <v>0</v>
      </c>
    </row>
    <row r="316" spans="1:7" x14ac:dyDescent="0.2">
      <c r="A316" s="34" t="str">
        <f t="shared" si="38"/>
        <v>Finished</v>
      </c>
      <c r="B316" s="35">
        <f t="shared" si="34"/>
        <v>51227</v>
      </c>
      <c r="C316" s="36">
        <f t="shared" si="35"/>
        <v>0</v>
      </c>
      <c r="D316" s="36">
        <f t="shared" si="37"/>
        <v>0</v>
      </c>
      <c r="E316" s="36">
        <f t="shared" si="32"/>
        <v>0</v>
      </c>
      <c r="F316" s="36">
        <f t="shared" si="33"/>
        <v>0</v>
      </c>
      <c r="G316" s="37">
        <f t="shared" si="36"/>
        <v>0</v>
      </c>
    </row>
    <row r="317" spans="1:7" x14ac:dyDescent="0.2">
      <c r="A317" s="34" t="str">
        <f t="shared" si="38"/>
        <v>Finished</v>
      </c>
      <c r="B317" s="35">
        <f t="shared" si="34"/>
        <v>51257</v>
      </c>
      <c r="C317" s="36">
        <f t="shared" si="35"/>
        <v>0</v>
      </c>
      <c r="D317" s="36">
        <f t="shared" si="37"/>
        <v>0</v>
      </c>
      <c r="E317" s="36">
        <f t="shared" si="32"/>
        <v>0</v>
      </c>
      <c r="F317" s="36">
        <f t="shared" si="33"/>
        <v>0</v>
      </c>
      <c r="G317" s="37">
        <f t="shared" si="36"/>
        <v>0</v>
      </c>
    </row>
    <row r="318" spans="1:7" x14ac:dyDescent="0.2">
      <c r="A318" s="34" t="str">
        <f t="shared" si="38"/>
        <v>Finished</v>
      </c>
      <c r="B318" s="35">
        <f t="shared" si="34"/>
        <v>51288</v>
      </c>
      <c r="C318" s="36">
        <f t="shared" si="35"/>
        <v>0</v>
      </c>
      <c r="D318" s="36">
        <f t="shared" si="37"/>
        <v>0</v>
      </c>
      <c r="E318" s="36">
        <f t="shared" si="32"/>
        <v>0</v>
      </c>
      <c r="F318" s="36">
        <f t="shared" si="33"/>
        <v>0</v>
      </c>
      <c r="G318" s="37">
        <f t="shared" si="36"/>
        <v>0</v>
      </c>
    </row>
    <row r="319" spans="1:7" x14ac:dyDescent="0.2">
      <c r="A319" s="34" t="str">
        <f t="shared" si="38"/>
        <v>Finished</v>
      </c>
      <c r="B319" s="35">
        <f t="shared" si="34"/>
        <v>51318</v>
      </c>
      <c r="C319" s="36">
        <f t="shared" si="35"/>
        <v>0</v>
      </c>
      <c r="D319" s="36">
        <f t="shared" si="37"/>
        <v>0</v>
      </c>
      <c r="E319" s="36">
        <f t="shared" si="32"/>
        <v>0</v>
      </c>
      <c r="F319" s="36">
        <f t="shared" si="33"/>
        <v>0</v>
      </c>
      <c r="G319" s="37">
        <f t="shared" si="36"/>
        <v>0</v>
      </c>
    </row>
    <row r="320" spans="1:7" x14ac:dyDescent="0.2">
      <c r="A320" s="34" t="str">
        <f t="shared" si="38"/>
        <v>Finished</v>
      </c>
      <c r="B320" s="35">
        <f t="shared" si="34"/>
        <v>51349</v>
      </c>
      <c r="C320" s="36">
        <f t="shared" si="35"/>
        <v>0</v>
      </c>
      <c r="D320" s="36">
        <f t="shared" si="37"/>
        <v>0</v>
      </c>
      <c r="E320" s="36">
        <f t="shared" si="32"/>
        <v>0</v>
      </c>
      <c r="F320" s="36">
        <f t="shared" si="33"/>
        <v>0</v>
      </c>
      <c r="G320" s="37">
        <f t="shared" si="36"/>
        <v>0</v>
      </c>
    </row>
    <row r="321" spans="1:7" x14ac:dyDescent="0.2">
      <c r="A321" s="34" t="str">
        <f t="shared" si="38"/>
        <v>Finished</v>
      </c>
      <c r="B321" s="35">
        <f t="shared" si="34"/>
        <v>51380</v>
      </c>
      <c r="C321" s="36">
        <f t="shared" si="35"/>
        <v>0</v>
      </c>
      <c r="D321" s="36">
        <f t="shared" si="37"/>
        <v>0</v>
      </c>
      <c r="E321" s="36">
        <f t="shared" si="32"/>
        <v>0</v>
      </c>
      <c r="F321" s="36">
        <f t="shared" si="33"/>
        <v>0</v>
      </c>
      <c r="G321" s="37">
        <f t="shared" si="36"/>
        <v>0</v>
      </c>
    </row>
    <row r="322" spans="1:7" x14ac:dyDescent="0.2">
      <c r="A322" s="34" t="str">
        <f t="shared" si="38"/>
        <v>Finished</v>
      </c>
      <c r="B322" s="35">
        <f t="shared" si="34"/>
        <v>51410</v>
      </c>
      <c r="C322" s="36">
        <f t="shared" si="35"/>
        <v>0</v>
      </c>
      <c r="D322" s="36">
        <f t="shared" si="37"/>
        <v>0</v>
      </c>
      <c r="E322" s="36">
        <f t="shared" si="32"/>
        <v>0</v>
      </c>
      <c r="F322" s="36">
        <f t="shared" si="33"/>
        <v>0</v>
      </c>
      <c r="G322" s="37">
        <f t="shared" si="36"/>
        <v>0</v>
      </c>
    </row>
    <row r="323" spans="1:7" x14ac:dyDescent="0.2">
      <c r="A323" s="34" t="str">
        <f t="shared" si="38"/>
        <v>Finished</v>
      </c>
      <c r="B323" s="35">
        <f t="shared" si="34"/>
        <v>51441</v>
      </c>
      <c r="C323" s="36">
        <f t="shared" si="35"/>
        <v>0</v>
      </c>
      <c r="D323" s="36">
        <f t="shared" si="37"/>
        <v>0</v>
      </c>
      <c r="E323" s="36">
        <f t="shared" si="32"/>
        <v>0</v>
      </c>
      <c r="F323" s="36">
        <f t="shared" si="33"/>
        <v>0</v>
      </c>
      <c r="G323" s="37">
        <f t="shared" si="36"/>
        <v>0</v>
      </c>
    </row>
    <row r="324" spans="1:7" x14ac:dyDescent="0.2">
      <c r="A324" s="34" t="str">
        <f t="shared" si="38"/>
        <v>Finished</v>
      </c>
      <c r="B324" s="35">
        <f t="shared" si="34"/>
        <v>51471</v>
      </c>
      <c r="C324" s="36">
        <f t="shared" si="35"/>
        <v>0</v>
      </c>
      <c r="D324" s="36">
        <f t="shared" si="37"/>
        <v>0</v>
      </c>
      <c r="E324" s="36">
        <f t="shared" si="32"/>
        <v>0</v>
      </c>
      <c r="F324" s="36">
        <f t="shared" si="33"/>
        <v>0</v>
      </c>
      <c r="G324" s="37">
        <f t="shared" si="36"/>
        <v>0</v>
      </c>
    </row>
    <row r="325" spans="1:7" s="2" customFormat="1" ht="15" x14ac:dyDescent="0.25">
      <c r="A325" s="75" t="str">
        <f t="shared" si="38"/>
        <v>Finished</v>
      </c>
      <c r="B325" s="76">
        <f t="shared" si="34"/>
        <v>51502</v>
      </c>
      <c r="C325" s="77">
        <f t="shared" si="35"/>
        <v>0</v>
      </c>
      <c r="D325" s="77">
        <f t="shared" si="37"/>
        <v>0</v>
      </c>
      <c r="E325" s="77">
        <f t="shared" si="32"/>
        <v>0</v>
      </c>
      <c r="F325" s="77">
        <f t="shared" si="33"/>
        <v>0</v>
      </c>
      <c r="G325" s="78">
        <f t="shared" si="36"/>
        <v>0</v>
      </c>
    </row>
    <row r="326" spans="1:7" x14ac:dyDescent="0.2">
      <c r="A326" s="34" t="str">
        <f t="shared" si="38"/>
        <v>Finished</v>
      </c>
      <c r="B326" s="35">
        <f t="shared" si="34"/>
        <v>51533</v>
      </c>
      <c r="C326" s="36">
        <f t="shared" si="35"/>
        <v>0</v>
      </c>
      <c r="D326" s="36">
        <f t="shared" si="37"/>
        <v>0</v>
      </c>
      <c r="E326" s="36">
        <f t="shared" si="32"/>
        <v>0</v>
      </c>
      <c r="F326" s="36">
        <f t="shared" si="33"/>
        <v>0</v>
      </c>
      <c r="G326" s="37">
        <f t="shared" si="36"/>
        <v>0</v>
      </c>
    </row>
    <row r="327" spans="1:7" x14ac:dyDescent="0.2">
      <c r="A327" s="34" t="str">
        <f t="shared" si="38"/>
        <v>Finished</v>
      </c>
      <c r="B327" s="35">
        <f t="shared" si="34"/>
        <v>51561</v>
      </c>
      <c r="C327" s="36">
        <f t="shared" si="35"/>
        <v>0</v>
      </c>
      <c r="D327" s="36">
        <f t="shared" si="37"/>
        <v>0</v>
      </c>
      <c r="E327" s="36">
        <f t="shared" si="32"/>
        <v>0</v>
      </c>
      <c r="F327" s="36">
        <f t="shared" si="33"/>
        <v>0</v>
      </c>
      <c r="G327" s="37">
        <f t="shared" si="36"/>
        <v>0</v>
      </c>
    </row>
    <row r="328" spans="1:7" x14ac:dyDescent="0.2">
      <c r="A328" s="34" t="str">
        <f t="shared" si="38"/>
        <v>Finished</v>
      </c>
      <c r="B328" s="35">
        <f t="shared" si="34"/>
        <v>51592</v>
      </c>
      <c r="C328" s="36">
        <f t="shared" si="35"/>
        <v>0</v>
      </c>
      <c r="D328" s="36">
        <f t="shared" si="37"/>
        <v>0</v>
      </c>
      <c r="E328" s="36">
        <f t="shared" si="32"/>
        <v>0</v>
      </c>
      <c r="F328" s="36">
        <f t="shared" si="33"/>
        <v>0</v>
      </c>
      <c r="G328" s="37">
        <f t="shared" si="36"/>
        <v>0</v>
      </c>
    </row>
    <row r="329" spans="1:7" x14ac:dyDescent="0.2">
      <c r="A329" s="34" t="str">
        <f t="shared" si="38"/>
        <v>Finished</v>
      </c>
      <c r="B329" s="35">
        <f t="shared" si="34"/>
        <v>51622</v>
      </c>
      <c r="C329" s="36">
        <f t="shared" si="35"/>
        <v>0</v>
      </c>
      <c r="D329" s="36">
        <f t="shared" si="37"/>
        <v>0</v>
      </c>
      <c r="E329" s="36">
        <f t="shared" si="32"/>
        <v>0</v>
      </c>
      <c r="F329" s="36">
        <f t="shared" si="33"/>
        <v>0</v>
      </c>
      <c r="G329" s="37">
        <f t="shared" si="36"/>
        <v>0</v>
      </c>
    </row>
    <row r="330" spans="1:7" x14ac:dyDescent="0.2">
      <c r="A330" s="34" t="str">
        <f t="shared" si="38"/>
        <v>Finished</v>
      </c>
      <c r="B330" s="35">
        <f t="shared" si="34"/>
        <v>51653</v>
      </c>
      <c r="C330" s="36">
        <f t="shared" si="35"/>
        <v>0</v>
      </c>
      <c r="D330" s="36">
        <f t="shared" si="37"/>
        <v>0</v>
      </c>
      <c r="E330" s="36">
        <f t="shared" si="32"/>
        <v>0</v>
      </c>
      <c r="F330" s="36">
        <f t="shared" si="33"/>
        <v>0</v>
      </c>
      <c r="G330" s="37">
        <f t="shared" si="36"/>
        <v>0</v>
      </c>
    </row>
    <row r="331" spans="1:7" x14ac:dyDescent="0.2">
      <c r="A331" s="34" t="str">
        <f t="shared" si="38"/>
        <v>Finished</v>
      </c>
      <c r="B331" s="35">
        <f t="shared" si="34"/>
        <v>51683</v>
      </c>
      <c r="C331" s="36">
        <f t="shared" si="35"/>
        <v>0</v>
      </c>
      <c r="D331" s="36">
        <f t="shared" si="37"/>
        <v>0</v>
      </c>
      <c r="E331" s="36">
        <f t="shared" si="32"/>
        <v>0</v>
      </c>
      <c r="F331" s="36">
        <f t="shared" si="33"/>
        <v>0</v>
      </c>
      <c r="G331" s="37">
        <f t="shared" si="36"/>
        <v>0</v>
      </c>
    </row>
    <row r="332" spans="1:7" x14ac:dyDescent="0.2">
      <c r="A332" s="34" t="str">
        <f t="shared" si="38"/>
        <v>Finished</v>
      </c>
      <c r="B332" s="35">
        <f t="shared" si="34"/>
        <v>51714</v>
      </c>
      <c r="C332" s="36">
        <f t="shared" si="35"/>
        <v>0</v>
      </c>
      <c r="D332" s="36">
        <f t="shared" si="37"/>
        <v>0</v>
      </c>
      <c r="E332" s="36">
        <f t="shared" si="32"/>
        <v>0</v>
      </c>
      <c r="F332" s="36">
        <f t="shared" si="33"/>
        <v>0</v>
      </c>
      <c r="G332" s="37">
        <f t="shared" si="36"/>
        <v>0</v>
      </c>
    </row>
    <row r="333" spans="1:7" x14ac:dyDescent="0.2">
      <c r="A333" s="34" t="str">
        <f t="shared" si="38"/>
        <v>Finished</v>
      </c>
      <c r="B333" s="35">
        <f t="shared" si="34"/>
        <v>51745</v>
      </c>
      <c r="C333" s="36">
        <f t="shared" si="35"/>
        <v>0</v>
      </c>
      <c r="D333" s="36">
        <f t="shared" si="37"/>
        <v>0</v>
      </c>
      <c r="E333" s="36">
        <f t="shared" si="32"/>
        <v>0</v>
      </c>
      <c r="F333" s="36">
        <f t="shared" si="33"/>
        <v>0</v>
      </c>
      <c r="G333" s="37">
        <f t="shared" si="36"/>
        <v>0</v>
      </c>
    </row>
    <row r="334" spans="1:7" x14ac:dyDescent="0.2">
      <c r="A334" s="34" t="str">
        <f t="shared" si="38"/>
        <v>Finished</v>
      </c>
      <c r="B334" s="35">
        <f t="shared" si="34"/>
        <v>51775</v>
      </c>
      <c r="C334" s="36">
        <f t="shared" si="35"/>
        <v>0</v>
      </c>
      <c r="D334" s="36">
        <f t="shared" si="37"/>
        <v>0</v>
      </c>
      <c r="E334" s="36">
        <f t="shared" si="32"/>
        <v>0</v>
      </c>
      <c r="F334" s="36">
        <f t="shared" si="33"/>
        <v>0</v>
      </c>
      <c r="G334" s="37">
        <f t="shared" si="36"/>
        <v>0</v>
      </c>
    </row>
    <row r="335" spans="1:7" x14ac:dyDescent="0.2">
      <c r="A335" s="34" t="str">
        <f t="shared" si="38"/>
        <v>Finished</v>
      </c>
      <c r="B335" s="35">
        <f t="shared" si="34"/>
        <v>51806</v>
      </c>
      <c r="C335" s="36">
        <f t="shared" si="35"/>
        <v>0</v>
      </c>
      <c r="D335" s="36">
        <f t="shared" si="37"/>
        <v>0</v>
      </c>
      <c r="E335" s="36">
        <f t="shared" si="32"/>
        <v>0</v>
      </c>
      <c r="F335" s="36">
        <f t="shared" si="33"/>
        <v>0</v>
      </c>
      <c r="G335" s="37">
        <f t="shared" si="36"/>
        <v>0</v>
      </c>
    </row>
    <row r="336" spans="1:7" x14ac:dyDescent="0.2">
      <c r="A336" s="34" t="str">
        <f t="shared" si="38"/>
        <v>Finished</v>
      </c>
      <c r="B336" s="35">
        <f t="shared" si="34"/>
        <v>51836</v>
      </c>
      <c r="C336" s="36">
        <f t="shared" si="35"/>
        <v>0</v>
      </c>
      <c r="D336" s="36">
        <f t="shared" si="37"/>
        <v>0</v>
      </c>
      <c r="E336" s="36">
        <f t="shared" si="32"/>
        <v>0</v>
      </c>
      <c r="F336" s="36">
        <f t="shared" si="33"/>
        <v>0</v>
      </c>
      <c r="G336" s="37">
        <f t="shared" si="36"/>
        <v>0</v>
      </c>
    </row>
    <row r="337" spans="1:7" x14ac:dyDescent="0.2">
      <c r="A337" s="34" t="str">
        <f t="shared" si="38"/>
        <v>Finished</v>
      </c>
      <c r="B337" s="35">
        <f t="shared" si="34"/>
        <v>51867</v>
      </c>
      <c r="C337" s="36">
        <f t="shared" si="35"/>
        <v>0</v>
      </c>
      <c r="D337" s="36">
        <f t="shared" si="37"/>
        <v>0</v>
      </c>
      <c r="E337" s="36">
        <f t="shared" si="32"/>
        <v>0</v>
      </c>
      <c r="F337" s="36">
        <f t="shared" si="33"/>
        <v>0</v>
      </c>
      <c r="G337" s="37">
        <f t="shared" si="36"/>
        <v>0</v>
      </c>
    </row>
    <row r="338" spans="1:7" x14ac:dyDescent="0.2">
      <c r="A338" s="34" t="str">
        <f t="shared" si="38"/>
        <v>Finished</v>
      </c>
      <c r="B338" s="35">
        <f t="shared" si="34"/>
        <v>51898</v>
      </c>
      <c r="C338" s="36">
        <f t="shared" si="35"/>
        <v>0</v>
      </c>
      <c r="D338" s="36">
        <f t="shared" si="37"/>
        <v>0</v>
      </c>
      <c r="E338" s="36">
        <f t="shared" si="32"/>
        <v>0</v>
      </c>
      <c r="F338" s="36">
        <f t="shared" si="33"/>
        <v>0</v>
      </c>
      <c r="G338" s="37">
        <f t="shared" si="36"/>
        <v>0</v>
      </c>
    </row>
    <row r="339" spans="1:7" x14ac:dyDescent="0.2">
      <c r="A339" s="34" t="str">
        <f t="shared" si="38"/>
        <v>Finished</v>
      </c>
      <c r="B339" s="35">
        <f t="shared" si="34"/>
        <v>51926</v>
      </c>
      <c r="C339" s="36">
        <f t="shared" si="35"/>
        <v>0</v>
      </c>
      <c r="D339" s="36">
        <f t="shared" si="37"/>
        <v>0</v>
      </c>
      <c r="E339" s="36">
        <f t="shared" si="32"/>
        <v>0</v>
      </c>
      <c r="F339" s="36">
        <f t="shared" si="33"/>
        <v>0</v>
      </c>
      <c r="G339" s="37">
        <f t="shared" si="36"/>
        <v>0</v>
      </c>
    </row>
    <row r="340" spans="1:7" x14ac:dyDescent="0.2">
      <c r="A340" s="34" t="str">
        <f t="shared" si="38"/>
        <v>Finished</v>
      </c>
      <c r="B340" s="35">
        <f t="shared" si="34"/>
        <v>51957</v>
      </c>
      <c r="C340" s="36">
        <f t="shared" si="35"/>
        <v>0</v>
      </c>
      <c r="D340" s="36">
        <f t="shared" si="37"/>
        <v>0</v>
      </c>
      <c r="E340" s="36">
        <f t="shared" si="32"/>
        <v>0</v>
      </c>
      <c r="F340" s="36">
        <f t="shared" si="33"/>
        <v>0</v>
      </c>
      <c r="G340" s="37">
        <f t="shared" si="36"/>
        <v>0</v>
      </c>
    </row>
    <row r="341" spans="1:7" x14ac:dyDescent="0.2">
      <c r="A341" s="34" t="str">
        <f t="shared" si="38"/>
        <v>Finished</v>
      </c>
      <c r="B341" s="35">
        <f t="shared" si="34"/>
        <v>51987</v>
      </c>
      <c r="C341" s="36">
        <f t="shared" si="35"/>
        <v>0</v>
      </c>
      <c r="D341" s="36">
        <f t="shared" si="37"/>
        <v>0</v>
      </c>
      <c r="E341" s="36">
        <f t="shared" si="32"/>
        <v>0</v>
      </c>
      <c r="F341" s="36">
        <f t="shared" si="33"/>
        <v>0</v>
      </c>
      <c r="G341" s="37">
        <f t="shared" si="36"/>
        <v>0</v>
      </c>
    </row>
    <row r="342" spans="1:7" x14ac:dyDescent="0.2">
      <c r="A342" s="34" t="str">
        <f t="shared" si="38"/>
        <v>Finished</v>
      </c>
      <c r="B342" s="35">
        <f t="shared" si="34"/>
        <v>52018</v>
      </c>
      <c r="C342" s="36">
        <f t="shared" si="35"/>
        <v>0</v>
      </c>
      <c r="D342" s="36">
        <f t="shared" si="37"/>
        <v>0</v>
      </c>
      <c r="E342" s="36">
        <f t="shared" si="32"/>
        <v>0</v>
      </c>
      <c r="F342" s="36">
        <f t="shared" si="33"/>
        <v>0</v>
      </c>
      <c r="G342" s="37">
        <f t="shared" si="36"/>
        <v>0</v>
      </c>
    </row>
    <row r="343" spans="1:7" x14ac:dyDescent="0.2">
      <c r="A343" s="34" t="str">
        <f t="shared" si="38"/>
        <v>Finished</v>
      </c>
      <c r="B343" s="35">
        <f t="shared" si="34"/>
        <v>52048</v>
      </c>
      <c r="C343" s="36">
        <f t="shared" si="35"/>
        <v>0</v>
      </c>
      <c r="D343" s="36">
        <f t="shared" si="37"/>
        <v>0</v>
      </c>
      <c r="E343" s="36">
        <f t="shared" si="32"/>
        <v>0</v>
      </c>
      <c r="F343" s="36">
        <f t="shared" si="33"/>
        <v>0</v>
      </c>
      <c r="G343" s="37">
        <f t="shared" si="36"/>
        <v>0</v>
      </c>
    </row>
    <row r="344" spans="1:7" x14ac:dyDescent="0.2">
      <c r="A344" s="34" t="str">
        <f t="shared" si="38"/>
        <v>Finished</v>
      </c>
      <c r="B344" s="35">
        <f t="shared" si="34"/>
        <v>52079</v>
      </c>
      <c r="C344" s="36">
        <f t="shared" si="35"/>
        <v>0</v>
      </c>
      <c r="D344" s="36">
        <f t="shared" si="37"/>
        <v>0</v>
      </c>
      <c r="E344" s="36">
        <f t="shared" si="32"/>
        <v>0</v>
      </c>
      <c r="F344" s="36">
        <f t="shared" si="33"/>
        <v>0</v>
      </c>
      <c r="G344" s="37">
        <f t="shared" si="36"/>
        <v>0</v>
      </c>
    </row>
    <row r="345" spans="1:7" x14ac:dyDescent="0.2">
      <c r="A345" s="34" t="str">
        <f t="shared" si="38"/>
        <v>Finished</v>
      </c>
      <c r="B345" s="35">
        <f t="shared" si="34"/>
        <v>52110</v>
      </c>
      <c r="C345" s="36">
        <f t="shared" si="35"/>
        <v>0</v>
      </c>
      <c r="D345" s="36">
        <f t="shared" si="37"/>
        <v>0</v>
      </c>
      <c r="E345" s="36">
        <f t="shared" si="32"/>
        <v>0</v>
      </c>
      <c r="F345" s="36">
        <f t="shared" si="33"/>
        <v>0</v>
      </c>
      <c r="G345" s="37">
        <f t="shared" si="36"/>
        <v>0</v>
      </c>
    </row>
    <row r="346" spans="1:7" x14ac:dyDescent="0.2">
      <c r="A346" s="34" t="str">
        <f t="shared" si="38"/>
        <v>Finished</v>
      </c>
      <c r="B346" s="35">
        <f t="shared" si="34"/>
        <v>52140</v>
      </c>
      <c r="C346" s="36">
        <f t="shared" si="35"/>
        <v>0</v>
      </c>
      <c r="D346" s="36">
        <f t="shared" si="37"/>
        <v>0</v>
      </c>
      <c r="E346" s="36">
        <f t="shared" ref="E346:E407" si="39">+C346*cal_apr_new*(B346-B345)/num_days_in_year</f>
        <v>0</v>
      </c>
      <c r="F346" s="36">
        <f t="shared" ref="F346:F407" si="40">+IF(A346&lt;num_pmts,cal_periodic_pmt_amt-M346,C346)</f>
        <v>0</v>
      </c>
      <c r="G346" s="37">
        <f t="shared" si="36"/>
        <v>0</v>
      </c>
    </row>
    <row r="347" spans="1:7" x14ac:dyDescent="0.2">
      <c r="A347" s="34" t="str">
        <f t="shared" si="38"/>
        <v>Finished</v>
      </c>
      <c r="B347" s="35">
        <f t="shared" ref="B347:B407" si="41">+EDATE(B346,Len_of_pmt_interval)</f>
        <v>52171</v>
      </c>
      <c r="C347" s="36">
        <f t="shared" ref="C347:C407" si="42">+G346</f>
        <v>0</v>
      </c>
      <c r="D347" s="36">
        <f t="shared" si="37"/>
        <v>0</v>
      </c>
      <c r="E347" s="36">
        <f t="shared" si="39"/>
        <v>0</v>
      </c>
      <c r="F347" s="36">
        <f t="shared" si="40"/>
        <v>0</v>
      </c>
      <c r="G347" s="37">
        <f t="shared" ref="G347:G407" si="43">+C347-F347</f>
        <v>0</v>
      </c>
    </row>
    <row r="348" spans="1:7" x14ac:dyDescent="0.2">
      <c r="A348" s="34" t="str">
        <f t="shared" si="38"/>
        <v>Finished</v>
      </c>
      <c r="B348" s="35">
        <f t="shared" si="41"/>
        <v>52201</v>
      </c>
      <c r="C348" s="36">
        <f t="shared" si="42"/>
        <v>0</v>
      </c>
      <c r="D348" s="36">
        <f t="shared" ref="D348:D407" si="44">+E348+F348</f>
        <v>0</v>
      </c>
      <c r="E348" s="36">
        <f t="shared" si="39"/>
        <v>0</v>
      </c>
      <c r="F348" s="36">
        <f t="shared" si="40"/>
        <v>0</v>
      </c>
      <c r="G348" s="37">
        <f t="shared" si="43"/>
        <v>0</v>
      </c>
    </row>
    <row r="349" spans="1:7" x14ac:dyDescent="0.2">
      <c r="A349" s="34" t="str">
        <f t="shared" si="38"/>
        <v>Finished</v>
      </c>
      <c r="B349" s="35">
        <f t="shared" si="41"/>
        <v>52232</v>
      </c>
      <c r="C349" s="36">
        <f t="shared" si="42"/>
        <v>0</v>
      </c>
      <c r="D349" s="36">
        <f t="shared" si="44"/>
        <v>0</v>
      </c>
      <c r="E349" s="36">
        <f t="shared" si="39"/>
        <v>0</v>
      </c>
      <c r="F349" s="36">
        <f t="shared" si="40"/>
        <v>0</v>
      </c>
      <c r="G349" s="37">
        <f t="shared" si="43"/>
        <v>0</v>
      </c>
    </row>
    <row r="350" spans="1:7" x14ac:dyDescent="0.2">
      <c r="A350" s="34" t="str">
        <f t="shared" si="38"/>
        <v>Finished</v>
      </c>
      <c r="B350" s="35">
        <f t="shared" si="41"/>
        <v>52263</v>
      </c>
      <c r="C350" s="36">
        <f t="shared" si="42"/>
        <v>0</v>
      </c>
      <c r="D350" s="36">
        <f t="shared" si="44"/>
        <v>0</v>
      </c>
      <c r="E350" s="36">
        <f t="shared" si="39"/>
        <v>0</v>
      </c>
      <c r="F350" s="36">
        <f t="shared" si="40"/>
        <v>0</v>
      </c>
      <c r="G350" s="37">
        <f t="shared" si="43"/>
        <v>0</v>
      </c>
    </row>
    <row r="351" spans="1:7" x14ac:dyDescent="0.2">
      <c r="A351" s="34" t="str">
        <f t="shared" si="38"/>
        <v>Finished</v>
      </c>
      <c r="B351" s="35">
        <f t="shared" si="41"/>
        <v>52291</v>
      </c>
      <c r="C351" s="36">
        <f t="shared" si="42"/>
        <v>0</v>
      </c>
      <c r="D351" s="36">
        <f t="shared" si="44"/>
        <v>0</v>
      </c>
      <c r="E351" s="36">
        <f t="shared" si="39"/>
        <v>0</v>
      </c>
      <c r="F351" s="36">
        <f t="shared" si="40"/>
        <v>0</v>
      </c>
      <c r="G351" s="37">
        <f t="shared" si="43"/>
        <v>0</v>
      </c>
    </row>
    <row r="352" spans="1:7" x14ac:dyDescent="0.2">
      <c r="A352" s="34" t="str">
        <f t="shared" si="38"/>
        <v>Finished</v>
      </c>
      <c r="B352" s="35">
        <f t="shared" si="41"/>
        <v>52322</v>
      </c>
      <c r="C352" s="36">
        <f t="shared" si="42"/>
        <v>0</v>
      </c>
      <c r="D352" s="36">
        <f t="shared" si="44"/>
        <v>0</v>
      </c>
      <c r="E352" s="36">
        <f t="shared" si="39"/>
        <v>0</v>
      </c>
      <c r="F352" s="36">
        <f t="shared" si="40"/>
        <v>0</v>
      </c>
      <c r="G352" s="37">
        <f t="shared" si="43"/>
        <v>0</v>
      </c>
    </row>
    <row r="353" spans="1:7" x14ac:dyDescent="0.2">
      <c r="A353" s="34" t="str">
        <f t="shared" si="38"/>
        <v>Finished</v>
      </c>
      <c r="B353" s="35">
        <f t="shared" si="41"/>
        <v>52352</v>
      </c>
      <c r="C353" s="36">
        <f t="shared" si="42"/>
        <v>0</v>
      </c>
      <c r="D353" s="36">
        <f t="shared" si="44"/>
        <v>0</v>
      </c>
      <c r="E353" s="36">
        <f t="shared" si="39"/>
        <v>0</v>
      </c>
      <c r="F353" s="36">
        <f t="shared" si="40"/>
        <v>0</v>
      </c>
      <c r="G353" s="37">
        <f t="shared" si="43"/>
        <v>0</v>
      </c>
    </row>
    <row r="354" spans="1:7" x14ac:dyDescent="0.2">
      <c r="A354" s="34" t="str">
        <f t="shared" si="38"/>
        <v>Finished</v>
      </c>
      <c r="B354" s="35">
        <f t="shared" si="41"/>
        <v>52383</v>
      </c>
      <c r="C354" s="36">
        <f t="shared" si="42"/>
        <v>0</v>
      </c>
      <c r="D354" s="36">
        <f t="shared" si="44"/>
        <v>0</v>
      </c>
      <c r="E354" s="36">
        <f t="shared" si="39"/>
        <v>0</v>
      </c>
      <c r="F354" s="36">
        <f t="shared" si="40"/>
        <v>0</v>
      </c>
      <c r="G354" s="37">
        <f t="shared" si="43"/>
        <v>0</v>
      </c>
    </row>
    <row r="355" spans="1:7" x14ac:dyDescent="0.2">
      <c r="A355" s="34" t="str">
        <f t="shared" si="38"/>
        <v>Finished</v>
      </c>
      <c r="B355" s="35">
        <f t="shared" si="41"/>
        <v>52413</v>
      </c>
      <c r="C355" s="36">
        <f t="shared" si="42"/>
        <v>0</v>
      </c>
      <c r="D355" s="36">
        <f t="shared" si="44"/>
        <v>0</v>
      </c>
      <c r="E355" s="36">
        <f t="shared" si="39"/>
        <v>0</v>
      </c>
      <c r="F355" s="36">
        <f t="shared" si="40"/>
        <v>0</v>
      </c>
      <c r="G355" s="37">
        <f t="shared" si="43"/>
        <v>0</v>
      </c>
    </row>
    <row r="356" spans="1:7" x14ac:dyDescent="0.2">
      <c r="A356" s="34" t="str">
        <f t="shared" si="38"/>
        <v>Finished</v>
      </c>
      <c r="B356" s="35">
        <f t="shared" si="41"/>
        <v>52444</v>
      </c>
      <c r="C356" s="36">
        <f t="shared" si="42"/>
        <v>0</v>
      </c>
      <c r="D356" s="36">
        <f t="shared" si="44"/>
        <v>0</v>
      </c>
      <c r="E356" s="36">
        <f t="shared" si="39"/>
        <v>0</v>
      </c>
      <c r="F356" s="36">
        <f t="shared" si="40"/>
        <v>0</v>
      </c>
      <c r="G356" s="37">
        <f t="shared" si="43"/>
        <v>0</v>
      </c>
    </row>
    <row r="357" spans="1:7" x14ac:dyDescent="0.2">
      <c r="A357" s="34" t="str">
        <f t="shared" si="38"/>
        <v>Finished</v>
      </c>
      <c r="B357" s="35">
        <f t="shared" si="41"/>
        <v>52475</v>
      </c>
      <c r="C357" s="36">
        <f t="shared" si="42"/>
        <v>0</v>
      </c>
      <c r="D357" s="36">
        <f t="shared" si="44"/>
        <v>0</v>
      </c>
      <c r="E357" s="36">
        <f t="shared" si="39"/>
        <v>0</v>
      </c>
      <c r="F357" s="36">
        <f t="shared" si="40"/>
        <v>0</v>
      </c>
      <c r="G357" s="37">
        <f t="shared" si="43"/>
        <v>0</v>
      </c>
    </row>
    <row r="358" spans="1:7" x14ac:dyDescent="0.2">
      <c r="A358" s="34" t="str">
        <f t="shared" si="38"/>
        <v>Finished</v>
      </c>
      <c r="B358" s="35">
        <f t="shared" si="41"/>
        <v>52505</v>
      </c>
      <c r="C358" s="36">
        <f t="shared" si="42"/>
        <v>0</v>
      </c>
      <c r="D358" s="36">
        <f t="shared" si="44"/>
        <v>0</v>
      </c>
      <c r="E358" s="36">
        <f t="shared" si="39"/>
        <v>0</v>
      </c>
      <c r="F358" s="36">
        <f t="shared" si="40"/>
        <v>0</v>
      </c>
      <c r="G358" s="37">
        <f t="shared" si="43"/>
        <v>0</v>
      </c>
    </row>
    <row r="359" spans="1:7" x14ac:dyDescent="0.2">
      <c r="A359" s="34" t="str">
        <f t="shared" si="38"/>
        <v>Finished</v>
      </c>
      <c r="B359" s="35">
        <f t="shared" si="41"/>
        <v>52536</v>
      </c>
      <c r="C359" s="36">
        <f t="shared" si="42"/>
        <v>0</v>
      </c>
      <c r="D359" s="36">
        <f t="shared" si="44"/>
        <v>0</v>
      </c>
      <c r="E359" s="36">
        <f t="shared" si="39"/>
        <v>0</v>
      </c>
      <c r="F359" s="36">
        <f t="shared" si="40"/>
        <v>0</v>
      </c>
      <c r="G359" s="37">
        <f t="shared" si="43"/>
        <v>0</v>
      </c>
    </row>
    <row r="360" spans="1:7" x14ac:dyDescent="0.2">
      <c r="A360" s="34" t="str">
        <f t="shared" si="38"/>
        <v>Finished</v>
      </c>
      <c r="B360" s="35">
        <f t="shared" si="41"/>
        <v>52566</v>
      </c>
      <c r="C360" s="36">
        <f t="shared" si="42"/>
        <v>0</v>
      </c>
      <c r="D360" s="36">
        <f t="shared" si="44"/>
        <v>0</v>
      </c>
      <c r="E360" s="36">
        <f t="shared" si="39"/>
        <v>0</v>
      </c>
      <c r="F360" s="36">
        <f t="shared" si="40"/>
        <v>0</v>
      </c>
      <c r="G360" s="37">
        <f t="shared" si="43"/>
        <v>0</v>
      </c>
    </row>
    <row r="361" spans="1:7" x14ac:dyDescent="0.2">
      <c r="A361" s="34" t="str">
        <f t="shared" si="38"/>
        <v>Finished</v>
      </c>
      <c r="B361" s="35">
        <f t="shared" si="41"/>
        <v>52597</v>
      </c>
      <c r="C361" s="36">
        <f t="shared" si="42"/>
        <v>0</v>
      </c>
      <c r="D361" s="36">
        <f t="shared" si="44"/>
        <v>0</v>
      </c>
      <c r="E361" s="36">
        <f t="shared" si="39"/>
        <v>0</v>
      </c>
      <c r="F361" s="36">
        <f t="shared" si="40"/>
        <v>0</v>
      </c>
      <c r="G361" s="37">
        <f t="shared" si="43"/>
        <v>0</v>
      </c>
    </row>
    <row r="362" spans="1:7" x14ac:dyDescent="0.2">
      <c r="A362" s="34" t="str">
        <f t="shared" si="38"/>
        <v>Finished</v>
      </c>
      <c r="B362" s="35">
        <f t="shared" si="41"/>
        <v>52628</v>
      </c>
      <c r="C362" s="36">
        <f t="shared" si="42"/>
        <v>0</v>
      </c>
      <c r="D362" s="36">
        <f t="shared" si="44"/>
        <v>0</v>
      </c>
      <c r="E362" s="36">
        <f t="shared" si="39"/>
        <v>0</v>
      </c>
      <c r="F362" s="36">
        <f t="shared" si="40"/>
        <v>0</v>
      </c>
      <c r="G362" s="37">
        <f t="shared" si="43"/>
        <v>0</v>
      </c>
    </row>
    <row r="363" spans="1:7" x14ac:dyDescent="0.2">
      <c r="A363" s="34" t="str">
        <f t="shared" si="38"/>
        <v>Finished</v>
      </c>
      <c r="B363" s="35">
        <f t="shared" si="41"/>
        <v>52657</v>
      </c>
      <c r="C363" s="36">
        <f t="shared" si="42"/>
        <v>0</v>
      </c>
      <c r="D363" s="36">
        <f t="shared" si="44"/>
        <v>0</v>
      </c>
      <c r="E363" s="36">
        <f t="shared" si="39"/>
        <v>0</v>
      </c>
      <c r="F363" s="36">
        <f t="shared" si="40"/>
        <v>0</v>
      </c>
      <c r="G363" s="37">
        <f t="shared" si="43"/>
        <v>0</v>
      </c>
    </row>
    <row r="364" spans="1:7" x14ac:dyDescent="0.2">
      <c r="A364" s="34" t="str">
        <f t="shared" si="38"/>
        <v>Finished</v>
      </c>
      <c r="B364" s="35">
        <f t="shared" si="41"/>
        <v>52688</v>
      </c>
      <c r="C364" s="36">
        <f t="shared" si="42"/>
        <v>0</v>
      </c>
      <c r="D364" s="36">
        <f t="shared" si="44"/>
        <v>0</v>
      </c>
      <c r="E364" s="36">
        <f t="shared" si="39"/>
        <v>0</v>
      </c>
      <c r="F364" s="36">
        <f t="shared" si="40"/>
        <v>0</v>
      </c>
      <c r="G364" s="37">
        <f t="shared" si="43"/>
        <v>0</v>
      </c>
    </row>
    <row r="365" spans="1:7" x14ac:dyDescent="0.2">
      <c r="A365" s="34" t="str">
        <f t="shared" si="38"/>
        <v>Finished</v>
      </c>
      <c r="B365" s="35">
        <f t="shared" si="41"/>
        <v>52718</v>
      </c>
      <c r="C365" s="36">
        <f t="shared" si="42"/>
        <v>0</v>
      </c>
      <c r="D365" s="36">
        <f t="shared" si="44"/>
        <v>0</v>
      </c>
      <c r="E365" s="36">
        <f t="shared" si="39"/>
        <v>0</v>
      </c>
      <c r="F365" s="36">
        <f t="shared" si="40"/>
        <v>0</v>
      </c>
      <c r="G365" s="37">
        <f t="shared" si="43"/>
        <v>0</v>
      </c>
    </row>
    <row r="366" spans="1:7" x14ac:dyDescent="0.2">
      <c r="A366" s="34" t="str">
        <f t="shared" si="38"/>
        <v>Finished</v>
      </c>
      <c r="B366" s="35">
        <f t="shared" si="41"/>
        <v>52749</v>
      </c>
      <c r="C366" s="36">
        <f t="shared" si="42"/>
        <v>0</v>
      </c>
      <c r="D366" s="36">
        <f t="shared" si="44"/>
        <v>0</v>
      </c>
      <c r="E366" s="36">
        <f t="shared" si="39"/>
        <v>0</v>
      </c>
      <c r="F366" s="36">
        <f t="shared" si="40"/>
        <v>0</v>
      </c>
      <c r="G366" s="37">
        <f t="shared" si="43"/>
        <v>0</v>
      </c>
    </row>
    <row r="367" spans="1:7" x14ac:dyDescent="0.2">
      <c r="A367" s="34" t="str">
        <f t="shared" si="38"/>
        <v>Finished</v>
      </c>
      <c r="B367" s="35">
        <f t="shared" si="41"/>
        <v>52779</v>
      </c>
      <c r="C367" s="36">
        <f t="shared" si="42"/>
        <v>0</v>
      </c>
      <c r="D367" s="36">
        <f t="shared" si="44"/>
        <v>0</v>
      </c>
      <c r="E367" s="36">
        <f t="shared" si="39"/>
        <v>0</v>
      </c>
      <c r="F367" s="36">
        <f t="shared" si="40"/>
        <v>0</v>
      </c>
      <c r="G367" s="37">
        <f t="shared" si="43"/>
        <v>0</v>
      </c>
    </row>
    <row r="368" spans="1:7" x14ac:dyDescent="0.2">
      <c r="A368" s="34" t="str">
        <f t="shared" si="38"/>
        <v>Finished</v>
      </c>
      <c r="B368" s="35">
        <f t="shared" si="41"/>
        <v>52810</v>
      </c>
      <c r="C368" s="36">
        <f t="shared" si="42"/>
        <v>0</v>
      </c>
      <c r="D368" s="36">
        <f t="shared" si="44"/>
        <v>0</v>
      </c>
      <c r="E368" s="36">
        <f t="shared" si="39"/>
        <v>0</v>
      </c>
      <c r="F368" s="36">
        <f t="shared" si="40"/>
        <v>0</v>
      </c>
      <c r="G368" s="37">
        <f t="shared" si="43"/>
        <v>0</v>
      </c>
    </row>
    <row r="369" spans="1:7" x14ac:dyDescent="0.2">
      <c r="A369" s="34" t="str">
        <f t="shared" si="38"/>
        <v>Finished</v>
      </c>
      <c r="B369" s="35">
        <f t="shared" si="41"/>
        <v>52841</v>
      </c>
      <c r="C369" s="36">
        <f t="shared" si="42"/>
        <v>0</v>
      </c>
      <c r="D369" s="36">
        <f t="shared" si="44"/>
        <v>0</v>
      </c>
      <c r="E369" s="36">
        <f t="shared" si="39"/>
        <v>0</v>
      </c>
      <c r="F369" s="36">
        <f t="shared" si="40"/>
        <v>0</v>
      </c>
      <c r="G369" s="37">
        <f t="shared" si="43"/>
        <v>0</v>
      </c>
    </row>
    <row r="370" spans="1:7" x14ac:dyDescent="0.2">
      <c r="A370" s="34" t="str">
        <f t="shared" si="38"/>
        <v>Finished</v>
      </c>
      <c r="B370" s="35">
        <f t="shared" si="41"/>
        <v>52871</v>
      </c>
      <c r="C370" s="36">
        <f t="shared" si="42"/>
        <v>0</v>
      </c>
      <c r="D370" s="36">
        <f t="shared" si="44"/>
        <v>0</v>
      </c>
      <c r="E370" s="36">
        <f t="shared" si="39"/>
        <v>0</v>
      </c>
      <c r="F370" s="36">
        <f t="shared" si="40"/>
        <v>0</v>
      </c>
      <c r="G370" s="37">
        <f t="shared" si="43"/>
        <v>0</v>
      </c>
    </row>
    <row r="371" spans="1:7" x14ac:dyDescent="0.2">
      <c r="A371" s="34" t="str">
        <f t="shared" si="38"/>
        <v>Finished</v>
      </c>
      <c r="B371" s="35">
        <f t="shared" si="41"/>
        <v>52902</v>
      </c>
      <c r="C371" s="36">
        <f t="shared" si="42"/>
        <v>0</v>
      </c>
      <c r="D371" s="36">
        <f t="shared" si="44"/>
        <v>0</v>
      </c>
      <c r="E371" s="36">
        <f t="shared" si="39"/>
        <v>0</v>
      </c>
      <c r="F371" s="36">
        <f t="shared" si="40"/>
        <v>0</v>
      </c>
      <c r="G371" s="37">
        <f t="shared" si="43"/>
        <v>0</v>
      </c>
    </row>
    <row r="372" spans="1:7" x14ac:dyDescent="0.2">
      <c r="A372" s="34" t="str">
        <f t="shared" si="38"/>
        <v>Finished</v>
      </c>
      <c r="B372" s="35">
        <f t="shared" si="41"/>
        <v>52932</v>
      </c>
      <c r="C372" s="36">
        <f t="shared" si="42"/>
        <v>0</v>
      </c>
      <c r="D372" s="36">
        <f t="shared" si="44"/>
        <v>0</v>
      </c>
      <c r="E372" s="36">
        <f t="shared" si="39"/>
        <v>0</v>
      </c>
      <c r="F372" s="36">
        <f t="shared" si="40"/>
        <v>0</v>
      </c>
      <c r="G372" s="37">
        <f t="shared" si="43"/>
        <v>0</v>
      </c>
    </row>
    <row r="373" spans="1:7" x14ac:dyDescent="0.2">
      <c r="A373" s="34" t="str">
        <f t="shared" si="38"/>
        <v>Finished</v>
      </c>
      <c r="B373" s="35">
        <f t="shared" si="41"/>
        <v>52963</v>
      </c>
      <c r="C373" s="36">
        <f t="shared" si="42"/>
        <v>0</v>
      </c>
      <c r="D373" s="36">
        <f t="shared" si="44"/>
        <v>0</v>
      </c>
      <c r="E373" s="36">
        <f t="shared" si="39"/>
        <v>0</v>
      </c>
      <c r="F373" s="36">
        <f t="shared" si="40"/>
        <v>0</v>
      </c>
      <c r="G373" s="37">
        <f t="shared" si="43"/>
        <v>0</v>
      </c>
    </row>
    <row r="374" spans="1:7" x14ac:dyDescent="0.2">
      <c r="A374" s="34" t="str">
        <f t="shared" si="38"/>
        <v>Finished</v>
      </c>
      <c r="B374" s="35">
        <f t="shared" si="41"/>
        <v>52994</v>
      </c>
      <c r="C374" s="36">
        <f t="shared" si="42"/>
        <v>0</v>
      </c>
      <c r="D374" s="36">
        <f t="shared" si="44"/>
        <v>0</v>
      </c>
      <c r="E374" s="36">
        <f t="shared" si="39"/>
        <v>0</v>
      </c>
      <c r="F374" s="36">
        <f t="shared" si="40"/>
        <v>0</v>
      </c>
      <c r="G374" s="37">
        <f t="shared" si="43"/>
        <v>0</v>
      </c>
    </row>
    <row r="375" spans="1:7" x14ac:dyDescent="0.2">
      <c r="A375" s="34" t="str">
        <f t="shared" si="38"/>
        <v>Finished</v>
      </c>
      <c r="B375" s="35">
        <f t="shared" si="41"/>
        <v>53022</v>
      </c>
      <c r="C375" s="36">
        <f t="shared" si="42"/>
        <v>0</v>
      </c>
      <c r="D375" s="36">
        <f t="shared" si="44"/>
        <v>0</v>
      </c>
      <c r="E375" s="36">
        <f t="shared" si="39"/>
        <v>0</v>
      </c>
      <c r="F375" s="36">
        <f t="shared" si="40"/>
        <v>0</v>
      </c>
      <c r="G375" s="37">
        <f t="shared" si="43"/>
        <v>0</v>
      </c>
    </row>
    <row r="376" spans="1:7" x14ac:dyDescent="0.2">
      <c r="A376" s="34" t="str">
        <f t="shared" si="38"/>
        <v>Finished</v>
      </c>
      <c r="B376" s="35">
        <f t="shared" si="41"/>
        <v>53053</v>
      </c>
      <c r="C376" s="36">
        <f t="shared" si="42"/>
        <v>0</v>
      </c>
      <c r="D376" s="36">
        <f t="shared" si="44"/>
        <v>0</v>
      </c>
      <c r="E376" s="36">
        <f t="shared" si="39"/>
        <v>0</v>
      </c>
      <c r="F376" s="36">
        <f t="shared" si="40"/>
        <v>0</v>
      </c>
      <c r="G376" s="37">
        <f t="shared" si="43"/>
        <v>0</v>
      </c>
    </row>
    <row r="377" spans="1:7" x14ac:dyDescent="0.2">
      <c r="A377" s="34" t="str">
        <f t="shared" si="38"/>
        <v>Finished</v>
      </c>
      <c r="B377" s="35">
        <f t="shared" si="41"/>
        <v>53083</v>
      </c>
      <c r="C377" s="36">
        <f t="shared" si="42"/>
        <v>0</v>
      </c>
      <c r="D377" s="36">
        <f t="shared" si="44"/>
        <v>0</v>
      </c>
      <c r="E377" s="36">
        <f t="shared" si="39"/>
        <v>0</v>
      </c>
      <c r="F377" s="36">
        <f t="shared" si="40"/>
        <v>0</v>
      </c>
      <c r="G377" s="37">
        <f t="shared" si="43"/>
        <v>0</v>
      </c>
    </row>
    <row r="378" spans="1:7" x14ac:dyDescent="0.2">
      <c r="A378" s="34" t="str">
        <f t="shared" ref="A378:A407" si="45">+IF(A377&lt;num_pmts,A377+1,"Finished")</f>
        <v>Finished</v>
      </c>
      <c r="B378" s="35">
        <f t="shared" si="41"/>
        <v>53114</v>
      </c>
      <c r="C378" s="36">
        <f t="shared" si="42"/>
        <v>0</v>
      </c>
      <c r="D378" s="36">
        <f t="shared" si="44"/>
        <v>0</v>
      </c>
      <c r="E378" s="36">
        <f t="shared" si="39"/>
        <v>0</v>
      </c>
      <c r="F378" s="36">
        <f t="shared" si="40"/>
        <v>0</v>
      </c>
      <c r="G378" s="37">
        <f t="shared" si="43"/>
        <v>0</v>
      </c>
    </row>
    <row r="379" spans="1:7" x14ac:dyDescent="0.2">
      <c r="A379" s="34" t="str">
        <f t="shared" si="45"/>
        <v>Finished</v>
      </c>
      <c r="B379" s="35">
        <f t="shared" si="41"/>
        <v>53144</v>
      </c>
      <c r="C379" s="36">
        <f t="shared" si="42"/>
        <v>0</v>
      </c>
      <c r="D379" s="36">
        <f t="shared" si="44"/>
        <v>0</v>
      </c>
      <c r="E379" s="36">
        <f t="shared" si="39"/>
        <v>0</v>
      </c>
      <c r="F379" s="36">
        <f t="shared" si="40"/>
        <v>0</v>
      </c>
      <c r="G379" s="37">
        <f t="shared" si="43"/>
        <v>0</v>
      </c>
    </row>
    <row r="380" spans="1:7" x14ac:dyDescent="0.2">
      <c r="A380" s="34" t="str">
        <f t="shared" si="45"/>
        <v>Finished</v>
      </c>
      <c r="B380" s="35">
        <f t="shared" si="41"/>
        <v>53175</v>
      </c>
      <c r="C380" s="36">
        <f t="shared" si="42"/>
        <v>0</v>
      </c>
      <c r="D380" s="36">
        <f t="shared" si="44"/>
        <v>0</v>
      </c>
      <c r="E380" s="36">
        <f t="shared" si="39"/>
        <v>0</v>
      </c>
      <c r="F380" s="36">
        <f t="shared" si="40"/>
        <v>0</v>
      </c>
      <c r="G380" s="37">
        <f t="shared" si="43"/>
        <v>0</v>
      </c>
    </row>
    <row r="381" spans="1:7" x14ac:dyDescent="0.2">
      <c r="A381" s="34" t="str">
        <f t="shared" si="45"/>
        <v>Finished</v>
      </c>
      <c r="B381" s="35">
        <f t="shared" si="41"/>
        <v>53206</v>
      </c>
      <c r="C381" s="36">
        <f t="shared" si="42"/>
        <v>0</v>
      </c>
      <c r="D381" s="36">
        <f t="shared" si="44"/>
        <v>0</v>
      </c>
      <c r="E381" s="36">
        <f t="shared" si="39"/>
        <v>0</v>
      </c>
      <c r="F381" s="36">
        <f t="shared" si="40"/>
        <v>0</v>
      </c>
      <c r="G381" s="37">
        <f t="shared" si="43"/>
        <v>0</v>
      </c>
    </row>
    <row r="382" spans="1:7" x14ac:dyDescent="0.2">
      <c r="A382" s="34" t="str">
        <f t="shared" si="45"/>
        <v>Finished</v>
      </c>
      <c r="B382" s="35">
        <f t="shared" si="41"/>
        <v>53236</v>
      </c>
      <c r="C382" s="36">
        <f t="shared" si="42"/>
        <v>0</v>
      </c>
      <c r="D382" s="36">
        <f t="shared" si="44"/>
        <v>0</v>
      </c>
      <c r="E382" s="36">
        <f t="shared" si="39"/>
        <v>0</v>
      </c>
      <c r="F382" s="36">
        <f t="shared" si="40"/>
        <v>0</v>
      </c>
      <c r="G382" s="37">
        <f t="shared" si="43"/>
        <v>0</v>
      </c>
    </row>
    <row r="383" spans="1:7" x14ac:dyDescent="0.2">
      <c r="A383" s="34" t="str">
        <f t="shared" si="45"/>
        <v>Finished</v>
      </c>
      <c r="B383" s="35">
        <f t="shared" si="41"/>
        <v>53267</v>
      </c>
      <c r="C383" s="36">
        <f t="shared" si="42"/>
        <v>0</v>
      </c>
      <c r="D383" s="36">
        <f t="shared" si="44"/>
        <v>0</v>
      </c>
      <c r="E383" s="36">
        <f t="shared" si="39"/>
        <v>0</v>
      </c>
      <c r="F383" s="36">
        <f t="shared" si="40"/>
        <v>0</v>
      </c>
      <c r="G383" s="37">
        <f t="shared" si="43"/>
        <v>0</v>
      </c>
    </row>
    <row r="384" spans="1:7" x14ac:dyDescent="0.2">
      <c r="A384" s="34" t="str">
        <f t="shared" si="45"/>
        <v>Finished</v>
      </c>
      <c r="B384" s="35">
        <f t="shared" si="41"/>
        <v>53297</v>
      </c>
      <c r="C384" s="36">
        <f t="shared" si="42"/>
        <v>0</v>
      </c>
      <c r="D384" s="36">
        <f t="shared" si="44"/>
        <v>0</v>
      </c>
      <c r="E384" s="36">
        <f t="shared" si="39"/>
        <v>0</v>
      </c>
      <c r="F384" s="36">
        <f t="shared" si="40"/>
        <v>0</v>
      </c>
      <c r="G384" s="37">
        <f t="shared" si="43"/>
        <v>0</v>
      </c>
    </row>
    <row r="385" spans="1:7" x14ac:dyDescent="0.2">
      <c r="A385" s="34" t="str">
        <f t="shared" si="45"/>
        <v>Finished</v>
      </c>
      <c r="B385" s="35">
        <f t="shared" si="41"/>
        <v>53328</v>
      </c>
      <c r="C385" s="36">
        <f t="shared" si="42"/>
        <v>0</v>
      </c>
      <c r="D385" s="36">
        <f t="shared" si="44"/>
        <v>0</v>
      </c>
      <c r="E385" s="36">
        <f t="shared" si="39"/>
        <v>0</v>
      </c>
      <c r="F385" s="36">
        <f t="shared" si="40"/>
        <v>0</v>
      </c>
      <c r="G385" s="37">
        <f t="shared" si="43"/>
        <v>0</v>
      </c>
    </row>
    <row r="386" spans="1:7" x14ac:dyDescent="0.2">
      <c r="A386" s="34" t="str">
        <f t="shared" si="45"/>
        <v>Finished</v>
      </c>
      <c r="B386" s="35">
        <f t="shared" si="41"/>
        <v>53359</v>
      </c>
      <c r="C386" s="36">
        <f t="shared" si="42"/>
        <v>0</v>
      </c>
      <c r="D386" s="36">
        <f t="shared" si="44"/>
        <v>0</v>
      </c>
      <c r="E386" s="36">
        <f t="shared" si="39"/>
        <v>0</v>
      </c>
      <c r="F386" s="36">
        <f t="shared" si="40"/>
        <v>0</v>
      </c>
      <c r="G386" s="37">
        <f t="shared" si="43"/>
        <v>0</v>
      </c>
    </row>
    <row r="387" spans="1:7" x14ac:dyDescent="0.2">
      <c r="A387" s="34" t="str">
        <f t="shared" si="45"/>
        <v>Finished</v>
      </c>
      <c r="B387" s="35">
        <f t="shared" si="41"/>
        <v>53387</v>
      </c>
      <c r="C387" s="36">
        <f t="shared" si="42"/>
        <v>0</v>
      </c>
      <c r="D387" s="36">
        <f t="shared" si="44"/>
        <v>0</v>
      </c>
      <c r="E387" s="36">
        <f t="shared" si="39"/>
        <v>0</v>
      </c>
      <c r="F387" s="36">
        <f t="shared" si="40"/>
        <v>0</v>
      </c>
      <c r="G387" s="37">
        <f t="shared" si="43"/>
        <v>0</v>
      </c>
    </row>
    <row r="388" spans="1:7" x14ac:dyDescent="0.2">
      <c r="A388" s="34" t="str">
        <f t="shared" si="45"/>
        <v>Finished</v>
      </c>
      <c r="B388" s="35">
        <f t="shared" si="41"/>
        <v>53418</v>
      </c>
      <c r="C388" s="36">
        <f t="shared" si="42"/>
        <v>0</v>
      </c>
      <c r="D388" s="36">
        <f t="shared" si="44"/>
        <v>0</v>
      </c>
      <c r="E388" s="36">
        <f t="shared" si="39"/>
        <v>0</v>
      </c>
      <c r="F388" s="36">
        <f t="shared" si="40"/>
        <v>0</v>
      </c>
      <c r="G388" s="37">
        <f t="shared" si="43"/>
        <v>0</v>
      </c>
    </row>
    <row r="389" spans="1:7" x14ac:dyDescent="0.2">
      <c r="A389" s="34" t="str">
        <f t="shared" si="45"/>
        <v>Finished</v>
      </c>
      <c r="B389" s="35">
        <f t="shared" si="41"/>
        <v>53448</v>
      </c>
      <c r="C389" s="36">
        <f t="shared" si="42"/>
        <v>0</v>
      </c>
      <c r="D389" s="36">
        <f t="shared" si="44"/>
        <v>0</v>
      </c>
      <c r="E389" s="36">
        <f t="shared" si="39"/>
        <v>0</v>
      </c>
      <c r="F389" s="36">
        <f t="shared" si="40"/>
        <v>0</v>
      </c>
      <c r="G389" s="37">
        <f t="shared" si="43"/>
        <v>0</v>
      </c>
    </row>
    <row r="390" spans="1:7" x14ac:dyDescent="0.2">
      <c r="A390" s="34" t="str">
        <f t="shared" si="45"/>
        <v>Finished</v>
      </c>
      <c r="B390" s="35">
        <f t="shared" si="41"/>
        <v>53479</v>
      </c>
      <c r="C390" s="36">
        <f t="shared" si="42"/>
        <v>0</v>
      </c>
      <c r="D390" s="36">
        <f t="shared" si="44"/>
        <v>0</v>
      </c>
      <c r="E390" s="36">
        <f t="shared" si="39"/>
        <v>0</v>
      </c>
      <c r="F390" s="36">
        <f t="shared" si="40"/>
        <v>0</v>
      </c>
      <c r="G390" s="37">
        <f t="shared" si="43"/>
        <v>0</v>
      </c>
    </row>
    <row r="391" spans="1:7" x14ac:dyDescent="0.2">
      <c r="A391" s="34" t="str">
        <f t="shared" si="45"/>
        <v>Finished</v>
      </c>
      <c r="B391" s="35">
        <f t="shared" si="41"/>
        <v>53509</v>
      </c>
      <c r="C391" s="36">
        <f t="shared" si="42"/>
        <v>0</v>
      </c>
      <c r="D391" s="36">
        <f t="shared" si="44"/>
        <v>0</v>
      </c>
      <c r="E391" s="36">
        <f t="shared" si="39"/>
        <v>0</v>
      </c>
      <c r="F391" s="36">
        <f t="shared" si="40"/>
        <v>0</v>
      </c>
      <c r="G391" s="37">
        <f t="shared" si="43"/>
        <v>0</v>
      </c>
    </row>
    <row r="392" spans="1:7" x14ac:dyDescent="0.2">
      <c r="A392" s="34" t="str">
        <f t="shared" si="45"/>
        <v>Finished</v>
      </c>
      <c r="B392" s="35">
        <f t="shared" si="41"/>
        <v>53540</v>
      </c>
      <c r="C392" s="36">
        <f t="shared" si="42"/>
        <v>0</v>
      </c>
      <c r="D392" s="36">
        <f t="shared" si="44"/>
        <v>0</v>
      </c>
      <c r="E392" s="36">
        <f t="shared" si="39"/>
        <v>0</v>
      </c>
      <c r="F392" s="36">
        <f t="shared" si="40"/>
        <v>0</v>
      </c>
      <c r="G392" s="37">
        <f t="shared" si="43"/>
        <v>0</v>
      </c>
    </row>
    <row r="393" spans="1:7" x14ac:dyDescent="0.2">
      <c r="A393" s="34" t="str">
        <f t="shared" si="45"/>
        <v>Finished</v>
      </c>
      <c r="B393" s="35">
        <f t="shared" si="41"/>
        <v>53571</v>
      </c>
      <c r="C393" s="36">
        <f t="shared" si="42"/>
        <v>0</v>
      </c>
      <c r="D393" s="36">
        <f t="shared" si="44"/>
        <v>0</v>
      </c>
      <c r="E393" s="36">
        <f t="shared" si="39"/>
        <v>0</v>
      </c>
      <c r="F393" s="36">
        <f t="shared" si="40"/>
        <v>0</v>
      </c>
      <c r="G393" s="37">
        <f t="shared" si="43"/>
        <v>0</v>
      </c>
    </row>
    <row r="394" spans="1:7" x14ac:dyDescent="0.2">
      <c r="A394" s="34" t="str">
        <f t="shared" si="45"/>
        <v>Finished</v>
      </c>
      <c r="B394" s="35">
        <f t="shared" si="41"/>
        <v>53601</v>
      </c>
      <c r="C394" s="36">
        <f t="shared" si="42"/>
        <v>0</v>
      </c>
      <c r="D394" s="36">
        <f t="shared" si="44"/>
        <v>0</v>
      </c>
      <c r="E394" s="36">
        <f t="shared" si="39"/>
        <v>0</v>
      </c>
      <c r="F394" s="36">
        <f t="shared" si="40"/>
        <v>0</v>
      </c>
      <c r="G394" s="37">
        <f t="shared" si="43"/>
        <v>0</v>
      </c>
    </row>
    <row r="395" spans="1:7" x14ac:dyDescent="0.2">
      <c r="A395" s="34" t="str">
        <f t="shared" si="45"/>
        <v>Finished</v>
      </c>
      <c r="B395" s="35">
        <f t="shared" si="41"/>
        <v>53632</v>
      </c>
      <c r="C395" s="36">
        <f t="shared" si="42"/>
        <v>0</v>
      </c>
      <c r="D395" s="36">
        <f t="shared" si="44"/>
        <v>0</v>
      </c>
      <c r="E395" s="36">
        <f t="shared" si="39"/>
        <v>0</v>
      </c>
      <c r="F395" s="36">
        <f t="shared" si="40"/>
        <v>0</v>
      </c>
      <c r="G395" s="37">
        <f t="shared" si="43"/>
        <v>0</v>
      </c>
    </row>
    <row r="396" spans="1:7" x14ac:dyDescent="0.2">
      <c r="A396" s="34" t="str">
        <f t="shared" si="45"/>
        <v>Finished</v>
      </c>
      <c r="B396" s="35">
        <f t="shared" si="41"/>
        <v>53662</v>
      </c>
      <c r="C396" s="36">
        <f t="shared" si="42"/>
        <v>0</v>
      </c>
      <c r="D396" s="36">
        <f t="shared" si="44"/>
        <v>0</v>
      </c>
      <c r="E396" s="36">
        <f t="shared" si="39"/>
        <v>0</v>
      </c>
      <c r="F396" s="36">
        <f t="shared" si="40"/>
        <v>0</v>
      </c>
      <c r="G396" s="37">
        <f t="shared" si="43"/>
        <v>0</v>
      </c>
    </row>
    <row r="397" spans="1:7" x14ac:dyDescent="0.2">
      <c r="A397" s="34" t="str">
        <f t="shared" si="45"/>
        <v>Finished</v>
      </c>
      <c r="B397" s="35">
        <f t="shared" si="41"/>
        <v>53693</v>
      </c>
      <c r="C397" s="36">
        <f t="shared" si="42"/>
        <v>0</v>
      </c>
      <c r="D397" s="36">
        <f t="shared" si="44"/>
        <v>0</v>
      </c>
      <c r="E397" s="36">
        <f t="shared" si="39"/>
        <v>0</v>
      </c>
      <c r="F397" s="36">
        <f t="shared" si="40"/>
        <v>0</v>
      </c>
      <c r="G397" s="37">
        <f t="shared" si="43"/>
        <v>0</v>
      </c>
    </row>
    <row r="398" spans="1:7" x14ac:dyDescent="0.2">
      <c r="A398" s="34" t="str">
        <f t="shared" si="45"/>
        <v>Finished</v>
      </c>
      <c r="B398" s="35">
        <f t="shared" si="41"/>
        <v>53724</v>
      </c>
      <c r="C398" s="36">
        <f t="shared" si="42"/>
        <v>0</v>
      </c>
      <c r="D398" s="36">
        <f t="shared" si="44"/>
        <v>0</v>
      </c>
      <c r="E398" s="36">
        <f t="shared" si="39"/>
        <v>0</v>
      </c>
      <c r="F398" s="36">
        <f t="shared" si="40"/>
        <v>0</v>
      </c>
      <c r="G398" s="37">
        <f t="shared" si="43"/>
        <v>0</v>
      </c>
    </row>
    <row r="399" spans="1:7" x14ac:dyDescent="0.2">
      <c r="A399" s="34" t="str">
        <f t="shared" si="45"/>
        <v>Finished</v>
      </c>
      <c r="B399" s="35">
        <f t="shared" si="41"/>
        <v>53752</v>
      </c>
      <c r="C399" s="36">
        <f t="shared" si="42"/>
        <v>0</v>
      </c>
      <c r="D399" s="36">
        <f t="shared" si="44"/>
        <v>0</v>
      </c>
      <c r="E399" s="36">
        <f t="shared" si="39"/>
        <v>0</v>
      </c>
      <c r="F399" s="36">
        <f t="shared" si="40"/>
        <v>0</v>
      </c>
      <c r="G399" s="37">
        <f t="shared" si="43"/>
        <v>0</v>
      </c>
    </row>
    <row r="400" spans="1:7" x14ac:dyDescent="0.2">
      <c r="A400" s="34" t="str">
        <f t="shared" si="45"/>
        <v>Finished</v>
      </c>
      <c r="B400" s="35">
        <f t="shared" si="41"/>
        <v>53783</v>
      </c>
      <c r="C400" s="36">
        <f t="shared" si="42"/>
        <v>0</v>
      </c>
      <c r="D400" s="36">
        <f t="shared" si="44"/>
        <v>0</v>
      </c>
      <c r="E400" s="36">
        <f t="shared" si="39"/>
        <v>0</v>
      </c>
      <c r="F400" s="36">
        <f t="shared" si="40"/>
        <v>0</v>
      </c>
      <c r="G400" s="37">
        <f t="shared" si="43"/>
        <v>0</v>
      </c>
    </row>
    <row r="401" spans="1:7" x14ac:dyDescent="0.2">
      <c r="A401" s="34" t="str">
        <f t="shared" si="45"/>
        <v>Finished</v>
      </c>
      <c r="B401" s="35">
        <f t="shared" si="41"/>
        <v>53813</v>
      </c>
      <c r="C401" s="36">
        <f t="shared" si="42"/>
        <v>0</v>
      </c>
      <c r="D401" s="36">
        <f t="shared" si="44"/>
        <v>0</v>
      </c>
      <c r="E401" s="36">
        <f t="shared" si="39"/>
        <v>0</v>
      </c>
      <c r="F401" s="36">
        <f t="shared" si="40"/>
        <v>0</v>
      </c>
      <c r="G401" s="37">
        <f t="shared" si="43"/>
        <v>0</v>
      </c>
    </row>
    <row r="402" spans="1:7" x14ac:dyDescent="0.2">
      <c r="A402" s="34" t="str">
        <f t="shared" si="45"/>
        <v>Finished</v>
      </c>
      <c r="B402" s="35">
        <f t="shared" si="41"/>
        <v>53844</v>
      </c>
      <c r="C402" s="36">
        <f t="shared" si="42"/>
        <v>0</v>
      </c>
      <c r="D402" s="36">
        <f t="shared" si="44"/>
        <v>0</v>
      </c>
      <c r="E402" s="36">
        <f t="shared" si="39"/>
        <v>0</v>
      </c>
      <c r="F402" s="36">
        <f t="shared" si="40"/>
        <v>0</v>
      </c>
      <c r="G402" s="37">
        <f t="shared" si="43"/>
        <v>0</v>
      </c>
    </row>
    <row r="403" spans="1:7" x14ac:dyDescent="0.2">
      <c r="A403" s="34" t="str">
        <f t="shared" si="45"/>
        <v>Finished</v>
      </c>
      <c r="B403" s="35">
        <f t="shared" si="41"/>
        <v>53874</v>
      </c>
      <c r="C403" s="36">
        <f t="shared" si="42"/>
        <v>0</v>
      </c>
      <c r="D403" s="36">
        <f t="shared" si="44"/>
        <v>0</v>
      </c>
      <c r="E403" s="36">
        <f t="shared" si="39"/>
        <v>0</v>
      </c>
      <c r="F403" s="36">
        <f t="shared" si="40"/>
        <v>0</v>
      </c>
      <c r="G403" s="37">
        <f t="shared" si="43"/>
        <v>0</v>
      </c>
    </row>
    <row r="404" spans="1:7" x14ac:dyDescent="0.2">
      <c r="A404" s="34" t="str">
        <f t="shared" si="45"/>
        <v>Finished</v>
      </c>
      <c r="B404" s="35">
        <f t="shared" si="41"/>
        <v>53905</v>
      </c>
      <c r="C404" s="36">
        <f t="shared" si="42"/>
        <v>0</v>
      </c>
      <c r="D404" s="36">
        <f t="shared" si="44"/>
        <v>0</v>
      </c>
      <c r="E404" s="36">
        <f t="shared" si="39"/>
        <v>0</v>
      </c>
      <c r="F404" s="36">
        <f t="shared" si="40"/>
        <v>0</v>
      </c>
      <c r="G404" s="37">
        <f t="shared" si="43"/>
        <v>0</v>
      </c>
    </row>
    <row r="405" spans="1:7" x14ac:dyDescent="0.2">
      <c r="A405" s="34" t="str">
        <f t="shared" si="45"/>
        <v>Finished</v>
      </c>
      <c r="B405" s="35">
        <f t="shared" si="41"/>
        <v>53936</v>
      </c>
      <c r="C405" s="36">
        <f t="shared" si="42"/>
        <v>0</v>
      </c>
      <c r="D405" s="36">
        <f t="shared" si="44"/>
        <v>0</v>
      </c>
      <c r="E405" s="36">
        <f t="shared" si="39"/>
        <v>0</v>
      </c>
      <c r="F405" s="36">
        <f t="shared" si="40"/>
        <v>0</v>
      </c>
      <c r="G405" s="37">
        <f t="shared" si="43"/>
        <v>0</v>
      </c>
    </row>
    <row r="406" spans="1:7" x14ac:dyDescent="0.2">
      <c r="A406" s="34" t="str">
        <f t="shared" si="45"/>
        <v>Finished</v>
      </c>
      <c r="B406" s="35">
        <f t="shared" si="41"/>
        <v>53966</v>
      </c>
      <c r="C406" s="36">
        <f t="shared" si="42"/>
        <v>0</v>
      </c>
      <c r="D406" s="36">
        <f t="shared" si="44"/>
        <v>0</v>
      </c>
      <c r="E406" s="36">
        <f t="shared" si="39"/>
        <v>0</v>
      </c>
      <c r="F406" s="36">
        <f t="shared" si="40"/>
        <v>0</v>
      </c>
      <c r="G406" s="37">
        <f t="shared" si="43"/>
        <v>0</v>
      </c>
    </row>
    <row r="407" spans="1:7" x14ac:dyDescent="0.2">
      <c r="A407" s="34" t="str">
        <f t="shared" si="45"/>
        <v>Finished</v>
      </c>
      <c r="B407" s="35">
        <f t="shared" si="41"/>
        <v>53997</v>
      </c>
      <c r="C407" s="36">
        <f t="shared" si="42"/>
        <v>0</v>
      </c>
      <c r="D407" s="36">
        <f t="shared" si="44"/>
        <v>0</v>
      </c>
      <c r="E407" s="36">
        <f t="shared" si="39"/>
        <v>0</v>
      </c>
      <c r="F407" s="36">
        <f t="shared" si="40"/>
        <v>0</v>
      </c>
      <c r="G407" s="37">
        <f t="shared" si="43"/>
        <v>0</v>
      </c>
    </row>
  </sheetData>
  <mergeCells count="3">
    <mergeCell ref="Q5:Q7"/>
    <mergeCell ref="Q9:Q14"/>
    <mergeCell ref="D22:F22"/>
  </mergeCells>
  <dataValidations count="3">
    <dataValidation type="list" allowBlank="1" showInputMessage="1" showErrorMessage="1" sqref="B15:B16">
      <formula1>list_schedules_intervals</formula1>
    </dataValidation>
    <dataValidation type="list" allowBlank="1" showInputMessage="1" showErrorMessage="1" sqref="B4">
      <formula1>list_num_days_in_year</formula1>
    </dataValidation>
    <dataValidation type="list" allowBlank="1" showInputMessage="1" showErrorMessage="1" sqref="F17">
      <formula1>$S$13:$S$14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S406"/>
  <sheetViews>
    <sheetView zoomScale="80" zoomScaleNormal="80" workbookViewId="0">
      <pane xSplit="3" ySplit="23" topLeftCell="G24" activePane="bottomRight" state="frozen"/>
      <selection activeCell="C25" sqref="C25"/>
      <selection pane="topRight" activeCell="C25" sqref="C25"/>
      <selection pane="bottomLeft" activeCell="C25" sqref="C25"/>
      <selection pane="bottomRight" activeCell="M17" sqref="M17"/>
    </sheetView>
  </sheetViews>
  <sheetFormatPr defaultRowHeight="14.25" x14ac:dyDescent="0.2"/>
  <cols>
    <col min="1" max="1" width="31" customWidth="1"/>
    <col min="2" max="2" width="22.25" customWidth="1"/>
    <col min="3" max="3" width="17.875" style="1" customWidth="1"/>
    <col min="4" max="4" width="16.625" style="1" customWidth="1"/>
    <col min="5" max="5" width="37.375" style="1" customWidth="1"/>
    <col min="6" max="6" width="21.25" style="1" customWidth="1"/>
    <col min="7" max="7" width="14.75" style="1" customWidth="1"/>
    <col min="8" max="8" width="1.625" customWidth="1"/>
    <col min="9" max="9" width="10.5" hidden="1" customWidth="1"/>
    <col min="10" max="10" width="26.875" hidden="1" customWidth="1"/>
    <col min="11" max="11" width="11.25" hidden="1" customWidth="1"/>
    <col min="12" max="12" width="10.5" hidden="1" customWidth="1"/>
    <col min="13" max="13" width="4.625" customWidth="1"/>
    <col min="14" max="14" width="17.25" customWidth="1"/>
    <col min="15" max="15" width="15.625" customWidth="1"/>
    <col min="16" max="16" width="16.75" customWidth="1"/>
    <col min="17" max="17" width="14" customWidth="1"/>
    <col min="18" max="18" width="9" customWidth="1"/>
    <col min="19" max="19" width="18" customWidth="1"/>
    <col min="20" max="20" width="9" customWidth="1"/>
  </cols>
  <sheetData>
    <row r="1" spans="1:19" ht="15.75" x14ac:dyDescent="0.25">
      <c r="E1" s="49"/>
      <c r="F1"/>
      <c r="J1" t="s">
        <v>96</v>
      </c>
    </row>
    <row r="2" spans="1:19" ht="15" thickBot="1" x14ac:dyDescent="0.25">
      <c r="F2"/>
      <c r="J2" t="s">
        <v>97</v>
      </c>
    </row>
    <row r="3" spans="1:19" ht="15.75" thickBot="1" x14ac:dyDescent="0.3">
      <c r="E3" s="86" t="s">
        <v>160</v>
      </c>
      <c r="F3" s="225" t="s">
        <v>110</v>
      </c>
    </row>
    <row r="4" spans="1:19" ht="13.5" customHeight="1" thickBot="1" x14ac:dyDescent="0.3">
      <c r="A4" s="217" t="s">
        <v>32</v>
      </c>
      <c r="B4" s="198">
        <v>360</v>
      </c>
      <c r="C4" s="156" t="s">
        <v>139</v>
      </c>
      <c r="E4" s="7" t="str">
        <f>+"# pmt interval p: "&amp; $B$15</f>
        <v># pmt interval p: 1-month (Monthly)</v>
      </c>
      <c r="F4" s="203">
        <f>+VLOOKUP(selected_pmt_interval,$N$5:$O$14,2,0)</f>
        <v>12</v>
      </c>
      <c r="G4" s="116"/>
      <c r="J4" t="s">
        <v>100</v>
      </c>
      <c r="N4" s="27" t="s">
        <v>115</v>
      </c>
      <c r="O4" s="96" t="s">
        <v>116</v>
      </c>
      <c r="P4" s="97" t="s">
        <v>104</v>
      </c>
      <c r="S4" s="27" t="s">
        <v>27</v>
      </c>
    </row>
    <row r="5" spans="1:19" ht="15" thickBot="1" x14ac:dyDescent="0.25">
      <c r="A5" s="194"/>
      <c r="B5" s="47"/>
      <c r="D5" s="103"/>
      <c r="E5" s="117" t="str">
        <f>+"#comp interval c: "&amp;$B$16</f>
        <v>#comp interval c: 6-months</v>
      </c>
      <c r="F5" s="204">
        <f>+VLOOKUP(selected_comp_interval,$N$5:$O$14,2,0)</f>
        <v>2</v>
      </c>
      <c r="G5" s="5"/>
      <c r="J5" t="s">
        <v>99</v>
      </c>
      <c r="N5" s="14" t="s">
        <v>16</v>
      </c>
      <c r="O5" s="19">
        <v>52</v>
      </c>
      <c r="P5" s="215">
        <v>7</v>
      </c>
      <c r="Q5" s="293" t="s">
        <v>23</v>
      </c>
      <c r="S5" s="14">
        <v>360</v>
      </c>
    </row>
    <row r="6" spans="1:19" ht="15" customHeight="1" thickBot="1" x14ac:dyDescent="0.3">
      <c r="A6" s="218" t="s">
        <v>77</v>
      </c>
      <c r="B6" s="93">
        <v>6.5000000000000002E-2</v>
      </c>
      <c r="C6" s="184"/>
      <c r="D6" s="103"/>
      <c r="E6" s="12" t="s">
        <v>117</v>
      </c>
      <c r="F6" s="205">
        <f>+VLOOKUP(selected_pmt_interval,$N$5:$P$14,3,0)</f>
        <v>1</v>
      </c>
      <c r="G6" s="4"/>
      <c r="J6" s="90" t="s">
        <v>51</v>
      </c>
      <c r="K6" s="87"/>
      <c r="N6" s="15" t="s">
        <v>15</v>
      </c>
      <c r="O6" s="19">
        <f>52/2</f>
        <v>26</v>
      </c>
      <c r="P6" s="215">
        <v>14</v>
      </c>
      <c r="Q6" s="293"/>
      <c r="S6" s="15">
        <v>364</v>
      </c>
    </row>
    <row r="7" spans="1:19" ht="15" thickBot="1" x14ac:dyDescent="0.25">
      <c r="A7" s="10" t="s">
        <v>2</v>
      </c>
      <c r="B7" s="91">
        <v>0</v>
      </c>
      <c r="J7" s="9" t="s">
        <v>33</v>
      </c>
      <c r="K7" s="73">
        <f>+B7*loan_amt</f>
        <v>0</v>
      </c>
      <c r="N7" s="15" t="s">
        <v>11</v>
      </c>
      <c r="O7" s="19">
        <f>+O5/4</f>
        <v>13</v>
      </c>
      <c r="P7" s="215">
        <v>28</v>
      </c>
      <c r="Q7" s="293"/>
      <c r="S7" s="15">
        <v>365</v>
      </c>
    </row>
    <row r="8" spans="1:19" ht="15" thickBot="1" x14ac:dyDescent="0.25">
      <c r="A8" s="47"/>
      <c r="B8" s="47"/>
      <c r="E8" s="7" t="s">
        <v>103</v>
      </c>
      <c r="F8" s="286">
        <f>+Quoted_APR-B7</f>
        <v>6.5000000000000002E-2</v>
      </c>
      <c r="G8" s="131"/>
      <c r="J8" s="9"/>
      <c r="K8" s="73"/>
      <c r="N8" s="15" t="s">
        <v>113</v>
      </c>
      <c r="O8" s="144">
        <f>+num_days_in_year</f>
        <v>360</v>
      </c>
      <c r="P8" s="215">
        <v>1</v>
      </c>
      <c r="Q8" s="272"/>
      <c r="S8" s="19"/>
    </row>
    <row r="9" spans="1:19" x14ac:dyDescent="0.2">
      <c r="A9" s="7" t="s">
        <v>7</v>
      </c>
      <c r="B9" s="199">
        <v>425000</v>
      </c>
      <c r="E9" s="117" t="s">
        <v>67</v>
      </c>
      <c r="F9" s="207">
        <f>+((1+cal_apr_after_points/cal_num_comp_interval)^(cal_num_comp_interval/cal_num_pmt_interval)-1)*cal_num_pmt_interval</f>
        <v>6.4136880905970806E-2</v>
      </c>
      <c r="G9">
        <f>+G15*num_days_in_year/cal_days_loan_to_p0/loan_amt</f>
        <v>6.5003294117647048E-2</v>
      </c>
      <c r="J9" s="9" t="s">
        <v>114</v>
      </c>
      <c r="K9" s="71">
        <f>+((1+Quoted_APR/cal_num_comp_interval)^(cal_num_comp_interval/cal_num_pmt_interval)-1)*cal_num_pmt_interval</f>
        <v>6.4136880905970806E-2</v>
      </c>
      <c r="N9" s="15" t="s">
        <v>13</v>
      </c>
      <c r="O9" s="19">
        <v>12</v>
      </c>
      <c r="P9" s="15">
        <v>1</v>
      </c>
      <c r="Q9" s="294" t="s">
        <v>24</v>
      </c>
    </row>
    <row r="10" spans="1:19" ht="15.75" thickBot="1" x14ac:dyDescent="0.3">
      <c r="A10" s="10" t="s">
        <v>8</v>
      </c>
      <c r="B10" s="22">
        <v>12</v>
      </c>
      <c r="D10"/>
      <c r="E10" s="127" t="str">
        <f>"ARP new/#pmt interval: "&amp;$B$15</f>
        <v>ARP new/#pmt interval: 1-month (Monthly)</v>
      </c>
      <c r="F10" s="208">
        <f>+cal_apr_new/cal_num_pmt_interval</f>
        <v>5.3447400754975671E-3</v>
      </c>
      <c r="G10" s="130"/>
      <c r="J10" s="21" t="str">
        <f>+$B$15&amp;" rate"</f>
        <v>1-month (Monthly) rate</v>
      </c>
      <c r="K10" s="79">
        <f>K9/cal_num_pmt_interval</f>
        <v>5.3447400754975671E-3</v>
      </c>
      <c r="N10" s="15" t="s">
        <v>14</v>
      </c>
      <c r="O10" s="19">
        <v>6</v>
      </c>
      <c r="P10" s="15">
        <v>2</v>
      </c>
      <c r="Q10" s="294"/>
    </row>
    <row r="11" spans="1:19" ht="15.75" thickBot="1" x14ac:dyDescent="0.3">
      <c r="A11" s="47"/>
      <c r="B11" s="83"/>
      <c r="D11" s="132"/>
      <c r="E11" s="219" t="s">
        <v>177</v>
      </c>
      <c r="F11" s="221">
        <f>+PMT(cal_periodic_pmt_rate,num_pmts,-loan_amt)</f>
        <v>36659.093785926074</v>
      </c>
      <c r="I11" s="6"/>
      <c r="J11" s="9" t="s">
        <v>34</v>
      </c>
      <c r="K11" s="69">
        <f>(cal_pv_on_p0*(1+$F$10)^num_pmts)*($F$10)/((1+$F$10)^num_pmts-1)</f>
        <v>0</v>
      </c>
      <c r="L11" s="6"/>
      <c r="M11" s="6"/>
      <c r="N11" s="15" t="s">
        <v>12</v>
      </c>
      <c r="O11" s="19">
        <v>4</v>
      </c>
      <c r="P11" s="15">
        <v>3</v>
      </c>
      <c r="Q11" s="294"/>
    </row>
    <row r="12" spans="1:19" ht="15" thickBot="1" x14ac:dyDescent="0.25">
      <c r="A12" s="86" t="s">
        <v>49</v>
      </c>
      <c r="B12" s="23">
        <v>42566</v>
      </c>
      <c r="D12"/>
      <c r="G12" s="3"/>
      <c r="J12" s="9" t="s">
        <v>35</v>
      </c>
      <c r="K12" s="69">
        <f>+cal_periodic_pmt_amt</f>
        <v>36659.093785926074</v>
      </c>
      <c r="N12" s="15" t="s">
        <v>9</v>
      </c>
      <c r="O12" s="19">
        <v>3</v>
      </c>
      <c r="P12" s="15">
        <v>4</v>
      </c>
      <c r="Q12" s="294"/>
      <c r="S12" s="140" t="s">
        <v>108</v>
      </c>
    </row>
    <row r="13" spans="1:19" ht="15" thickBot="1" x14ac:dyDescent="0.25">
      <c r="A13" s="10" t="s">
        <v>0</v>
      </c>
      <c r="B13" s="200">
        <v>42614</v>
      </c>
      <c r="C13" s="1">
        <f>+first_pmt_due-approval_date</f>
        <v>48</v>
      </c>
      <c r="D13"/>
      <c r="E13" s="86" t="s">
        <v>140</v>
      </c>
      <c r="F13" s="209">
        <f>+EDATE(first_pmt_due,-Len_of_pmt_interval)</f>
        <v>42583</v>
      </c>
      <c r="G13"/>
      <c r="J13" s="9" t="s">
        <v>36</v>
      </c>
      <c r="K13" s="70">
        <f>+K11-K12</f>
        <v>-36659.093785926074</v>
      </c>
      <c r="N13" s="15" t="s">
        <v>10</v>
      </c>
      <c r="O13" s="19">
        <v>2</v>
      </c>
      <c r="P13" s="15">
        <v>6</v>
      </c>
      <c r="Q13" s="294"/>
      <c r="S13" s="141" t="s">
        <v>109</v>
      </c>
    </row>
    <row r="14" spans="1:19" ht="15.75" thickBot="1" x14ac:dyDescent="0.3">
      <c r="A14" s="47"/>
      <c r="B14" s="47"/>
      <c r="D14"/>
      <c r="E14" s="117" t="s">
        <v>141</v>
      </c>
      <c r="F14" s="210">
        <f>+$F$13-approval_date</f>
        <v>17</v>
      </c>
      <c r="G14" s="136"/>
      <c r="J14" s="59" t="s">
        <v>38</v>
      </c>
      <c r="K14" s="74">
        <f>+IFERROR(K7/K13,0)</f>
        <v>0</v>
      </c>
      <c r="N14" s="16" t="s">
        <v>17</v>
      </c>
      <c r="O14" s="20">
        <v>1</v>
      </c>
      <c r="P14" s="16">
        <v>12</v>
      </c>
      <c r="Q14" s="294"/>
      <c r="S14" s="142" t="s">
        <v>110</v>
      </c>
    </row>
    <row r="15" spans="1:19" ht="15.75" thickBot="1" x14ac:dyDescent="0.3">
      <c r="A15" s="7" t="s">
        <v>22</v>
      </c>
      <c r="B15" s="89" t="s">
        <v>13</v>
      </c>
      <c r="D15"/>
      <c r="E15" s="92" t="s">
        <v>178</v>
      </c>
      <c r="F15" s="287">
        <f>+loan_amt*cal_apr_after_points/num_days_in_year*cal_days_loan_to_p0</f>
        <v>1304.5138888888889</v>
      </c>
      <c r="G15" s="1">
        <v>1304.58</v>
      </c>
      <c r="J15" s="72" t="s">
        <v>37</v>
      </c>
      <c r="K15" s="80">
        <f>+K10-cal_periodic_pmt_rate</f>
        <v>0</v>
      </c>
    </row>
    <row r="16" spans="1:19" ht="16.5" thickBot="1" x14ac:dyDescent="0.3">
      <c r="A16" s="59" t="s">
        <v>1</v>
      </c>
      <c r="B16" s="202" t="s">
        <v>10</v>
      </c>
      <c r="C16" s="106"/>
      <c r="D16" s="84"/>
      <c r="E16" s="193" t="s">
        <v>142</v>
      </c>
      <c r="F16" s="214">
        <f>+first_pmt_due-cal_prev_scan_date</f>
        <v>31</v>
      </c>
      <c r="G16" s="1">
        <f>+loan_amt*cal_periodic_pmt_rate</f>
        <v>2271.5145320864658</v>
      </c>
      <c r="J16" s="81" t="s">
        <v>39</v>
      </c>
      <c r="K16" s="82" t="str">
        <f>+IF(K14&lt;num_pmts,"Yes","No")</f>
        <v>Yes</v>
      </c>
      <c r="M16" s="49"/>
      <c r="N16" s="128"/>
    </row>
    <row r="17" spans="1:19" ht="15" thickBot="1" x14ac:dyDescent="0.25">
      <c r="A17" s="10" t="s">
        <v>3</v>
      </c>
      <c r="B17" s="22" t="s">
        <v>54</v>
      </c>
      <c r="D17" s="84"/>
      <c r="E17" s="117" t="s">
        <v>179</v>
      </c>
      <c r="F17" s="237">
        <f>+cal_interest_loan_to_p0*cal_apr_new/num_days_in_year*F16</f>
        <v>7.2046972496872126</v>
      </c>
    </row>
    <row r="18" spans="1:19" x14ac:dyDescent="0.2">
      <c r="A18" s="47"/>
      <c r="B18" s="83"/>
      <c r="D18" s="84"/>
      <c r="E18" s="117" t="s">
        <v>143</v>
      </c>
      <c r="F18" s="237">
        <f>+cal_periodic_pmt_rate*loan_amt</f>
        <v>2271.5145320864658</v>
      </c>
      <c r="G18" s="3"/>
      <c r="J18" s="83"/>
      <c r="K18" s="47"/>
      <c r="N18" s="1"/>
      <c r="P18" s="135"/>
    </row>
    <row r="19" spans="1:19" ht="15" thickBot="1" x14ac:dyDescent="0.25">
      <c r="A19" s="47"/>
      <c r="B19" s="83"/>
      <c r="D19" s="129"/>
      <c r="E19" s="12" t="s">
        <v>144</v>
      </c>
      <c r="F19" s="205">
        <f>+loan_amt/num_pmts</f>
        <v>35416.666666666664</v>
      </c>
      <c r="G19" s="3"/>
      <c r="J19" s="83"/>
      <c r="K19" s="47"/>
      <c r="N19" s="136"/>
      <c r="P19" s="135"/>
    </row>
    <row r="20" spans="1:19" x14ac:dyDescent="0.2">
      <c r="A20" t="s">
        <v>171</v>
      </c>
      <c r="D20" s="129">
        <f>+D21/num_pmts</f>
        <v>36755.779862287578</v>
      </c>
      <c r="E20" s="48"/>
      <c r="F20" s="48"/>
      <c r="J20" s="83"/>
      <c r="K20" s="47"/>
    </row>
    <row r="21" spans="1:19" s="49" customFormat="1" ht="16.5" thickBot="1" x14ac:dyDescent="0.3">
      <c r="A21" s="49" t="s">
        <v>26</v>
      </c>
      <c r="C21" s="50"/>
      <c r="D21" s="51">
        <f>+SUM(D25:D406)</f>
        <v>441069.35834745091</v>
      </c>
      <c r="E21" s="51">
        <f>+SUM(E25:E406)</f>
        <v>16069.358347450916</v>
      </c>
      <c r="F21" s="51">
        <f>+SUM(F25:F406)</f>
        <v>425000</v>
      </c>
      <c r="G21" s="51"/>
      <c r="N21"/>
      <c r="O21"/>
      <c r="P21"/>
      <c r="Q21"/>
      <c r="R21"/>
      <c r="S21"/>
    </row>
    <row r="22" spans="1:19" ht="15.75" thickBot="1" x14ac:dyDescent="0.3">
      <c r="A22" s="8"/>
      <c r="B22" s="8"/>
      <c r="C22" s="17"/>
      <c r="D22" s="295" t="s">
        <v>4</v>
      </c>
      <c r="E22" s="296"/>
      <c r="F22" s="297"/>
      <c r="G22" s="18"/>
    </row>
    <row r="23" spans="1:19" s="85" customFormat="1" ht="45" x14ac:dyDescent="0.2">
      <c r="A23" s="251" t="s">
        <v>47</v>
      </c>
      <c r="B23" s="251" t="s">
        <v>166</v>
      </c>
      <c r="C23" s="252" t="s">
        <v>165</v>
      </c>
      <c r="D23" s="253" t="s">
        <v>167</v>
      </c>
      <c r="E23" s="253" t="s">
        <v>168</v>
      </c>
      <c r="F23" s="253" t="s">
        <v>169</v>
      </c>
      <c r="G23" s="254" t="s">
        <v>170</v>
      </c>
      <c r="J23" s="85">
        <f>16/30*100</f>
        <v>53.333333333333336</v>
      </c>
      <c r="N23"/>
      <c r="O23"/>
      <c r="P23"/>
      <c r="Q23"/>
      <c r="R23"/>
      <c r="S23"/>
    </row>
    <row r="24" spans="1:19" s="255" customFormat="1" ht="15" x14ac:dyDescent="0.25">
      <c r="A24" s="278" t="s">
        <v>125</v>
      </c>
      <c r="B24" s="279">
        <f>+approval_date</f>
        <v>42566</v>
      </c>
      <c r="C24" s="280">
        <f>+loan_amt</f>
        <v>425000</v>
      </c>
      <c r="D24" s="281">
        <v>0</v>
      </c>
      <c r="E24" s="281">
        <v>0</v>
      </c>
      <c r="F24" s="281">
        <v>0</v>
      </c>
      <c r="G24" s="282">
        <f>+C24</f>
        <v>425000</v>
      </c>
      <c r="N24"/>
      <c r="O24"/>
      <c r="P24"/>
      <c r="Q24"/>
      <c r="R24"/>
      <c r="S24"/>
    </row>
    <row r="25" spans="1:19" ht="15" x14ac:dyDescent="0.25">
      <c r="A25" s="34">
        <v>1</v>
      </c>
      <c r="B25" s="102">
        <f>+first_pmt_due</f>
        <v>42614</v>
      </c>
      <c r="C25" s="191">
        <f>+G24</f>
        <v>425000</v>
      </c>
      <c r="D25" s="192">
        <f>+E25+F25</f>
        <v>38992.695087642016</v>
      </c>
      <c r="E25" s="242">
        <f>+IF(F3="Yes",cal_interest_loan_to_p0+F17+F18,cal_interest_loan_to_p0+F18)</f>
        <v>3576.0284209753545</v>
      </c>
      <c r="F25" s="240">
        <f>+$F$19</f>
        <v>35416.666666666664</v>
      </c>
      <c r="G25" s="37">
        <f>+C25-F25</f>
        <v>389583.33333333331</v>
      </c>
      <c r="J25" t="s">
        <v>93</v>
      </c>
      <c r="K25">
        <f>+(cal_periodic_pmt_rate)*(1+cal_periodic_pmt_rate)^num_pmts</f>
        <v>5.6977935621096596E-3</v>
      </c>
    </row>
    <row r="26" spans="1:19" x14ac:dyDescent="0.2">
      <c r="A26" s="32">
        <f t="shared" ref="A26:A56" si="0">+IF(A25&lt;num_pmts,A25+1,"Finished")</f>
        <v>2</v>
      </c>
      <c r="B26" s="33">
        <f t="shared" ref="B26:B89" si="1">+EDATE(B25,Len_of_pmt_interval)</f>
        <v>42644</v>
      </c>
      <c r="C26" s="26">
        <f t="shared" ref="C26:C89" si="2">+G25</f>
        <v>389583.33333333331</v>
      </c>
      <c r="D26" s="36">
        <f>+E26+F26</f>
        <v>37498.888321079256</v>
      </c>
      <c r="E26" s="241">
        <f t="shared" ref="E26:E89" si="3">+G25*cal_periodic_pmt_rate</f>
        <v>2082.2216544125936</v>
      </c>
      <c r="F26" s="26">
        <f t="shared" ref="F26:F89" si="4">+IF(A26&lt;num_pmts,$F$19,C26)</f>
        <v>35416.666666666664</v>
      </c>
      <c r="G26" s="38">
        <f t="shared" ref="G26:G89" si="5">+C26-F26</f>
        <v>354166.66666666663</v>
      </c>
      <c r="J26" t="s">
        <v>94</v>
      </c>
      <c r="K26">
        <f>+(1+cal_periodic_pmt_rate)^(num_pmts+1)-1-cal_periodic_pmt_rate</f>
        <v>6.6409303486613558E-2</v>
      </c>
    </row>
    <row r="27" spans="1:19" s="5" customFormat="1" x14ac:dyDescent="0.2">
      <c r="A27" s="34">
        <f t="shared" si="0"/>
        <v>3</v>
      </c>
      <c r="B27" s="35">
        <f t="shared" si="1"/>
        <v>42675</v>
      </c>
      <c r="C27" s="36">
        <f t="shared" si="2"/>
        <v>354166.66666666663</v>
      </c>
      <c r="D27" s="36">
        <f t="shared" ref="D27:D90" si="6">+E27+F27</f>
        <v>37309.595443405386</v>
      </c>
      <c r="E27" s="243">
        <f t="shared" si="3"/>
        <v>1892.9287767387216</v>
      </c>
      <c r="F27" s="36">
        <f t="shared" si="4"/>
        <v>35416.666666666664</v>
      </c>
      <c r="G27" s="39">
        <f t="shared" si="5"/>
        <v>318749.99999999994</v>
      </c>
      <c r="N27"/>
      <c r="O27"/>
      <c r="P27"/>
      <c r="Q27"/>
      <c r="R27"/>
      <c r="S27"/>
    </row>
    <row r="28" spans="1:19" x14ac:dyDescent="0.2">
      <c r="A28" s="32">
        <f t="shared" si="0"/>
        <v>4</v>
      </c>
      <c r="B28" s="33">
        <f t="shared" si="1"/>
        <v>42705</v>
      </c>
      <c r="C28" s="26">
        <f t="shared" si="2"/>
        <v>318749.99999999994</v>
      </c>
      <c r="D28" s="26">
        <f t="shared" si="6"/>
        <v>37120.302565731516</v>
      </c>
      <c r="E28" s="241">
        <f t="shared" si="3"/>
        <v>1703.6358990648491</v>
      </c>
      <c r="F28" s="40">
        <f t="shared" si="4"/>
        <v>35416.666666666664</v>
      </c>
      <c r="G28" s="41">
        <f t="shared" si="5"/>
        <v>283333.33333333326</v>
      </c>
      <c r="J28" t="s">
        <v>95</v>
      </c>
      <c r="K28">
        <f>+loan_amt*K25/K26</f>
        <v>36464.202103621385</v>
      </c>
    </row>
    <row r="29" spans="1:19" x14ac:dyDescent="0.2">
      <c r="A29" s="34">
        <f t="shared" si="0"/>
        <v>5</v>
      </c>
      <c r="B29" s="35">
        <f t="shared" si="1"/>
        <v>42736</v>
      </c>
      <c r="C29" s="36">
        <f t="shared" si="2"/>
        <v>283333.33333333326</v>
      </c>
      <c r="D29" s="36">
        <f t="shared" si="6"/>
        <v>36931.009688057638</v>
      </c>
      <c r="E29" s="243">
        <f t="shared" si="3"/>
        <v>1514.3430213909769</v>
      </c>
      <c r="F29" s="36">
        <f t="shared" si="4"/>
        <v>35416.666666666664</v>
      </c>
      <c r="G29" s="37">
        <f t="shared" si="5"/>
        <v>247916.6666666666</v>
      </c>
    </row>
    <row r="30" spans="1:19" x14ac:dyDescent="0.2">
      <c r="A30" s="32">
        <f t="shared" si="0"/>
        <v>6</v>
      </c>
      <c r="B30" s="33">
        <f t="shared" si="1"/>
        <v>42767</v>
      </c>
      <c r="C30" s="26">
        <f t="shared" si="2"/>
        <v>247916.6666666666</v>
      </c>
      <c r="D30" s="26">
        <f t="shared" si="6"/>
        <v>36741.716810383768</v>
      </c>
      <c r="E30" s="241">
        <f t="shared" si="3"/>
        <v>1325.0501437171049</v>
      </c>
      <c r="F30" s="26">
        <f t="shared" si="4"/>
        <v>35416.666666666664</v>
      </c>
      <c r="G30" s="25">
        <f t="shared" si="5"/>
        <v>212499.99999999994</v>
      </c>
    </row>
    <row r="31" spans="1:19" x14ac:dyDescent="0.2">
      <c r="A31" s="34">
        <f t="shared" si="0"/>
        <v>7</v>
      </c>
      <c r="B31" s="35">
        <f t="shared" si="1"/>
        <v>42795</v>
      </c>
      <c r="C31" s="36">
        <f t="shared" si="2"/>
        <v>212499.99999999994</v>
      </c>
      <c r="D31" s="36">
        <f t="shared" si="6"/>
        <v>36552.423932709899</v>
      </c>
      <c r="E31" s="243">
        <f t="shared" si="3"/>
        <v>1135.7572660432327</v>
      </c>
      <c r="F31" s="36">
        <f t="shared" si="4"/>
        <v>35416.666666666664</v>
      </c>
      <c r="G31" s="37">
        <f t="shared" si="5"/>
        <v>177083.33333333328</v>
      </c>
    </row>
    <row r="32" spans="1:19" x14ac:dyDescent="0.2">
      <c r="A32" s="32">
        <f t="shared" si="0"/>
        <v>8</v>
      </c>
      <c r="B32" s="33">
        <f t="shared" si="1"/>
        <v>42826</v>
      </c>
      <c r="C32" s="26">
        <f t="shared" si="2"/>
        <v>177083.33333333328</v>
      </c>
      <c r="D32" s="26">
        <f t="shared" si="6"/>
        <v>36363.131055036021</v>
      </c>
      <c r="E32" s="241">
        <f t="shared" si="3"/>
        <v>946.46438836936056</v>
      </c>
      <c r="F32" s="26">
        <f t="shared" si="4"/>
        <v>35416.666666666664</v>
      </c>
      <c r="G32" s="25">
        <f t="shared" si="5"/>
        <v>141666.66666666663</v>
      </c>
    </row>
    <row r="33" spans="1:7" x14ac:dyDescent="0.2">
      <c r="A33" s="34">
        <f t="shared" si="0"/>
        <v>9</v>
      </c>
      <c r="B33" s="35">
        <f t="shared" si="1"/>
        <v>42856</v>
      </c>
      <c r="C33" s="36">
        <f t="shared" si="2"/>
        <v>141666.66666666663</v>
      </c>
      <c r="D33" s="36">
        <f t="shared" si="6"/>
        <v>36173.838177362151</v>
      </c>
      <c r="E33" s="243">
        <f t="shared" si="3"/>
        <v>757.17151069548845</v>
      </c>
      <c r="F33" s="36">
        <f t="shared" si="4"/>
        <v>35416.666666666664</v>
      </c>
      <c r="G33" s="37">
        <f t="shared" si="5"/>
        <v>106249.99999999997</v>
      </c>
    </row>
    <row r="34" spans="1:7" x14ac:dyDescent="0.2">
      <c r="A34" s="32">
        <f t="shared" si="0"/>
        <v>10</v>
      </c>
      <c r="B34" s="33">
        <f t="shared" si="1"/>
        <v>42887</v>
      </c>
      <c r="C34" s="26">
        <f t="shared" si="2"/>
        <v>106249.99999999997</v>
      </c>
      <c r="D34" s="26">
        <f t="shared" si="6"/>
        <v>35984.545299688281</v>
      </c>
      <c r="E34" s="241">
        <f t="shared" si="3"/>
        <v>567.87863302161634</v>
      </c>
      <c r="F34" s="26">
        <f t="shared" si="4"/>
        <v>35416.666666666664</v>
      </c>
      <c r="G34" s="25">
        <f t="shared" si="5"/>
        <v>70833.333333333314</v>
      </c>
    </row>
    <row r="35" spans="1:7" x14ac:dyDescent="0.2">
      <c r="A35" s="34">
        <f t="shared" si="0"/>
        <v>11</v>
      </c>
      <c r="B35" s="35">
        <f t="shared" si="1"/>
        <v>42917</v>
      </c>
      <c r="C35" s="36">
        <f t="shared" si="2"/>
        <v>70833.333333333314</v>
      </c>
      <c r="D35" s="36">
        <f t="shared" si="6"/>
        <v>35795.252422014411</v>
      </c>
      <c r="E35" s="243">
        <f t="shared" si="3"/>
        <v>378.58575534774423</v>
      </c>
      <c r="F35" s="36">
        <f t="shared" si="4"/>
        <v>35416.666666666664</v>
      </c>
      <c r="G35" s="37">
        <f t="shared" si="5"/>
        <v>35416.66666666665</v>
      </c>
    </row>
    <row r="36" spans="1:7" x14ac:dyDescent="0.2">
      <c r="A36" s="32">
        <f t="shared" si="0"/>
        <v>12</v>
      </c>
      <c r="B36" s="33">
        <f t="shared" si="1"/>
        <v>42948</v>
      </c>
      <c r="C36" s="26">
        <f t="shared" si="2"/>
        <v>35416.66666666665</v>
      </c>
      <c r="D36" s="26">
        <f t="shared" si="6"/>
        <v>35605.95954434052</v>
      </c>
      <c r="E36" s="241">
        <f t="shared" si="3"/>
        <v>189.29287767387208</v>
      </c>
      <c r="F36" s="26">
        <f t="shared" si="4"/>
        <v>35416.66666666665</v>
      </c>
      <c r="G36" s="25">
        <f t="shared" si="5"/>
        <v>0</v>
      </c>
    </row>
    <row r="37" spans="1:7" x14ac:dyDescent="0.2">
      <c r="A37" s="34" t="str">
        <f t="shared" si="0"/>
        <v>Finished</v>
      </c>
      <c r="B37" s="35">
        <f t="shared" si="1"/>
        <v>42979</v>
      </c>
      <c r="C37" s="36">
        <f t="shared" si="2"/>
        <v>0</v>
      </c>
      <c r="D37" s="36">
        <f t="shared" si="6"/>
        <v>0</v>
      </c>
      <c r="E37" s="243">
        <f t="shared" si="3"/>
        <v>0</v>
      </c>
      <c r="F37" s="36">
        <f t="shared" si="4"/>
        <v>0</v>
      </c>
      <c r="G37" s="37">
        <f t="shared" si="5"/>
        <v>0</v>
      </c>
    </row>
    <row r="38" spans="1:7" x14ac:dyDescent="0.2">
      <c r="A38" s="32" t="str">
        <f t="shared" si="0"/>
        <v>Finished</v>
      </c>
      <c r="B38" s="33">
        <f t="shared" si="1"/>
        <v>43009</v>
      </c>
      <c r="C38" s="26">
        <f t="shared" si="2"/>
        <v>0</v>
      </c>
      <c r="D38" s="26">
        <f t="shared" si="6"/>
        <v>0</v>
      </c>
      <c r="E38" s="241">
        <f t="shared" si="3"/>
        <v>0</v>
      </c>
      <c r="F38" s="26">
        <f t="shared" si="4"/>
        <v>0</v>
      </c>
      <c r="G38" s="25">
        <f t="shared" si="5"/>
        <v>0</v>
      </c>
    </row>
    <row r="39" spans="1:7" x14ac:dyDescent="0.2">
      <c r="A39" s="34" t="str">
        <f t="shared" si="0"/>
        <v>Finished</v>
      </c>
      <c r="B39" s="35">
        <f t="shared" si="1"/>
        <v>43040</v>
      </c>
      <c r="C39" s="36">
        <f t="shared" si="2"/>
        <v>0</v>
      </c>
      <c r="D39" s="36">
        <f t="shared" si="6"/>
        <v>0</v>
      </c>
      <c r="E39" s="243">
        <f t="shared" si="3"/>
        <v>0</v>
      </c>
      <c r="F39" s="36">
        <f t="shared" si="4"/>
        <v>0</v>
      </c>
      <c r="G39" s="37">
        <f t="shared" si="5"/>
        <v>0</v>
      </c>
    </row>
    <row r="40" spans="1:7" x14ac:dyDescent="0.2">
      <c r="A40" s="32" t="str">
        <f t="shared" si="0"/>
        <v>Finished</v>
      </c>
      <c r="B40" s="33">
        <f t="shared" si="1"/>
        <v>43070</v>
      </c>
      <c r="C40" s="26">
        <f t="shared" si="2"/>
        <v>0</v>
      </c>
      <c r="D40" s="26">
        <f t="shared" si="6"/>
        <v>0</v>
      </c>
      <c r="E40" s="241">
        <f t="shared" si="3"/>
        <v>0</v>
      </c>
      <c r="F40" s="26">
        <f t="shared" si="4"/>
        <v>0</v>
      </c>
      <c r="G40" s="25">
        <f t="shared" si="5"/>
        <v>0</v>
      </c>
    </row>
    <row r="41" spans="1:7" x14ac:dyDescent="0.2">
      <c r="A41" s="34" t="str">
        <f t="shared" si="0"/>
        <v>Finished</v>
      </c>
      <c r="B41" s="35">
        <f t="shared" si="1"/>
        <v>43101</v>
      </c>
      <c r="C41" s="36">
        <f t="shared" si="2"/>
        <v>0</v>
      </c>
      <c r="D41" s="36">
        <f t="shared" si="6"/>
        <v>0</v>
      </c>
      <c r="E41" s="243">
        <f t="shared" si="3"/>
        <v>0</v>
      </c>
      <c r="F41" s="36">
        <f t="shared" si="4"/>
        <v>0</v>
      </c>
      <c r="G41" s="37">
        <f t="shared" si="5"/>
        <v>0</v>
      </c>
    </row>
    <row r="42" spans="1:7" x14ac:dyDescent="0.2">
      <c r="A42" s="32" t="str">
        <f t="shared" si="0"/>
        <v>Finished</v>
      </c>
      <c r="B42" s="33">
        <f t="shared" si="1"/>
        <v>43132</v>
      </c>
      <c r="C42" s="26">
        <f t="shared" si="2"/>
        <v>0</v>
      </c>
      <c r="D42" s="26">
        <f t="shared" si="6"/>
        <v>0</v>
      </c>
      <c r="E42" s="241">
        <f t="shared" si="3"/>
        <v>0</v>
      </c>
      <c r="F42" s="26">
        <f t="shared" si="4"/>
        <v>0</v>
      </c>
      <c r="G42" s="25">
        <f t="shared" si="5"/>
        <v>0</v>
      </c>
    </row>
    <row r="43" spans="1:7" x14ac:dyDescent="0.2">
      <c r="A43" s="34" t="str">
        <f t="shared" si="0"/>
        <v>Finished</v>
      </c>
      <c r="B43" s="35">
        <f t="shared" si="1"/>
        <v>43160</v>
      </c>
      <c r="C43" s="36">
        <f t="shared" si="2"/>
        <v>0</v>
      </c>
      <c r="D43" s="36">
        <f t="shared" si="6"/>
        <v>0</v>
      </c>
      <c r="E43" s="243">
        <f t="shared" si="3"/>
        <v>0</v>
      </c>
      <c r="F43" s="36">
        <f t="shared" si="4"/>
        <v>0</v>
      </c>
      <c r="G43" s="37">
        <f t="shared" si="5"/>
        <v>0</v>
      </c>
    </row>
    <row r="44" spans="1:7" x14ac:dyDescent="0.2">
      <c r="A44" s="32" t="str">
        <f t="shared" si="0"/>
        <v>Finished</v>
      </c>
      <c r="B44" s="33">
        <f t="shared" si="1"/>
        <v>43191</v>
      </c>
      <c r="C44" s="26">
        <f t="shared" si="2"/>
        <v>0</v>
      </c>
      <c r="D44" s="26">
        <f t="shared" si="6"/>
        <v>0</v>
      </c>
      <c r="E44" s="241">
        <f t="shared" si="3"/>
        <v>0</v>
      </c>
      <c r="F44" s="26">
        <f t="shared" si="4"/>
        <v>0</v>
      </c>
      <c r="G44" s="25">
        <f t="shared" si="5"/>
        <v>0</v>
      </c>
    </row>
    <row r="45" spans="1:7" x14ac:dyDescent="0.2">
      <c r="A45" s="34" t="str">
        <f t="shared" si="0"/>
        <v>Finished</v>
      </c>
      <c r="B45" s="35">
        <f t="shared" si="1"/>
        <v>43221</v>
      </c>
      <c r="C45" s="36">
        <f t="shared" si="2"/>
        <v>0</v>
      </c>
      <c r="D45" s="36">
        <f t="shared" si="6"/>
        <v>0</v>
      </c>
      <c r="E45" s="243">
        <f t="shared" si="3"/>
        <v>0</v>
      </c>
      <c r="F45" s="36">
        <f t="shared" si="4"/>
        <v>0</v>
      </c>
      <c r="G45" s="37">
        <f t="shared" si="5"/>
        <v>0</v>
      </c>
    </row>
    <row r="46" spans="1:7" s="1" customFormat="1" x14ac:dyDescent="0.2">
      <c r="A46" s="32" t="str">
        <f t="shared" si="0"/>
        <v>Finished</v>
      </c>
      <c r="B46" s="33">
        <f t="shared" si="1"/>
        <v>43252</v>
      </c>
      <c r="C46" s="26">
        <f t="shared" si="2"/>
        <v>0</v>
      </c>
      <c r="D46" s="26">
        <f t="shared" si="6"/>
        <v>0</v>
      </c>
      <c r="E46" s="241">
        <f t="shared" si="3"/>
        <v>0</v>
      </c>
      <c r="F46" s="26">
        <f t="shared" si="4"/>
        <v>0</v>
      </c>
      <c r="G46" s="25">
        <f t="shared" si="5"/>
        <v>0</v>
      </c>
    </row>
    <row r="47" spans="1:7" s="1" customFormat="1" x14ac:dyDescent="0.2">
      <c r="A47" s="34" t="str">
        <f t="shared" si="0"/>
        <v>Finished</v>
      </c>
      <c r="B47" s="35">
        <f t="shared" si="1"/>
        <v>43282</v>
      </c>
      <c r="C47" s="36">
        <f t="shared" si="2"/>
        <v>0</v>
      </c>
      <c r="D47" s="36">
        <f t="shared" si="6"/>
        <v>0</v>
      </c>
      <c r="E47" s="243">
        <f t="shared" si="3"/>
        <v>0</v>
      </c>
      <c r="F47" s="36">
        <f t="shared" si="4"/>
        <v>0</v>
      </c>
      <c r="G47" s="37">
        <f t="shared" si="5"/>
        <v>0</v>
      </c>
    </row>
    <row r="48" spans="1:7" s="1" customFormat="1" x14ac:dyDescent="0.2">
      <c r="A48" s="32" t="str">
        <f t="shared" si="0"/>
        <v>Finished</v>
      </c>
      <c r="B48" s="33">
        <f t="shared" si="1"/>
        <v>43313</v>
      </c>
      <c r="C48" s="26">
        <f t="shared" si="2"/>
        <v>0</v>
      </c>
      <c r="D48" s="26">
        <f t="shared" si="6"/>
        <v>0</v>
      </c>
      <c r="E48" s="241">
        <f t="shared" si="3"/>
        <v>0</v>
      </c>
      <c r="F48" s="26">
        <f t="shared" si="4"/>
        <v>0</v>
      </c>
      <c r="G48" s="25">
        <f t="shared" si="5"/>
        <v>0</v>
      </c>
    </row>
    <row r="49" spans="1:7" s="1" customFormat="1" x14ac:dyDescent="0.2">
      <c r="A49" s="34" t="str">
        <f t="shared" si="0"/>
        <v>Finished</v>
      </c>
      <c r="B49" s="35">
        <f t="shared" si="1"/>
        <v>43344</v>
      </c>
      <c r="C49" s="36">
        <f t="shared" si="2"/>
        <v>0</v>
      </c>
      <c r="D49" s="36">
        <f t="shared" si="6"/>
        <v>0</v>
      </c>
      <c r="E49" s="243">
        <f t="shared" si="3"/>
        <v>0</v>
      </c>
      <c r="F49" s="36">
        <f t="shared" si="4"/>
        <v>0</v>
      </c>
      <c r="G49" s="37">
        <f t="shared" si="5"/>
        <v>0</v>
      </c>
    </row>
    <row r="50" spans="1:7" s="1" customFormat="1" x14ac:dyDescent="0.2">
      <c r="A50" s="32" t="str">
        <f t="shared" si="0"/>
        <v>Finished</v>
      </c>
      <c r="B50" s="33">
        <f t="shared" si="1"/>
        <v>43374</v>
      </c>
      <c r="C50" s="26">
        <f t="shared" si="2"/>
        <v>0</v>
      </c>
      <c r="D50" s="26">
        <f t="shared" si="6"/>
        <v>0</v>
      </c>
      <c r="E50" s="241">
        <f t="shared" si="3"/>
        <v>0</v>
      </c>
      <c r="F50" s="26">
        <f t="shared" si="4"/>
        <v>0</v>
      </c>
      <c r="G50" s="25">
        <f t="shared" si="5"/>
        <v>0</v>
      </c>
    </row>
    <row r="51" spans="1:7" s="1" customFormat="1" x14ac:dyDescent="0.2">
      <c r="A51" s="34" t="str">
        <f t="shared" si="0"/>
        <v>Finished</v>
      </c>
      <c r="B51" s="35">
        <f t="shared" si="1"/>
        <v>43405</v>
      </c>
      <c r="C51" s="36">
        <f t="shared" si="2"/>
        <v>0</v>
      </c>
      <c r="D51" s="36">
        <f t="shared" si="6"/>
        <v>0</v>
      </c>
      <c r="E51" s="243">
        <f t="shared" si="3"/>
        <v>0</v>
      </c>
      <c r="F51" s="36">
        <f t="shared" si="4"/>
        <v>0</v>
      </c>
      <c r="G51" s="37">
        <f t="shared" si="5"/>
        <v>0</v>
      </c>
    </row>
    <row r="52" spans="1:7" s="1" customFormat="1" x14ac:dyDescent="0.2">
      <c r="A52" s="32" t="str">
        <f t="shared" si="0"/>
        <v>Finished</v>
      </c>
      <c r="B52" s="33">
        <f t="shared" si="1"/>
        <v>43435</v>
      </c>
      <c r="C52" s="26">
        <f t="shared" si="2"/>
        <v>0</v>
      </c>
      <c r="D52" s="26">
        <f t="shared" si="6"/>
        <v>0</v>
      </c>
      <c r="E52" s="241">
        <f t="shared" si="3"/>
        <v>0</v>
      </c>
      <c r="F52" s="26">
        <f t="shared" si="4"/>
        <v>0</v>
      </c>
      <c r="G52" s="25">
        <f t="shared" si="5"/>
        <v>0</v>
      </c>
    </row>
    <row r="53" spans="1:7" s="1" customFormat="1" x14ac:dyDescent="0.2">
      <c r="A53" s="34" t="str">
        <f t="shared" si="0"/>
        <v>Finished</v>
      </c>
      <c r="B53" s="35">
        <f t="shared" si="1"/>
        <v>43466</v>
      </c>
      <c r="C53" s="36">
        <f t="shared" si="2"/>
        <v>0</v>
      </c>
      <c r="D53" s="36">
        <f t="shared" si="6"/>
        <v>0</v>
      </c>
      <c r="E53" s="243">
        <f t="shared" si="3"/>
        <v>0</v>
      </c>
      <c r="F53" s="36">
        <f t="shared" si="4"/>
        <v>0</v>
      </c>
      <c r="G53" s="37">
        <f t="shared" si="5"/>
        <v>0</v>
      </c>
    </row>
    <row r="54" spans="1:7" s="1" customFormat="1" x14ac:dyDescent="0.2">
      <c r="A54" s="32" t="str">
        <f t="shared" si="0"/>
        <v>Finished</v>
      </c>
      <c r="B54" s="33">
        <f t="shared" si="1"/>
        <v>43497</v>
      </c>
      <c r="C54" s="26">
        <f t="shared" si="2"/>
        <v>0</v>
      </c>
      <c r="D54" s="26">
        <f t="shared" si="6"/>
        <v>0</v>
      </c>
      <c r="E54" s="241">
        <f t="shared" si="3"/>
        <v>0</v>
      </c>
      <c r="F54" s="26">
        <f t="shared" si="4"/>
        <v>0</v>
      </c>
      <c r="G54" s="25">
        <f t="shared" si="5"/>
        <v>0</v>
      </c>
    </row>
    <row r="55" spans="1:7" s="1" customFormat="1" x14ac:dyDescent="0.2">
      <c r="A55" s="34" t="str">
        <f t="shared" si="0"/>
        <v>Finished</v>
      </c>
      <c r="B55" s="35">
        <f t="shared" si="1"/>
        <v>43525</v>
      </c>
      <c r="C55" s="36">
        <f t="shared" si="2"/>
        <v>0</v>
      </c>
      <c r="D55" s="36">
        <f t="shared" si="6"/>
        <v>0</v>
      </c>
      <c r="E55" s="243">
        <f t="shared" si="3"/>
        <v>0</v>
      </c>
      <c r="F55" s="36">
        <f t="shared" si="4"/>
        <v>0</v>
      </c>
      <c r="G55" s="37">
        <f t="shared" si="5"/>
        <v>0</v>
      </c>
    </row>
    <row r="56" spans="1:7" s="1" customFormat="1" x14ac:dyDescent="0.2">
      <c r="A56" s="32" t="str">
        <f t="shared" si="0"/>
        <v>Finished</v>
      </c>
      <c r="B56" s="33">
        <f t="shared" si="1"/>
        <v>43556</v>
      </c>
      <c r="C56" s="26">
        <f t="shared" si="2"/>
        <v>0</v>
      </c>
      <c r="D56" s="26">
        <f t="shared" si="6"/>
        <v>0</v>
      </c>
      <c r="E56" s="241">
        <f t="shared" si="3"/>
        <v>0</v>
      </c>
      <c r="F56" s="26">
        <f t="shared" si="4"/>
        <v>0</v>
      </c>
      <c r="G56" s="25">
        <f t="shared" si="5"/>
        <v>0</v>
      </c>
    </row>
    <row r="57" spans="1:7" s="1" customFormat="1" x14ac:dyDescent="0.2">
      <c r="A57" s="34" t="str">
        <f t="shared" ref="A57:A120" si="7">+IF(A56&lt;num_pmts,A56+1,"Finished")</f>
        <v>Finished</v>
      </c>
      <c r="B57" s="35">
        <f t="shared" si="1"/>
        <v>43586</v>
      </c>
      <c r="C57" s="36">
        <f t="shared" si="2"/>
        <v>0</v>
      </c>
      <c r="D57" s="36">
        <f t="shared" si="6"/>
        <v>0</v>
      </c>
      <c r="E57" s="243">
        <f t="shared" si="3"/>
        <v>0</v>
      </c>
      <c r="F57" s="36">
        <f t="shared" si="4"/>
        <v>0</v>
      </c>
      <c r="G57" s="37">
        <f t="shared" si="5"/>
        <v>0</v>
      </c>
    </row>
    <row r="58" spans="1:7" s="1" customFormat="1" x14ac:dyDescent="0.2">
      <c r="A58" s="32" t="str">
        <f t="shared" si="7"/>
        <v>Finished</v>
      </c>
      <c r="B58" s="33">
        <f t="shared" si="1"/>
        <v>43617</v>
      </c>
      <c r="C58" s="26">
        <f t="shared" si="2"/>
        <v>0</v>
      </c>
      <c r="D58" s="26">
        <f t="shared" si="6"/>
        <v>0</v>
      </c>
      <c r="E58" s="241">
        <f t="shared" si="3"/>
        <v>0</v>
      </c>
      <c r="F58" s="26">
        <f t="shared" si="4"/>
        <v>0</v>
      </c>
      <c r="G58" s="25">
        <f t="shared" si="5"/>
        <v>0</v>
      </c>
    </row>
    <row r="59" spans="1:7" s="1" customFormat="1" x14ac:dyDescent="0.2">
      <c r="A59" s="34" t="str">
        <f t="shared" si="7"/>
        <v>Finished</v>
      </c>
      <c r="B59" s="35">
        <f t="shared" si="1"/>
        <v>43647</v>
      </c>
      <c r="C59" s="36">
        <f t="shared" si="2"/>
        <v>0</v>
      </c>
      <c r="D59" s="36">
        <f t="shared" si="6"/>
        <v>0</v>
      </c>
      <c r="E59" s="243">
        <f t="shared" si="3"/>
        <v>0</v>
      </c>
      <c r="F59" s="36">
        <f t="shared" si="4"/>
        <v>0</v>
      </c>
      <c r="G59" s="37">
        <f t="shared" si="5"/>
        <v>0</v>
      </c>
    </row>
    <row r="60" spans="1:7" s="1" customFormat="1" x14ac:dyDescent="0.2">
      <c r="A60" s="32" t="str">
        <f t="shared" si="7"/>
        <v>Finished</v>
      </c>
      <c r="B60" s="33">
        <f t="shared" si="1"/>
        <v>43678</v>
      </c>
      <c r="C60" s="26">
        <f t="shared" si="2"/>
        <v>0</v>
      </c>
      <c r="D60" s="26">
        <f t="shared" si="6"/>
        <v>0</v>
      </c>
      <c r="E60" s="241">
        <f t="shared" si="3"/>
        <v>0</v>
      </c>
      <c r="F60" s="26">
        <f t="shared" si="4"/>
        <v>0</v>
      </c>
      <c r="G60" s="25">
        <f t="shared" si="5"/>
        <v>0</v>
      </c>
    </row>
    <row r="61" spans="1:7" s="1" customFormat="1" x14ac:dyDescent="0.2">
      <c r="A61" s="34" t="str">
        <f t="shared" si="7"/>
        <v>Finished</v>
      </c>
      <c r="B61" s="35">
        <f t="shared" si="1"/>
        <v>43709</v>
      </c>
      <c r="C61" s="36">
        <f t="shared" si="2"/>
        <v>0</v>
      </c>
      <c r="D61" s="36">
        <f t="shared" si="6"/>
        <v>0</v>
      </c>
      <c r="E61" s="243">
        <f t="shared" si="3"/>
        <v>0</v>
      </c>
      <c r="F61" s="36">
        <f t="shared" si="4"/>
        <v>0</v>
      </c>
      <c r="G61" s="37">
        <f t="shared" si="5"/>
        <v>0</v>
      </c>
    </row>
    <row r="62" spans="1:7" s="1" customFormat="1" x14ac:dyDescent="0.2">
      <c r="A62" s="32" t="str">
        <f t="shared" si="7"/>
        <v>Finished</v>
      </c>
      <c r="B62" s="33">
        <f t="shared" si="1"/>
        <v>43739</v>
      </c>
      <c r="C62" s="26">
        <f t="shared" si="2"/>
        <v>0</v>
      </c>
      <c r="D62" s="26">
        <f t="shared" si="6"/>
        <v>0</v>
      </c>
      <c r="E62" s="241">
        <f t="shared" si="3"/>
        <v>0</v>
      </c>
      <c r="F62" s="26">
        <f t="shared" si="4"/>
        <v>0</v>
      </c>
      <c r="G62" s="25">
        <f t="shared" si="5"/>
        <v>0</v>
      </c>
    </row>
    <row r="63" spans="1:7" s="1" customFormat="1" x14ac:dyDescent="0.2">
      <c r="A63" s="34" t="str">
        <f t="shared" si="7"/>
        <v>Finished</v>
      </c>
      <c r="B63" s="35">
        <f t="shared" si="1"/>
        <v>43770</v>
      </c>
      <c r="C63" s="36">
        <f t="shared" si="2"/>
        <v>0</v>
      </c>
      <c r="D63" s="36">
        <f t="shared" si="6"/>
        <v>0</v>
      </c>
      <c r="E63" s="243">
        <f t="shared" si="3"/>
        <v>0</v>
      </c>
      <c r="F63" s="36">
        <f t="shared" si="4"/>
        <v>0</v>
      </c>
      <c r="G63" s="37">
        <f t="shared" si="5"/>
        <v>0</v>
      </c>
    </row>
    <row r="64" spans="1:7" s="1" customFormat="1" x14ac:dyDescent="0.2">
      <c r="A64" s="32" t="str">
        <f t="shared" si="7"/>
        <v>Finished</v>
      </c>
      <c r="B64" s="33">
        <f t="shared" si="1"/>
        <v>43800</v>
      </c>
      <c r="C64" s="26">
        <f t="shared" si="2"/>
        <v>0</v>
      </c>
      <c r="D64" s="26">
        <f t="shared" si="6"/>
        <v>0</v>
      </c>
      <c r="E64" s="241">
        <f t="shared" si="3"/>
        <v>0</v>
      </c>
      <c r="F64" s="26">
        <f t="shared" si="4"/>
        <v>0</v>
      </c>
      <c r="G64" s="25">
        <f t="shared" si="5"/>
        <v>0</v>
      </c>
    </row>
    <row r="65" spans="1:7" s="1" customFormat="1" x14ac:dyDescent="0.2">
      <c r="A65" s="34" t="str">
        <f t="shared" si="7"/>
        <v>Finished</v>
      </c>
      <c r="B65" s="35">
        <f t="shared" si="1"/>
        <v>43831</v>
      </c>
      <c r="C65" s="36">
        <f t="shared" si="2"/>
        <v>0</v>
      </c>
      <c r="D65" s="36">
        <f t="shared" si="6"/>
        <v>0</v>
      </c>
      <c r="E65" s="243">
        <f t="shared" si="3"/>
        <v>0</v>
      </c>
      <c r="F65" s="36">
        <f t="shared" si="4"/>
        <v>0</v>
      </c>
      <c r="G65" s="37">
        <f t="shared" si="5"/>
        <v>0</v>
      </c>
    </row>
    <row r="66" spans="1:7" s="1" customFormat="1" x14ac:dyDescent="0.2">
      <c r="A66" s="32" t="str">
        <f t="shared" si="7"/>
        <v>Finished</v>
      </c>
      <c r="B66" s="33">
        <f t="shared" si="1"/>
        <v>43862</v>
      </c>
      <c r="C66" s="26">
        <f t="shared" si="2"/>
        <v>0</v>
      </c>
      <c r="D66" s="26">
        <f t="shared" si="6"/>
        <v>0</v>
      </c>
      <c r="E66" s="241">
        <f t="shared" si="3"/>
        <v>0</v>
      </c>
      <c r="F66" s="26">
        <f t="shared" si="4"/>
        <v>0</v>
      </c>
      <c r="G66" s="25">
        <f t="shared" si="5"/>
        <v>0</v>
      </c>
    </row>
    <row r="67" spans="1:7" s="1" customFormat="1" x14ac:dyDescent="0.2">
      <c r="A67" s="34" t="str">
        <f t="shared" si="7"/>
        <v>Finished</v>
      </c>
      <c r="B67" s="35">
        <f t="shared" si="1"/>
        <v>43891</v>
      </c>
      <c r="C67" s="36">
        <f t="shared" si="2"/>
        <v>0</v>
      </c>
      <c r="D67" s="36">
        <f t="shared" si="6"/>
        <v>0</v>
      </c>
      <c r="E67" s="243">
        <f t="shared" si="3"/>
        <v>0</v>
      </c>
      <c r="F67" s="36">
        <f t="shared" si="4"/>
        <v>0</v>
      </c>
      <c r="G67" s="37">
        <f t="shared" si="5"/>
        <v>0</v>
      </c>
    </row>
    <row r="68" spans="1:7" s="1" customFormat="1" x14ac:dyDescent="0.2">
      <c r="A68" s="32" t="str">
        <f t="shared" si="7"/>
        <v>Finished</v>
      </c>
      <c r="B68" s="33">
        <f t="shared" si="1"/>
        <v>43922</v>
      </c>
      <c r="C68" s="26">
        <f t="shared" si="2"/>
        <v>0</v>
      </c>
      <c r="D68" s="26">
        <f t="shared" si="6"/>
        <v>0</v>
      </c>
      <c r="E68" s="241">
        <f t="shared" si="3"/>
        <v>0</v>
      </c>
      <c r="F68" s="26">
        <f t="shared" si="4"/>
        <v>0</v>
      </c>
      <c r="G68" s="25">
        <f t="shared" si="5"/>
        <v>0</v>
      </c>
    </row>
    <row r="69" spans="1:7" s="1" customFormat="1" x14ac:dyDescent="0.2">
      <c r="A69" s="34" t="str">
        <f t="shared" si="7"/>
        <v>Finished</v>
      </c>
      <c r="B69" s="35">
        <f t="shared" si="1"/>
        <v>43952</v>
      </c>
      <c r="C69" s="36">
        <f t="shared" si="2"/>
        <v>0</v>
      </c>
      <c r="D69" s="36">
        <f t="shared" si="6"/>
        <v>0</v>
      </c>
      <c r="E69" s="243">
        <f t="shared" si="3"/>
        <v>0</v>
      </c>
      <c r="F69" s="36">
        <f t="shared" si="4"/>
        <v>0</v>
      </c>
      <c r="G69" s="37">
        <f t="shared" si="5"/>
        <v>0</v>
      </c>
    </row>
    <row r="70" spans="1:7" s="1" customFormat="1" x14ac:dyDescent="0.2">
      <c r="A70" s="32" t="str">
        <f t="shared" si="7"/>
        <v>Finished</v>
      </c>
      <c r="B70" s="33">
        <f t="shared" si="1"/>
        <v>43983</v>
      </c>
      <c r="C70" s="26">
        <f t="shared" si="2"/>
        <v>0</v>
      </c>
      <c r="D70" s="26">
        <f t="shared" si="6"/>
        <v>0</v>
      </c>
      <c r="E70" s="241">
        <f t="shared" si="3"/>
        <v>0</v>
      </c>
      <c r="F70" s="26">
        <f t="shared" si="4"/>
        <v>0</v>
      </c>
      <c r="G70" s="25">
        <f t="shared" si="5"/>
        <v>0</v>
      </c>
    </row>
    <row r="71" spans="1:7" s="1" customFormat="1" x14ac:dyDescent="0.2">
      <c r="A71" s="34" t="str">
        <f t="shared" si="7"/>
        <v>Finished</v>
      </c>
      <c r="B71" s="35">
        <f t="shared" si="1"/>
        <v>44013</v>
      </c>
      <c r="C71" s="36">
        <f t="shared" si="2"/>
        <v>0</v>
      </c>
      <c r="D71" s="36">
        <f t="shared" si="6"/>
        <v>0</v>
      </c>
      <c r="E71" s="243">
        <f t="shared" si="3"/>
        <v>0</v>
      </c>
      <c r="F71" s="36">
        <f t="shared" si="4"/>
        <v>0</v>
      </c>
      <c r="G71" s="37">
        <f t="shared" si="5"/>
        <v>0</v>
      </c>
    </row>
    <row r="72" spans="1:7" s="4" customFormat="1" ht="15" x14ac:dyDescent="0.25">
      <c r="A72" s="42" t="str">
        <f t="shared" si="7"/>
        <v>Finished</v>
      </c>
      <c r="B72" s="43">
        <f t="shared" si="1"/>
        <v>44044</v>
      </c>
      <c r="C72" s="44">
        <f t="shared" si="2"/>
        <v>0</v>
      </c>
      <c r="D72" s="45">
        <f t="shared" si="6"/>
        <v>0</v>
      </c>
      <c r="E72" s="244">
        <f t="shared" si="3"/>
        <v>0</v>
      </c>
      <c r="F72" s="44">
        <f t="shared" si="4"/>
        <v>0</v>
      </c>
      <c r="G72" s="46">
        <f t="shared" si="5"/>
        <v>0</v>
      </c>
    </row>
    <row r="73" spans="1:7" s="1" customFormat="1" x14ac:dyDescent="0.2">
      <c r="A73" s="34" t="str">
        <f t="shared" si="7"/>
        <v>Finished</v>
      </c>
      <c r="B73" s="35">
        <f t="shared" si="1"/>
        <v>44075</v>
      </c>
      <c r="C73" s="36">
        <f>+G72</f>
        <v>0</v>
      </c>
      <c r="D73" s="36">
        <f t="shared" si="6"/>
        <v>0</v>
      </c>
      <c r="E73" s="243">
        <f t="shared" si="3"/>
        <v>0</v>
      </c>
      <c r="F73" s="36">
        <f t="shared" si="4"/>
        <v>0</v>
      </c>
      <c r="G73" s="37">
        <f t="shared" si="5"/>
        <v>0</v>
      </c>
    </row>
    <row r="74" spans="1:7" s="1" customFormat="1" x14ac:dyDescent="0.2">
      <c r="A74" s="32" t="str">
        <f t="shared" si="7"/>
        <v>Finished</v>
      </c>
      <c r="B74" s="33">
        <f t="shared" si="1"/>
        <v>44105</v>
      </c>
      <c r="C74" s="26">
        <f t="shared" si="2"/>
        <v>0</v>
      </c>
      <c r="D74" s="26">
        <f t="shared" si="6"/>
        <v>0</v>
      </c>
      <c r="E74" s="241">
        <f t="shared" si="3"/>
        <v>0</v>
      </c>
      <c r="F74" s="26">
        <f t="shared" si="4"/>
        <v>0</v>
      </c>
      <c r="G74" s="25">
        <f t="shared" si="5"/>
        <v>0</v>
      </c>
    </row>
    <row r="75" spans="1:7" s="1" customFormat="1" x14ac:dyDescent="0.2">
      <c r="A75" s="34" t="str">
        <f t="shared" si="7"/>
        <v>Finished</v>
      </c>
      <c r="B75" s="35">
        <f t="shared" si="1"/>
        <v>44136</v>
      </c>
      <c r="C75" s="36">
        <f t="shared" si="2"/>
        <v>0</v>
      </c>
      <c r="D75" s="36">
        <f t="shared" si="6"/>
        <v>0</v>
      </c>
      <c r="E75" s="243">
        <f t="shared" si="3"/>
        <v>0</v>
      </c>
      <c r="F75" s="36">
        <f t="shared" si="4"/>
        <v>0</v>
      </c>
      <c r="G75" s="37">
        <f t="shared" si="5"/>
        <v>0</v>
      </c>
    </row>
    <row r="76" spans="1:7" s="1" customFormat="1" x14ac:dyDescent="0.2">
      <c r="A76" s="32" t="str">
        <f t="shared" si="7"/>
        <v>Finished</v>
      </c>
      <c r="B76" s="33">
        <f t="shared" si="1"/>
        <v>44166</v>
      </c>
      <c r="C76" s="26">
        <f t="shared" si="2"/>
        <v>0</v>
      </c>
      <c r="D76" s="26">
        <f t="shared" si="6"/>
        <v>0</v>
      </c>
      <c r="E76" s="241">
        <f t="shared" si="3"/>
        <v>0</v>
      </c>
      <c r="F76" s="26">
        <f t="shared" si="4"/>
        <v>0</v>
      </c>
      <c r="G76" s="25">
        <f t="shared" si="5"/>
        <v>0</v>
      </c>
    </row>
    <row r="77" spans="1:7" s="1" customFormat="1" x14ac:dyDescent="0.2">
      <c r="A77" s="34" t="str">
        <f t="shared" si="7"/>
        <v>Finished</v>
      </c>
      <c r="B77" s="35">
        <f t="shared" si="1"/>
        <v>44197</v>
      </c>
      <c r="C77" s="36">
        <f t="shared" si="2"/>
        <v>0</v>
      </c>
      <c r="D77" s="36">
        <f t="shared" si="6"/>
        <v>0</v>
      </c>
      <c r="E77" s="243">
        <f t="shared" si="3"/>
        <v>0</v>
      </c>
      <c r="F77" s="36">
        <f t="shared" si="4"/>
        <v>0</v>
      </c>
      <c r="G77" s="37">
        <f t="shared" si="5"/>
        <v>0</v>
      </c>
    </row>
    <row r="78" spans="1:7" s="1" customFormat="1" x14ac:dyDescent="0.2">
      <c r="A78" s="32" t="str">
        <f t="shared" si="7"/>
        <v>Finished</v>
      </c>
      <c r="B78" s="33">
        <f t="shared" si="1"/>
        <v>44228</v>
      </c>
      <c r="C78" s="26">
        <f t="shared" si="2"/>
        <v>0</v>
      </c>
      <c r="D78" s="26">
        <f t="shared" si="6"/>
        <v>0</v>
      </c>
      <c r="E78" s="241">
        <f t="shared" si="3"/>
        <v>0</v>
      </c>
      <c r="F78" s="26">
        <f t="shared" si="4"/>
        <v>0</v>
      </c>
      <c r="G78" s="25">
        <f t="shared" si="5"/>
        <v>0</v>
      </c>
    </row>
    <row r="79" spans="1:7" s="1" customFormat="1" x14ac:dyDescent="0.2">
      <c r="A79" s="34" t="str">
        <f t="shared" si="7"/>
        <v>Finished</v>
      </c>
      <c r="B79" s="35">
        <f t="shared" si="1"/>
        <v>44256</v>
      </c>
      <c r="C79" s="36">
        <f t="shared" si="2"/>
        <v>0</v>
      </c>
      <c r="D79" s="36">
        <f t="shared" si="6"/>
        <v>0</v>
      </c>
      <c r="E79" s="243">
        <f t="shared" si="3"/>
        <v>0</v>
      </c>
      <c r="F79" s="36">
        <f t="shared" si="4"/>
        <v>0</v>
      </c>
      <c r="G79" s="37">
        <f t="shared" si="5"/>
        <v>0</v>
      </c>
    </row>
    <row r="80" spans="1:7" s="1" customFormat="1" x14ac:dyDescent="0.2">
      <c r="A80" s="34" t="str">
        <f t="shared" si="7"/>
        <v>Finished</v>
      </c>
      <c r="B80" s="35">
        <f t="shared" si="1"/>
        <v>44287</v>
      </c>
      <c r="C80" s="36">
        <f t="shared" si="2"/>
        <v>0</v>
      </c>
      <c r="D80" s="36">
        <f t="shared" si="6"/>
        <v>0</v>
      </c>
      <c r="E80" s="243">
        <f t="shared" si="3"/>
        <v>0</v>
      </c>
      <c r="F80" s="36">
        <f t="shared" si="4"/>
        <v>0</v>
      </c>
      <c r="G80" s="37">
        <f t="shared" si="5"/>
        <v>0</v>
      </c>
    </row>
    <row r="81" spans="1:7" s="1" customFormat="1" x14ac:dyDescent="0.2">
      <c r="A81" s="34" t="str">
        <f t="shared" si="7"/>
        <v>Finished</v>
      </c>
      <c r="B81" s="35">
        <f t="shared" si="1"/>
        <v>44317</v>
      </c>
      <c r="C81" s="36">
        <f t="shared" si="2"/>
        <v>0</v>
      </c>
      <c r="D81" s="36">
        <f t="shared" si="6"/>
        <v>0</v>
      </c>
      <c r="E81" s="243">
        <f t="shared" si="3"/>
        <v>0</v>
      </c>
      <c r="F81" s="36">
        <f t="shared" si="4"/>
        <v>0</v>
      </c>
      <c r="G81" s="37">
        <f t="shared" si="5"/>
        <v>0</v>
      </c>
    </row>
    <row r="82" spans="1:7" s="1" customFormat="1" x14ac:dyDescent="0.2">
      <c r="A82" s="34" t="str">
        <f t="shared" si="7"/>
        <v>Finished</v>
      </c>
      <c r="B82" s="35">
        <f t="shared" si="1"/>
        <v>44348</v>
      </c>
      <c r="C82" s="36">
        <f t="shared" si="2"/>
        <v>0</v>
      </c>
      <c r="D82" s="36">
        <f t="shared" si="6"/>
        <v>0</v>
      </c>
      <c r="E82" s="243">
        <f t="shared" si="3"/>
        <v>0</v>
      </c>
      <c r="F82" s="36">
        <f t="shared" si="4"/>
        <v>0</v>
      </c>
      <c r="G82" s="37">
        <f t="shared" si="5"/>
        <v>0</v>
      </c>
    </row>
    <row r="83" spans="1:7" s="1" customFormat="1" x14ac:dyDescent="0.2">
      <c r="A83" s="34" t="str">
        <f t="shared" si="7"/>
        <v>Finished</v>
      </c>
      <c r="B83" s="35">
        <f t="shared" si="1"/>
        <v>44378</v>
      </c>
      <c r="C83" s="36">
        <f t="shared" si="2"/>
        <v>0</v>
      </c>
      <c r="D83" s="36">
        <f t="shared" si="6"/>
        <v>0</v>
      </c>
      <c r="E83" s="243">
        <f t="shared" si="3"/>
        <v>0</v>
      </c>
      <c r="F83" s="36">
        <f t="shared" si="4"/>
        <v>0</v>
      </c>
      <c r="G83" s="37">
        <f t="shared" si="5"/>
        <v>0</v>
      </c>
    </row>
    <row r="84" spans="1:7" s="1" customFormat="1" x14ac:dyDescent="0.2">
      <c r="A84" s="34" t="str">
        <f t="shared" si="7"/>
        <v>Finished</v>
      </c>
      <c r="B84" s="35">
        <f t="shared" si="1"/>
        <v>44409</v>
      </c>
      <c r="C84" s="36">
        <f t="shared" si="2"/>
        <v>0</v>
      </c>
      <c r="D84" s="36">
        <f t="shared" si="6"/>
        <v>0</v>
      </c>
      <c r="E84" s="243">
        <f t="shared" si="3"/>
        <v>0</v>
      </c>
      <c r="F84" s="36">
        <f t="shared" si="4"/>
        <v>0</v>
      </c>
      <c r="G84" s="37">
        <f t="shared" si="5"/>
        <v>0</v>
      </c>
    </row>
    <row r="85" spans="1:7" s="1" customFormat="1" x14ac:dyDescent="0.2">
      <c r="A85" s="34" t="str">
        <f t="shared" si="7"/>
        <v>Finished</v>
      </c>
      <c r="B85" s="35">
        <f t="shared" si="1"/>
        <v>44440</v>
      </c>
      <c r="C85" s="36">
        <f t="shared" si="2"/>
        <v>0</v>
      </c>
      <c r="D85" s="36">
        <f t="shared" si="6"/>
        <v>0</v>
      </c>
      <c r="E85" s="243">
        <f t="shared" si="3"/>
        <v>0</v>
      </c>
      <c r="F85" s="36">
        <f t="shared" si="4"/>
        <v>0</v>
      </c>
      <c r="G85" s="37">
        <f t="shared" si="5"/>
        <v>0</v>
      </c>
    </row>
    <row r="86" spans="1:7" s="1" customFormat="1" x14ac:dyDescent="0.2">
      <c r="A86" s="34" t="str">
        <f t="shared" si="7"/>
        <v>Finished</v>
      </c>
      <c r="B86" s="35">
        <f t="shared" si="1"/>
        <v>44470</v>
      </c>
      <c r="C86" s="36">
        <f t="shared" si="2"/>
        <v>0</v>
      </c>
      <c r="D86" s="36">
        <f t="shared" si="6"/>
        <v>0</v>
      </c>
      <c r="E86" s="243">
        <f t="shared" si="3"/>
        <v>0</v>
      </c>
      <c r="F86" s="36">
        <f t="shared" si="4"/>
        <v>0</v>
      </c>
      <c r="G86" s="37">
        <f t="shared" si="5"/>
        <v>0</v>
      </c>
    </row>
    <row r="87" spans="1:7" s="1" customFormat="1" x14ac:dyDescent="0.2">
      <c r="A87" s="34" t="str">
        <f t="shared" si="7"/>
        <v>Finished</v>
      </c>
      <c r="B87" s="35">
        <f t="shared" si="1"/>
        <v>44501</v>
      </c>
      <c r="C87" s="36">
        <f t="shared" si="2"/>
        <v>0</v>
      </c>
      <c r="D87" s="36">
        <f t="shared" si="6"/>
        <v>0</v>
      </c>
      <c r="E87" s="243">
        <f t="shared" si="3"/>
        <v>0</v>
      </c>
      <c r="F87" s="36">
        <f t="shared" si="4"/>
        <v>0</v>
      </c>
      <c r="G87" s="37">
        <f t="shared" si="5"/>
        <v>0</v>
      </c>
    </row>
    <row r="88" spans="1:7" s="1" customFormat="1" x14ac:dyDescent="0.2">
      <c r="A88" s="34" t="str">
        <f t="shared" si="7"/>
        <v>Finished</v>
      </c>
      <c r="B88" s="35">
        <f t="shared" si="1"/>
        <v>44531</v>
      </c>
      <c r="C88" s="36">
        <f t="shared" si="2"/>
        <v>0</v>
      </c>
      <c r="D88" s="36">
        <f t="shared" si="6"/>
        <v>0</v>
      </c>
      <c r="E88" s="243">
        <f t="shared" si="3"/>
        <v>0</v>
      </c>
      <c r="F88" s="36">
        <f t="shared" si="4"/>
        <v>0</v>
      </c>
      <c r="G88" s="37">
        <f t="shared" si="5"/>
        <v>0</v>
      </c>
    </row>
    <row r="89" spans="1:7" s="1" customFormat="1" x14ac:dyDescent="0.2">
      <c r="A89" s="34" t="str">
        <f t="shared" si="7"/>
        <v>Finished</v>
      </c>
      <c r="B89" s="35">
        <f t="shared" si="1"/>
        <v>44562</v>
      </c>
      <c r="C89" s="36">
        <f t="shared" si="2"/>
        <v>0</v>
      </c>
      <c r="D89" s="36">
        <f t="shared" si="6"/>
        <v>0</v>
      </c>
      <c r="E89" s="243">
        <f t="shared" si="3"/>
        <v>0</v>
      </c>
      <c r="F89" s="36">
        <f t="shared" si="4"/>
        <v>0</v>
      </c>
      <c r="G89" s="37">
        <f t="shared" si="5"/>
        <v>0</v>
      </c>
    </row>
    <row r="90" spans="1:7" s="1" customFormat="1" x14ac:dyDescent="0.2">
      <c r="A90" s="34" t="str">
        <f t="shared" si="7"/>
        <v>Finished</v>
      </c>
      <c r="B90" s="35">
        <f t="shared" ref="B90:B153" si="8">+EDATE(B89,Len_of_pmt_interval)</f>
        <v>44593</v>
      </c>
      <c r="C90" s="36">
        <f t="shared" ref="C90:C153" si="9">+G89</f>
        <v>0</v>
      </c>
      <c r="D90" s="36">
        <f t="shared" si="6"/>
        <v>0</v>
      </c>
      <c r="E90" s="243">
        <f t="shared" ref="E90:E153" si="10">+G89*cal_periodic_pmt_rate</f>
        <v>0</v>
      </c>
      <c r="F90" s="36">
        <f t="shared" ref="F90:F153" si="11">+IF(A90&lt;num_pmts,$F$19,C90)</f>
        <v>0</v>
      </c>
      <c r="G90" s="37">
        <f t="shared" ref="G90:G153" si="12">+C90-F90</f>
        <v>0</v>
      </c>
    </row>
    <row r="91" spans="1:7" s="1" customFormat="1" x14ac:dyDescent="0.2">
      <c r="A91" s="34" t="str">
        <f t="shared" si="7"/>
        <v>Finished</v>
      </c>
      <c r="B91" s="35">
        <f t="shared" si="8"/>
        <v>44621</v>
      </c>
      <c r="C91" s="36">
        <f t="shared" si="9"/>
        <v>0</v>
      </c>
      <c r="D91" s="36">
        <f t="shared" ref="D91:D154" si="13">+E91+F91</f>
        <v>0</v>
      </c>
      <c r="E91" s="243">
        <f t="shared" si="10"/>
        <v>0</v>
      </c>
      <c r="F91" s="36">
        <f t="shared" si="11"/>
        <v>0</v>
      </c>
      <c r="G91" s="37">
        <f t="shared" si="12"/>
        <v>0</v>
      </c>
    </row>
    <row r="92" spans="1:7" s="1" customFormat="1" x14ac:dyDescent="0.2">
      <c r="A92" s="34" t="str">
        <f t="shared" si="7"/>
        <v>Finished</v>
      </c>
      <c r="B92" s="35">
        <f t="shared" si="8"/>
        <v>44652</v>
      </c>
      <c r="C92" s="36">
        <f t="shared" si="9"/>
        <v>0</v>
      </c>
      <c r="D92" s="36">
        <f t="shared" si="13"/>
        <v>0</v>
      </c>
      <c r="E92" s="243">
        <f t="shared" si="10"/>
        <v>0</v>
      </c>
      <c r="F92" s="36">
        <f t="shared" si="11"/>
        <v>0</v>
      </c>
      <c r="G92" s="37">
        <f t="shared" si="12"/>
        <v>0</v>
      </c>
    </row>
    <row r="93" spans="1:7" s="1" customFormat="1" x14ac:dyDescent="0.2">
      <c r="A93" s="34" t="str">
        <f t="shared" si="7"/>
        <v>Finished</v>
      </c>
      <c r="B93" s="35">
        <f t="shared" si="8"/>
        <v>44682</v>
      </c>
      <c r="C93" s="36">
        <f t="shared" si="9"/>
        <v>0</v>
      </c>
      <c r="D93" s="36">
        <f t="shared" si="13"/>
        <v>0</v>
      </c>
      <c r="E93" s="243">
        <f t="shared" si="10"/>
        <v>0</v>
      </c>
      <c r="F93" s="36">
        <f t="shared" si="11"/>
        <v>0</v>
      </c>
      <c r="G93" s="37">
        <f t="shared" si="12"/>
        <v>0</v>
      </c>
    </row>
    <row r="94" spans="1:7" s="1" customFormat="1" x14ac:dyDescent="0.2">
      <c r="A94" s="34" t="str">
        <f t="shared" si="7"/>
        <v>Finished</v>
      </c>
      <c r="B94" s="35">
        <f t="shared" si="8"/>
        <v>44713</v>
      </c>
      <c r="C94" s="36">
        <f t="shared" si="9"/>
        <v>0</v>
      </c>
      <c r="D94" s="36">
        <f t="shared" si="13"/>
        <v>0</v>
      </c>
      <c r="E94" s="243">
        <f t="shared" si="10"/>
        <v>0</v>
      </c>
      <c r="F94" s="36">
        <f t="shared" si="11"/>
        <v>0</v>
      </c>
      <c r="G94" s="37">
        <f t="shared" si="12"/>
        <v>0</v>
      </c>
    </row>
    <row r="95" spans="1:7" s="1" customFormat="1" x14ac:dyDescent="0.2">
      <c r="A95" s="34" t="str">
        <f t="shared" si="7"/>
        <v>Finished</v>
      </c>
      <c r="B95" s="35">
        <f t="shared" si="8"/>
        <v>44743</v>
      </c>
      <c r="C95" s="36">
        <f t="shared" si="9"/>
        <v>0</v>
      </c>
      <c r="D95" s="36">
        <f t="shared" si="13"/>
        <v>0</v>
      </c>
      <c r="E95" s="243">
        <f t="shared" si="10"/>
        <v>0</v>
      </c>
      <c r="F95" s="36">
        <f t="shared" si="11"/>
        <v>0</v>
      </c>
      <c r="G95" s="37">
        <f t="shared" si="12"/>
        <v>0</v>
      </c>
    </row>
    <row r="96" spans="1:7" s="1" customFormat="1" x14ac:dyDescent="0.2">
      <c r="A96" s="34" t="str">
        <f t="shared" si="7"/>
        <v>Finished</v>
      </c>
      <c r="B96" s="35">
        <f t="shared" si="8"/>
        <v>44774</v>
      </c>
      <c r="C96" s="36">
        <f t="shared" si="9"/>
        <v>0</v>
      </c>
      <c r="D96" s="36">
        <f t="shared" si="13"/>
        <v>0</v>
      </c>
      <c r="E96" s="243">
        <f t="shared" si="10"/>
        <v>0</v>
      </c>
      <c r="F96" s="36">
        <f t="shared" si="11"/>
        <v>0</v>
      </c>
      <c r="G96" s="37">
        <f t="shared" si="12"/>
        <v>0</v>
      </c>
    </row>
    <row r="97" spans="1:7" s="1" customFormat="1" x14ac:dyDescent="0.2">
      <c r="A97" s="34" t="str">
        <f t="shared" si="7"/>
        <v>Finished</v>
      </c>
      <c r="B97" s="35">
        <f t="shared" si="8"/>
        <v>44805</v>
      </c>
      <c r="C97" s="36">
        <f t="shared" si="9"/>
        <v>0</v>
      </c>
      <c r="D97" s="36">
        <f t="shared" si="13"/>
        <v>0</v>
      </c>
      <c r="E97" s="243">
        <f t="shared" si="10"/>
        <v>0</v>
      </c>
      <c r="F97" s="36">
        <f t="shared" si="11"/>
        <v>0</v>
      </c>
      <c r="G97" s="37">
        <f t="shared" si="12"/>
        <v>0</v>
      </c>
    </row>
    <row r="98" spans="1:7" s="1" customFormat="1" x14ac:dyDescent="0.2">
      <c r="A98" s="34" t="str">
        <f t="shared" si="7"/>
        <v>Finished</v>
      </c>
      <c r="B98" s="35">
        <f t="shared" si="8"/>
        <v>44835</v>
      </c>
      <c r="C98" s="36">
        <f t="shared" si="9"/>
        <v>0</v>
      </c>
      <c r="D98" s="36">
        <f t="shared" si="13"/>
        <v>0</v>
      </c>
      <c r="E98" s="243">
        <f t="shared" si="10"/>
        <v>0</v>
      </c>
      <c r="F98" s="36">
        <f t="shared" si="11"/>
        <v>0</v>
      </c>
      <c r="G98" s="37">
        <f t="shared" si="12"/>
        <v>0</v>
      </c>
    </row>
    <row r="99" spans="1:7" s="1" customFormat="1" x14ac:dyDescent="0.2">
      <c r="A99" s="34" t="str">
        <f t="shared" si="7"/>
        <v>Finished</v>
      </c>
      <c r="B99" s="35">
        <f t="shared" si="8"/>
        <v>44866</v>
      </c>
      <c r="C99" s="36">
        <f t="shared" si="9"/>
        <v>0</v>
      </c>
      <c r="D99" s="36">
        <f t="shared" si="13"/>
        <v>0</v>
      </c>
      <c r="E99" s="243">
        <f t="shared" si="10"/>
        <v>0</v>
      </c>
      <c r="F99" s="36">
        <f t="shared" si="11"/>
        <v>0</v>
      </c>
      <c r="G99" s="37">
        <f t="shared" si="12"/>
        <v>0</v>
      </c>
    </row>
    <row r="100" spans="1:7" s="1" customFormat="1" x14ac:dyDescent="0.2">
      <c r="A100" s="34" t="str">
        <f t="shared" si="7"/>
        <v>Finished</v>
      </c>
      <c r="B100" s="35">
        <f t="shared" si="8"/>
        <v>44896</v>
      </c>
      <c r="C100" s="36">
        <f t="shared" si="9"/>
        <v>0</v>
      </c>
      <c r="D100" s="36">
        <f t="shared" si="13"/>
        <v>0</v>
      </c>
      <c r="E100" s="243">
        <f t="shared" si="10"/>
        <v>0</v>
      </c>
      <c r="F100" s="36">
        <f t="shared" si="11"/>
        <v>0</v>
      </c>
      <c r="G100" s="37">
        <f t="shared" si="12"/>
        <v>0</v>
      </c>
    </row>
    <row r="101" spans="1:7" x14ac:dyDescent="0.2">
      <c r="A101" s="34" t="str">
        <f t="shared" si="7"/>
        <v>Finished</v>
      </c>
      <c r="B101" s="35">
        <f t="shared" si="8"/>
        <v>44927</v>
      </c>
      <c r="C101" s="36">
        <f t="shared" si="9"/>
        <v>0</v>
      </c>
      <c r="D101" s="36">
        <f t="shared" si="13"/>
        <v>0</v>
      </c>
      <c r="E101" s="243">
        <f t="shared" si="10"/>
        <v>0</v>
      </c>
      <c r="F101" s="36">
        <f t="shared" si="11"/>
        <v>0</v>
      </c>
      <c r="G101" s="37">
        <f t="shared" si="12"/>
        <v>0</v>
      </c>
    </row>
    <row r="102" spans="1:7" x14ac:dyDescent="0.2">
      <c r="A102" s="34" t="str">
        <f t="shared" si="7"/>
        <v>Finished</v>
      </c>
      <c r="B102" s="35">
        <f t="shared" si="8"/>
        <v>44958</v>
      </c>
      <c r="C102" s="36">
        <f t="shared" si="9"/>
        <v>0</v>
      </c>
      <c r="D102" s="36">
        <f t="shared" si="13"/>
        <v>0</v>
      </c>
      <c r="E102" s="243">
        <f t="shared" si="10"/>
        <v>0</v>
      </c>
      <c r="F102" s="36">
        <f t="shared" si="11"/>
        <v>0</v>
      </c>
      <c r="G102" s="37">
        <f t="shared" si="12"/>
        <v>0</v>
      </c>
    </row>
    <row r="103" spans="1:7" x14ac:dyDescent="0.2">
      <c r="A103" s="34" t="str">
        <f t="shared" si="7"/>
        <v>Finished</v>
      </c>
      <c r="B103" s="35">
        <f t="shared" si="8"/>
        <v>44986</v>
      </c>
      <c r="C103" s="36">
        <f t="shared" si="9"/>
        <v>0</v>
      </c>
      <c r="D103" s="36">
        <f t="shared" si="13"/>
        <v>0</v>
      </c>
      <c r="E103" s="243">
        <f t="shared" si="10"/>
        <v>0</v>
      </c>
      <c r="F103" s="36">
        <f t="shared" si="11"/>
        <v>0</v>
      </c>
      <c r="G103" s="37">
        <f t="shared" si="12"/>
        <v>0</v>
      </c>
    </row>
    <row r="104" spans="1:7" x14ac:dyDescent="0.2">
      <c r="A104" s="34" t="str">
        <f t="shared" si="7"/>
        <v>Finished</v>
      </c>
      <c r="B104" s="35">
        <f t="shared" si="8"/>
        <v>45017</v>
      </c>
      <c r="C104" s="36">
        <f t="shared" si="9"/>
        <v>0</v>
      </c>
      <c r="D104" s="36">
        <f t="shared" si="13"/>
        <v>0</v>
      </c>
      <c r="E104" s="243">
        <f t="shared" si="10"/>
        <v>0</v>
      </c>
      <c r="F104" s="36">
        <f t="shared" si="11"/>
        <v>0</v>
      </c>
      <c r="G104" s="37">
        <f t="shared" si="12"/>
        <v>0</v>
      </c>
    </row>
    <row r="105" spans="1:7" x14ac:dyDescent="0.2">
      <c r="A105" s="34" t="str">
        <f t="shared" si="7"/>
        <v>Finished</v>
      </c>
      <c r="B105" s="35">
        <f t="shared" si="8"/>
        <v>45047</v>
      </c>
      <c r="C105" s="36">
        <f t="shared" si="9"/>
        <v>0</v>
      </c>
      <c r="D105" s="36">
        <f t="shared" si="13"/>
        <v>0</v>
      </c>
      <c r="E105" s="243">
        <f t="shared" si="10"/>
        <v>0</v>
      </c>
      <c r="F105" s="36">
        <f t="shared" si="11"/>
        <v>0</v>
      </c>
      <c r="G105" s="37">
        <f t="shared" si="12"/>
        <v>0</v>
      </c>
    </row>
    <row r="106" spans="1:7" x14ac:dyDescent="0.2">
      <c r="A106" s="34" t="str">
        <f t="shared" si="7"/>
        <v>Finished</v>
      </c>
      <c r="B106" s="35">
        <f t="shared" si="8"/>
        <v>45078</v>
      </c>
      <c r="C106" s="36">
        <f t="shared" si="9"/>
        <v>0</v>
      </c>
      <c r="D106" s="36">
        <f t="shared" si="13"/>
        <v>0</v>
      </c>
      <c r="E106" s="243">
        <f t="shared" si="10"/>
        <v>0</v>
      </c>
      <c r="F106" s="36">
        <f t="shared" si="11"/>
        <v>0</v>
      </c>
      <c r="G106" s="37">
        <f t="shared" si="12"/>
        <v>0</v>
      </c>
    </row>
    <row r="107" spans="1:7" x14ac:dyDescent="0.2">
      <c r="A107" s="34" t="str">
        <f t="shared" si="7"/>
        <v>Finished</v>
      </c>
      <c r="B107" s="35">
        <f t="shared" si="8"/>
        <v>45108</v>
      </c>
      <c r="C107" s="36">
        <f t="shared" si="9"/>
        <v>0</v>
      </c>
      <c r="D107" s="36">
        <f t="shared" si="13"/>
        <v>0</v>
      </c>
      <c r="E107" s="243">
        <f t="shared" si="10"/>
        <v>0</v>
      </c>
      <c r="F107" s="36">
        <f t="shared" si="11"/>
        <v>0</v>
      </c>
      <c r="G107" s="37">
        <f t="shared" si="12"/>
        <v>0</v>
      </c>
    </row>
    <row r="108" spans="1:7" x14ac:dyDescent="0.2">
      <c r="A108" s="34" t="str">
        <f t="shared" si="7"/>
        <v>Finished</v>
      </c>
      <c r="B108" s="35">
        <f t="shared" si="8"/>
        <v>45139</v>
      </c>
      <c r="C108" s="36">
        <f t="shared" si="9"/>
        <v>0</v>
      </c>
      <c r="D108" s="36">
        <f t="shared" si="13"/>
        <v>0</v>
      </c>
      <c r="E108" s="243">
        <f t="shared" si="10"/>
        <v>0</v>
      </c>
      <c r="F108" s="36">
        <f t="shared" si="11"/>
        <v>0</v>
      </c>
      <c r="G108" s="37">
        <f t="shared" si="12"/>
        <v>0</v>
      </c>
    </row>
    <row r="109" spans="1:7" x14ac:dyDescent="0.2">
      <c r="A109" s="34" t="str">
        <f t="shared" si="7"/>
        <v>Finished</v>
      </c>
      <c r="B109" s="35">
        <f t="shared" si="8"/>
        <v>45170</v>
      </c>
      <c r="C109" s="36">
        <f t="shared" si="9"/>
        <v>0</v>
      </c>
      <c r="D109" s="36">
        <f t="shared" si="13"/>
        <v>0</v>
      </c>
      <c r="E109" s="243">
        <f t="shared" si="10"/>
        <v>0</v>
      </c>
      <c r="F109" s="36">
        <f t="shared" si="11"/>
        <v>0</v>
      </c>
      <c r="G109" s="37">
        <f t="shared" si="12"/>
        <v>0</v>
      </c>
    </row>
    <row r="110" spans="1:7" x14ac:dyDescent="0.2">
      <c r="A110" s="34" t="str">
        <f t="shared" si="7"/>
        <v>Finished</v>
      </c>
      <c r="B110" s="35">
        <f t="shared" si="8"/>
        <v>45200</v>
      </c>
      <c r="C110" s="36">
        <f t="shared" si="9"/>
        <v>0</v>
      </c>
      <c r="D110" s="36">
        <f t="shared" si="13"/>
        <v>0</v>
      </c>
      <c r="E110" s="243">
        <f t="shared" si="10"/>
        <v>0</v>
      </c>
      <c r="F110" s="36">
        <f t="shared" si="11"/>
        <v>0</v>
      </c>
      <c r="G110" s="37">
        <f t="shared" si="12"/>
        <v>0</v>
      </c>
    </row>
    <row r="111" spans="1:7" x14ac:dyDescent="0.2">
      <c r="A111" s="34" t="str">
        <f t="shared" si="7"/>
        <v>Finished</v>
      </c>
      <c r="B111" s="35">
        <f t="shared" si="8"/>
        <v>45231</v>
      </c>
      <c r="C111" s="36">
        <f t="shared" si="9"/>
        <v>0</v>
      </c>
      <c r="D111" s="36">
        <f t="shared" si="13"/>
        <v>0</v>
      </c>
      <c r="E111" s="243">
        <f t="shared" si="10"/>
        <v>0</v>
      </c>
      <c r="F111" s="36">
        <f t="shared" si="11"/>
        <v>0</v>
      </c>
      <c r="G111" s="37">
        <f t="shared" si="12"/>
        <v>0</v>
      </c>
    </row>
    <row r="112" spans="1:7" x14ac:dyDescent="0.2">
      <c r="A112" s="34" t="str">
        <f t="shared" si="7"/>
        <v>Finished</v>
      </c>
      <c r="B112" s="35">
        <f t="shared" si="8"/>
        <v>45261</v>
      </c>
      <c r="C112" s="36">
        <f t="shared" si="9"/>
        <v>0</v>
      </c>
      <c r="D112" s="36">
        <f t="shared" si="13"/>
        <v>0</v>
      </c>
      <c r="E112" s="243">
        <f t="shared" si="10"/>
        <v>0</v>
      </c>
      <c r="F112" s="36">
        <f t="shared" si="11"/>
        <v>0</v>
      </c>
      <c r="G112" s="37">
        <f t="shared" si="12"/>
        <v>0</v>
      </c>
    </row>
    <row r="113" spans="1:7" x14ac:dyDescent="0.2">
      <c r="A113" s="34" t="str">
        <f t="shared" si="7"/>
        <v>Finished</v>
      </c>
      <c r="B113" s="35">
        <f t="shared" si="8"/>
        <v>45292</v>
      </c>
      <c r="C113" s="36">
        <f t="shared" si="9"/>
        <v>0</v>
      </c>
      <c r="D113" s="36">
        <f t="shared" si="13"/>
        <v>0</v>
      </c>
      <c r="E113" s="243">
        <f t="shared" si="10"/>
        <v>0</v>
      </c>
      <c r="F113" s="36">
        <f t="shared" si="11"/>
        <v>0</v>
      </c>
      <c r="G113" s="37">
        <f t="shared" si="12"/>
        <v>0</v>
      </c>
    </row>
    <row r="114" spans="1:7" x14ac:dyDescent="0.2">
      <c r="A114" s="34" t="str">
        <f t="shared" si="7"/>
        <v>Finished</v>
      </c>
      <c r="B114" s="35">
        <f t="shared" si="8"/>
        <v>45323</v>
      </c>
      <c r="C114" s="36">
        <f t="shared" si="9"/>
        <v>0</v>
      </c>
      <c r="D114" s="36">
        <f t="shared" si="13"/>
        <v>0</v>
      </c>
      <c r="E114" s="243">
        <f t="shared" si="10"/>
        <v>0</v>
      </c>
      <c r="F114" s="36">
        <f t="shared" si="11"/>
        <v>0</v>
      </c>
      <c r="G114" s="37">
        <f t="shared" si="12"/>
        <v>0</v>
      </c>
    </row>
    <row r="115" spans="1:7" x14ac:dyDescent="0.2">
      <c r="A115" s="34" t="str">
        <f t="shared" si="7"/>
        <v>Finished</v>
      </c>
      <c r="B115" s="35">
        <f t="shared" si="8"/>
        <v>45352</v>
      </c>
      <c r="C115" s="36">
        <f t="shared" si="9"/>
        <v>0</v>
      </c>
      <c r="D115" s="36">
        <f t="shared" si="13"/>
        <v>0</v>
      </c>
      <c r="E115" s="243">
        <f t="shared" si="10"/>
        <v>0</v>
      </c>
      <c r="F115" s="36">
        <f t="shared" si="11"/>
        <v>0</v>
      </c>
      <c r="G115" s="37">
        <f t="shared" si="12"/>
        <v>0</v>
      </c>
    </row>
    <row r="116" spans="1:7" x14ac:dyDescent="0.2">
      <c r="A116" s="34" t="str">
        <f t="shared" si="7"/>
        <v>Finished</v>
      </c>
      <c r="B116" s="35">
        <f t="shared" si="8"/>
        <v>45383</v>
      </c>
      <c r="C116" s="36">
        <f t="shared" si="9"/>
        <v>0</v>
      </c>
      <c r="D116" s="36">
        <f t="shared" si="13"/>
        <v>0</v>
      </c>
      <c r="E116" s="243">
        <f t="shared" si="10"/>
        <v>0</v>
      </c>
      <c r="F116" s="36">
        <f t="shared" si="11"/>
        <v>0</v>
      </c>
      <c r="G116" s="37">
        <f t="shared" si="12"/>
        <v>0</v>
      </c>
    </row>
    <row r="117" spans="1:7" x14ac:dyDescent="0.2">
      <c r="A117" s="34" t="str">
        <f t="shared" si="7"/>
        <v>Finished</v>
      </c>
      <c r="B117" s="35">
        <f t="shared" si="8"/>
        <v>45413</v>
      </c>
      <c r="C117" s="36">
        <f t="shared" si="9"/>
        <v>0</v>
      </c>
      <c r="D117" s="36">
        <f t="shared" si="13"/>
        <v>0</v>
      </c>
      <c r="E117" s="243">
        <f t="shared" si="10"/>
        <v>0</v>
      </c>
      <c r="F117" s="36">
        <f t="shared" si="11"/>
        <v>0</v>
      </c>
      <c r="G117" s="37">
        <f t="shared" si="12"/>
        <v>0</v>
      </c>
    </row>
    <row r="118" spans="1:7" x14ac:dyDescent="0.2">
      <c r="A118" s="34" t="str">
        <f t="shared" si="7"/>
        <v>Finished</v>
      </c>
      <c r="B118" s="35">
        <f t="shared" si="8"/>
        <v>45444</v>
      </c>
      <c r="C118" s="36">
        <f t="shared" si="9"/>
        <v>0</v>
      </c>
      <c r="D118" s="36">
        <f t="shared" si="13"/>
        <v>0</v>
      </c>
      <c r="E118" s="243">
        <f t="shared" si="10"/>
        <v>0</v>
      </c>
      <c r="F118" s="36">
        <f t="shared" si="11"/>
        <v>0</v>
      </c>
      <c r="G118" s="37">
        <f t="shared" si="12"/>
        <v>0</v>
      </c>
    </row>
    <row r="119" spans="1:7" x14ac:dyDescent="0.2">
      <c r="A119" s="34" t="str">
        <f t="shared" si="7"/>
        <v>Finished</v>
      </c>
      <c r="B119" s="35">
        <f t="shared" si="8"/>
        <v>45474</v>
      </c>
      <c r="C119" s="36">
        <f t="shared" si="9"/>
        <v>0</v>
      </c>
      <c r="D119" s="36">
        <f t="shared" si="13"/>
        <v>0</v>
      </c>
      <c r="E119" s="243">
        <f t="shared" si="10"/>
        <v>0</v>
      </c>
      <c r="F119" s="36">
        <f t="shared" si="11"/>
        <v>0</v>
      </c>
      <c r="G119" s="37">
        <f t="shared" si="12"/>
        <v>0</v>
      </c>
    </row>
    <row r="120" spans="1:7" x14ac:dyDescent="0.2">
      <c r="A120" s="34" t="str">
        <f t="shared" si="7"/>
        <v>Finished</v>
      </c>
      <c r="B120" s="35">
        <f t="shared" si="8"/>
        <v>45505</v>
      </c>
      <c r="C120" s="36">
        <f t="shared" si="9"/>
        <v>0</v>
      </c>
      <c r="D120" s="36">
        <f t="shared" si="13"/>
        <v>0</v>
      </c>
      <c r="E120" s="243">
        <f t="shared" si="10"/>
        <v>0</v>
      </c>
      <c r="F120" s="36">
        <f t="shared" si="11"/>
        <v>0</v>
      </c>
      <c r="G120" s="37">
        <f t="shared" si="12"/>
        <v>0</v>
      </c>
    </row>
    <row r="121" spans="1:7" x14ac:dyDescent="0.2">
      <c r="A121" s="34" t="str">
        <f t="shared" ref="A121:A184" si="14">+IF(A120&lt;num_pmts,A120+1,"Finished")</f>
        <v>Finished</v>
      </c>
      <c r="B121" s="35">
        <f t="shared" si="8"/>
        <v>45536</v>
      </c>
      <c r="C121" s="36">
        <f t="shared" si="9"/>
        <v>0</v>
      </c>
      <c r="D121" s="36">
        <f t="shared" si="13"/>
        <v>0</v>
      </c>
      <c r="E121" s="243">
        <f t="shared" si="10"/>
        <v>0</v>
      </c>
      <c r="F121" s="36">
        <f t="shared" si="11"/>
        <v>0</v>
      </c>
      <c r="G121" s="37">
        <f t="shared" si="12"/>
        <v>0</v>
      </c>
    </row>
    <row r="122" spans="1:7" x14ac:dyDescent="0.2">
      <c r="A122" s="34" t="str">
        <f t="shared" si="14"/>
        <v>Finished</v>
      </c>
      <c r="B122" s="35">
        <f t="shared" si="8"/>
        <v>45566</v>
      </c>
      <c r="C122" s="36">
        <f t="shared" si="9"/>
        <v>0</v>
      </c>
      <c r="D122" s="36">
        <f t="shared" si="13"/>
        <v>0</v>
      </c>
      <c r="E122" s="243">
        <f t="shared" si="10"/>
        <v>0</v>
      </c>
      <c r="F122" s="36">
        <f t="shared" si="11"/>
        <v>0</v>
      </c>
      <c r="G122" s="37">
        <f t="shared" si="12"/>
        <v>0</v>
      </c>
    </row>
    <row r="123" spans="1:7" x14ac:dyDescent="0.2">
      <c r="A123" s="34" t="str">
        <f t="shared" si="14"/>
        <v>Finished</v>
      </c>
      <c r="B123" s="35">
        <f t="shared" si="8"/>
        <v>45597</v>
      </c>
      <c r="C123" s="36">
        <f t="shared" si="9"/>
        <v>0</v>
      </c>
      <c r="D123" s="36">
        <f t="shared" si="13"/>
        <v>0</v>
      </c>
      <c r="E123" s="243">
        <f t="shared" si="10"/>
        <v>0</v>
      </c>
      <c r="F123" s="36">
        <f t="shared" si="11"/>
        <v>0</v>
      </c>
      <c r="G123" s="37">
        <f t="shared" si="12"/>
        <v>0</v>
      </c>
    </row>
    <row r="124" spans="1:7" x14ac:dyDescent="0.2">
      <c r="A124" s="34" t="str">
        <f t="shared" si="14"/>
        <v>Finished</v>
      </c>
      <c r="B124" s="35">
        <f t="shared" si="8"/>
        <v>45627</v>
      </c>
      <c r="C124" s="36">
        <f t="shared" si="9"/>
        <v>0</v>
      </c>
      <c r="D124" s="36">
        <f t="shared" si="13"/>
        <v>0</v>
      </c>
      <c r="E124" s="243">
        <f t="shared" si="10"/>
        <v>0</v>
      </c>
      <c r="F124" s="36">
        <f t="shared" si="11"/>
        <v>0</v>
      </c>
      <c r="G124" s="37">
        <f t="shared" si="12"/>
        <v>0</v>
      </c>
    </row>
    <row r="125" spans="1:7" x14ac:dyDescent="0.2">
      <c r="A125" s="34" t="str">
        <f t="shared" si="14"/>
        <v>Finished</v>
      </c>
      <c r="B125" s="35">
        <f t="shared" si="8"/>
        <v>45658</v>
      </c>
      <c r="C125" s="36">
        <f t="shared" si="9"/>
        <v>0</v>
      </c>
      <c r="D125" s="36">
        <f t="shared" si="13"/>
        <v>0</v>
      </c>
      <c r="E125" s="243">
        <f t="shared" si="10"/>
        <v>0</v>
      </c>
      <c r="F125" s="36">
        <f t="shared" si="11"/>
        <v>0</v>
      </c>
      <c r="G125" s="37">
        <f t="shared" si="12"/>
        <v>0</v>
      </c>
    </row>
    <row r="126" spans="1:7" x14ac:dyDescent="0.2">
      <c r="A126" s="34" t="str">
        <f t="shared" si="14"/>
        <v>Finished</v>
      </c>
      <c r="B126" s="35">
        <f t="shared" si="8"/>
        <v>45689</v>
      </c>
      <c r="C126" s="36">
        <f t="shared" si="9"/>
        <v>0</v>
      </c>
      <c r="D126" s="36">
        <f t="shared" si="13"/>
        <v>0</v>
      </c>
      <c r="E126" s="243">
        <f t="shared" si="10"/>
        <v>0</v>
      </c>
      <c r="F126" s="36">
        <f t="shared" si="11"/>
        <v>0</v>
      </c>
      <c r="G126" s="37">
        <f t="shared" si="12"/>
        <v>0</v>
      </c>
    </row>
    <row r="127" spans="1:7" x14ac:dyDescent="0.2">
      <c r="A127" s="34" t="str">
        <f t="shared" si="14"/>
        <v>Finished</v>
      </c>
      <c r="B127" s="35">
        <f t="shared" si="8"/>
        <v>45717</v>
      </c>
      <c r="C127" s="36">
        <f t="shared" si="9"/>
        <v>0</v>
      </c>
      <c r="D127" s="36">
        <f t="shared" si="13"/>
        <v>0</v>
      </c>
      <c r="E127" s="243">
        <f t="shared" si="10"/>
        <v>0</v>
      </c>
      <c r="F127" s="36">
        <f t="shared" si="11"/>
        <v>0</v>
      </c>
      <c r="G127" s="37">
        <f t="shared" si="12"/>
        <v>0</v>
      </c>
    </row>
    <row r="128" spans="1:7" x14ac:dyDescent="0.2">
      <c r="A128" s="34" t="str">
        <f t="shared" si="14"/>
        <v>Finished</v>
      </c>
      <c r="B128" s="35">
        <f t="shared" si="8"/>
        <v>45748</v>
      </c>
      <c r="C128" s="36">
        <f t="shared" si="9"/>
        <v>0</v>
      </c>
      <c r="D128" s="36">
        <f t="shared" si="13"/>
        <v>0</v>
      </c>
      <c r="E128" s="243">
        <f t="shared" si="10"/>
        <v>0</v>
      </c>
      <c r="F128" s="36">
        <f t="shared" si="11"/>
        <v>0</v>
      </c>
      <c r="G128" s="37">
        <f t="shared" si="12"/>
        <v>0</v>
      </c>
    </row>
    <row r="129" spans="1:7" x14ac:dyDescent="0.2">
      <c r="A129" s="34" t="str">
        <f t="shared" si="14"/>
        <v>Finished</v>
      </c>
      <c r="B129" s="35">
        <f t="shared" si="8"/>
        <v>45778</v>
      </c>
      <c r="C129" s="36">
        <f t="shared" si="9"/>
        <v>0</v>
      </c>
      <c r="D129" s="36">
        <f t="shared" si="13"/>
        <v>0</v>
      </c>
      <c r="E129" s="243">
        <f t="shared" si="10"/>
        <v>0</v>
      </c>
      <c r="F129" s="36">
        <f t="shared" si="11"/>
        <v>0</v>
      </c>
      <c r="G129" s="37">
        <f t="shared" si="12"/>
        <v>0</v>
      </c>
    </row>
    <row r="130" spans="1:7" x14ac:dyDescent="0.2">
      <c r="A130" s="34" t="str">
        <f t="shared" si="14"/>
        <v>Finished</v>
      </c>
      <c r="B130" s="35">
        <f t="shared" si="8"/>
        <v>45809</v>
      </c>
      <c r="C130" s="36">
        <f t="shared" si="9"/>
        <v>0</v>
      </c>
      <c r="D130" s="36">
        <f t="shared" si="13"/>
        <v>0</v>
      </c>
      <c r="E130" s="243">
        <f t="shared" si="10"/>
        <v>0</v>
      </c>
      <c r="F130" s="36">
        <f t="shared" si="11"/>
        <v>0</v>
      </c>
      <c r="G130" s="37">
        <f t="shared" si="12"/>
        <v>0</v>
      </c>
    </row>
    <row r="131" spans="1:7" x14ac:dyDescent="0.2">
      <c r="A131" s="34" t="str">
        <f t="shared" si="14"/>
        <v>Finished</v>
      </c>
      <c r="B131" s="35">
        <f t="shared" si="8"/>
        <v>45839</v>
      </c>
      <c r="C131" s="36">
        <f t="shared" si="9"/>
        <v>0</v>
      </c>
      <c r="D131" s="36">
        <f t="shared" si="13"/>
        <v>0</v>
      </c>
      <c r="E131" s="243">
        <f t="shared" si="10"/>
        <v>0</v>
      </c>
      <c r="F131" s="36">
        <f t="shared" si="11"/>
        <v>0</v>
      </c>
      <c r="G131" s="37">
        <f t="shared" si="12"/>
        <v>0</v>
      </c>
    </row>
    <row r="132" spans="1:7" x14ac:dyDescent="0.2">
      <c r="A132" s="34" t="str">
        <f t="shared" si="14"/>
        <v>Finished</v>
      </c>
      <c r="B132" s="35">
        <f t="shared" si="8"/>
        <v>45870</v>
      </c>
      <c r="C132" s="36">
        <f t="shared" si="9"/>
        <v>0</v>
      </c>
      <c r="D132" s="36">
        <f t="shared" si="13"/>
        <v>0</v>
      </c>
      <c r="E132" s="243">
        <f t="shared" si="10"/>
        <v>0</v>
      </c>
      <c r="F132" s="36">
        <f t="shared" si="11"/>
        <v>0</v>
      </c>
      <c r="G132" s="37">
        <f t="shared" si="12"/>
        <v>0</v>
      </c>
    </row>
    <row r="133" spans="1:7" x14ac:dyDescent="0.2">
      <c r="A133" s="34" t="str">
        <f t="shared" si="14"/>
        <v>Finished</v>
      </c>
      <c r="B133" s="35">
        <f t="shared" si="8"/>
        <v>45901</v>
      </c>
      <c r="C133" s="36">
        <f t="shared" si="9"/>
        <v>0</v>
      </c>
      <c r="D133" s="36">
        <f t="shared" si="13"/>
        <v>0</v>
      </c>
      <c r="E133" s="243">
        <f t="shared" si="10"/>
        <v>0</v>
      </c>
      <c r="F133" s="36">
        <f t="shared" si="11"/>
        <v>0</v>
      </c>
      <c r="G133" s="37">
        <f t="shared" si="12"/>
        <v>0</v>
      </c>
    </row>
    <row r="134" spans="1:7" x14ac:dyDescent="0.2">
      <c r="A134" s="34" t="str">
        <f t="shared" si="14"/>
        <v>Finished</v>
      </c>
      <c r="B134" s="35">
        <f t="shared" si="8"/>
        <v>45931</v>
      </c>
      <c r="C134" s="36">
        <f t="shared" si="9"/>
        <v>0</v>
      </c>
      <c r="D134" s="36">
        <f t="shared" si="13"/>
        <v>0</v>
      </c>
      <c r="E134" s="243">
        <f t="shared" si="10"/>
        <v>0</v>
      </c>
      <c r="F134" s="36">
        <f t="shared" si="11"/>
        <v>0</v>
      </c>
      <c r="G134" s="37">
        <f t="shared" si="12"/>
        <v>0</v>
      </c>
    </row>
    <row r="135" spans="1:7" x14ac:dyDescent="0.2">
      <c r="A135" s="34" t="str">
        <f t="shared" si="14"/>
        <v>Finished</v>
      </c>
      <c r="B135" s="35">
        <f t="shared" si="8"/>
        <v>45962</v>
      </c>
      <c r="C135" s="36">
        <f t="shared" si="9"/>
        <v>0</v>
      </c>
      <c r="D135" s="36">
        <f t="shared" si="13"/>
        <v>0</v>
      </c>
      <c r="E135" s="243">
        <f t="shared" si="10"/>
        <v>0</v>
      </c>
      <c r="F135" s="36">
        <f t="shared" si="11"/>
        <v>0</v>
      </c>
      <c r="G135" s="37">
        <f t="shared" si="12"/>
        <v>0</v>
      </c>
    </row>
    <row r="136" spans="1:7" x14ac:dyDescent="0.2">
      <c r="A136" s="34" t="str">
        <f t="shared" si="14"/>
        <v>Finished</v>
      </c>
      <c r="B136" s="35">
        <f t="shared" si="8"/>
        <v>45992</v>
      </c>
      <c r="C136" s="36">
        <f t="shared" si="9"/>
        <v>0</v>
      </c>
      <c r="D136" s="36">
        <f t="shared" si="13"/>
        <v>0</v>
      </c>
      <c r="E136" s="243">
        <f t="shared" si="10"/>
        <v>0</v>
      </c>
      <c r="F136" s="36">
        <f t="shared" si="11"/>
        <v>0</v>
      </c>
      <c r="G136" s="37">
        <f t="shared" si="12"/>
        <v>0</v>
      </c>
    </row>
    <row r="137" spans="1:7" x14ac:dyDescent="0.2">
      <c r="A137" s="34" t="str">
        <f t="shared" si="14"/>
        <v>Finished</v>
      </c>
      <c r="B137" s="35">
        <f t="shared" si="8"/>
        <v>46023</v>
      </c>
      <c r="C137" s="36">
        <f t="shared" si="9"/>
        <v>0</v>
      </c>
      <c r="D137" s="36">
        <f t="shared" si="13"/>
        <v>0</v>
      </c>
      <c r="E137" s="243">
        <f t="shared" si="10"/>
        <v>0</v>
      </c>
      <c r="F137" s="36">
        <f t="shared" si="11"/>
        <v>0</v>
      </c>
      <c r="G137" s="37">
        <f t="shared" si="12"/>
        <v>0</v>
      </c>
    </row>
    <row r="138" spans="1:7" x14ac:dyDescent="0.2">
      <c r="A138" s="34" t="str">
        <f t="shared" si="14"/>
        <v>Finished</v>
      </c>
      <c r="B138" s="35">
        <f t="shared" si="8"/>
        <v>46054</v>
      </c>
      <c r="C138" s="36">
        <f t="shared" si="9"/>
        <v>0</v>
      </c>
      <c r="D138" s="36">
        <f t="shared" si="13"/>
        <v>0</v>
      </c>
      <c r="E138" s="243">
        <f t="shared" si="10"/>
        <v>0</v>
      </c>
      <c r="F138" s="36">
        <f t="shared" si="11"/>
        <v>0</v>
      </c>
      <c r="G138" s="37">
        <f t="shared" si="12"/>
        <v>0</v>
      </c>
    </row>
    <row r="139" spans="1:7" x14ac:dyDescent="0.2">
      <c r="A139" s="34" t="str">
        <f t="shared" si="14"/>
        <v>Finished</v>
      </c>
      <c r="B139" s="35">
        <f t="shared" si="8"/>
        <v>46082</v>
      </c>
      <c r="C139" s="36">
        <f t="shared" si="9"/>
        <v>0</v>
      </c>
      <c r="D139" s="36">
        <f t="shared" si="13"/>
        <v>0</v>
      </c>
      <c r="E139" s="243">
        <f t="shared" si="10"/>
        <v>0</v>
      </c>
      <c r="F139" s="36">
        <f t="shared" si="11"/>
        <v>0</v>
      </c>
      <c r="G139" s="37">
        <f t="shared" si="12"/>
        <v>0</v>
      </c>
    </row>
    <row r="140" spans="1:7" x14ac:dyDescent="0.2">
      <c r="A140" s="34" t="str">
        <f t="shared" si="14"/>
        <v>Finished</v>
      </c>
      <c r="B140" s="35">
        <f t="shared" si="8"/>
        <v>46113</v>
      </c>
      <c r="C140" s="36">
        <f t="shared" si="9"/>
        <v>0</v>
      </c>
      <c r="D140" s="36">
        <f t="shared" si="13"/>
        <v>0</v>
      </c>
      <c r="E140" s="243">
        <f t="shared" si="10"/>
        <v>0</v>
      </c>
      <c r="F140" s="36">
        <f t="shared" si="11"/>
        <v>0</v>
      </c>
      <c r="G140" s="37">
        <f t="shared" si="12"/>
        <v>0</v>
      </c>
    </row>
    <row r="141" spans="1:7" x14ac:dyDescent="0.2">
      <c r="A141" s="34" t="str">
        <f t="shared" si="14"/>
        <v>Finished</v>
      </c>
      <c r="B141" s="35">
        <f t="shared" si="8"/>
        <v>46143</v>
      </c>
      <c r="C141" s="36">
        <f t="shared" si="9"/>
        <v>0</v>
      </c>
      <c r="D141" s="36">
        <f t="shared" si="13"/>
        <v>0</v>
      </c>
      <c r="E141" s="243">
        <f t="shared" si="10"/>
        <v>0</v>
      </c>
      <c r="F141" s="36">
        <f t="shared" si="11"/>
        <v>0</v>
      </c>
      <c r="G141" s="37">
        <f t="shared" si="12"/>
        <v>0</v>
      </c>
    </row>
    <row r="142" spans="1:7" x14ac:dyDescent="0.2">
      <c r="A142" s="34" t="str">
        <f t="shared" si="14"/>
        <v>Finished</v>
      </c>
      <c r="B142" s="35">
        <f t="shared" si="8"/>
        <v>46174</v>
      </c>
      <c r="C142" s="36">
        <f t="shared" si="9"/>
        <v>0</v>
      </c>
      <c r="D142" s="36">
        <f t="shared" si="13"/>
        <v>0</v>
      </c>
      <c r="E142" s="243">
        <f t="shared" si="10"/>
        <v>0</v>
      </c>
      <c r="F142" s="36">
        <f t="shared" si="11"/>
        <v>0</v>
      </c>
      <c r="G142" s="37">
        <f t="shared" si="12"/>
        <v>0</v>
      </c>
    </row>
    <row r="143" spans="1:7" x14ac:dyDescent="0.2">
      <c r="A143" s="34" t="str">
        <f t="shared" si="14"/>
        <v>Finished</v>
      </c>
      <c r="B143" s="35">
        <f t="shared" si="8"/>
        <v>46204</v>
      </c>
      <c r="C143" s="36">
        <f t="shared" si="9"/>
        <v>0</v>
      </c>
      <c r="D143" s="36">
        <f t="shared" si="13"/>
        <v>0</v>
      </c>
      <c r="E143" s="243">
        <f t="shared" si="10"/>
        <v>0</v>
      </c>
      <c r="F143" s="36">
        <f t="shared" si="11"/>
        <v>0</v>
      </c>
      <c r="G143" s="37">
        <f t="shared" si="12"/>
        <v>0</v>
      </c>
    </row>
    <row r="144" spans="1:7" x14ac:dyDescent="0.2">
      <c r="A144" s="34" t="str">
        <f t="shared" si="14"/>
        <v>Finished</v>
      </c>
      <c r="B144" s="35">
        <f t="shared" si="8"/>
        <v>46235</v>
      </c>
      <c r="C144" s="36">
        <f t="shared" si="9"/>
        <v>0</v>
      </c>
      <c r="D144" s="36">
        <f t="shared" si="13"/>
        <v>0</v>
      </c>
      <c r="E144" s="243">
        <f t="shared" si="10"/>
        <v>0</v>
      </c>
      <c r="F144" s="36">
        <f t="shared" si="11"/>
        <v>0</v>
      </c>
      <c r="G144" s="37">
        <f t="shared" si="12"/>
        <v>0</v>
      </c>
    </row>
    <row r="145" spans="1:7" x14ac:dyDescent="0.2">
      <c r="A145" s="34" t="str">
        <f t="shared" si="14"/>
        <v>Finished</v>
      </c>
      <c r="B145" s="35">
        <f t="shared" si="8"/>
        <v>46266</v>
      </c>
      <c r="C145" s="36">
        <f t="shared" si="9"/>
        <v>0</v>
      </c>
      <c r="D145" s="36">
        <f t="shared" si="13"/>
        <v>0</v>
      </c>
      <c r="E145" s="243">
        <f t="shared" si="10"/>
        <v>0</v>
      </c>
      <c r="F145" s="36">
        <f t="shared" si="11"/>
        <v>0</v>
      </c>
      <c r="G145" s="37">
        <f t="shared" si="12"/>
        <v>0</v>
      </c>
    </row>
    <row r="146" spans="1:7" x14ac:dyDescent="0.2">
      <c r="A146" s="34" t="str">
        <f t="shared" si="14"/>
        <v>Finished</v>
      </c>
      <c r="B146" s="35">
        <f t="shared" si="8"/>
        <v>46296</v>
      </c>
      <c r="C146" s="36">
        <f t="shared" si="9"/>
        <v>0</v>
      </c>
      <c r="D146" s="36">
        <f t="shared" si="13"/>
        <v>0</v>
      </c>
      <c r="E146" s="243">
        <f t="shared" si="10"/>
        <v>0</v>
      </c>
      <c r="F146" s="36">
        <f t="shared" si="11"/>
        <v>0</v>
      </c>
      <c r="G146" s="37">
        <f t="shared" si="12"/>
        <v>0</v>
      </c>
    </row>
    <row r="147" spans="1:7" x14ac:dyDescent="0.2">
      <c r="A147" s="34" t="str">
        <f t="shared" si="14"/>
        <v>Finished</v>
      </c>
      <c r="B147" s="35">
        <f t="shared" si="8"/>
        <v>46327</v>
      </c>
      <c r="C147" s="36">
        <f t="shared" si="9"/>
        <v>0</v>
      </c>
      <c r="D147" s="36">
        <f t="shared" si="13"/>
        <v>0</v>
      </c>
      <c r="E147" s="243">
        <f t="shared" si="10"/>
        <v>0</v>
      </c>
      <c r="F147" s="36">
        <f t="shared" si="11"/>
        <v>0</v>
      </c>
      <c r="G147" s="37">
        <f t="shared" si="12"/>
        <v>0</v>
      </c>
    </row>
    <row r="148" spans="1:7" x14ac:dyDescent="0.2">
      <c r="A148" s="34" t="str">
        <f t="shared" si="14"/>
        <v>Finished</v>
      </c>
      <c r="B148" s="35">
        <f t="shared" si="8"/>
        <v>46357</v>
      </c>
      <c r="C148" s="36">
        <f t="shared" si="9"/>
        <v>0</v>
      </c>
      <c r="D148" s="36">
        <f t="shared" si="13"/>
        <v>0</v>
      </c>
      <c r="E148" s="243">
        <f t="shared" si="10"/>
        <v>0</v>
      </c>
      <c r="F148" s="36">
        <f t="shared" si="11"/>
        <v>0</v>
      </c>
      <c r="G148" s="37">
        <f t="shared" si="12"/>
        <v>0</v>
      </c>
    </row>
    <row r="149" spans="1:7" x14ac:dyDescent="0.2">
      <c r="A149" s="34" t="str">
        <f t="shared" si="14"/>
        <v>Finished</v>
      </c>
      <c r="B149" s="35">
        <f t="shared" si="8"/>
        <v>46388</v>
      </c>
      <c r="C149" s="36">
        <f t="shared" si="9"/>
        <v>0</v>
      </c>
      <c r="D149" s="36">
        <f t="shared" si="13"/>
        <v>0</v>
      </c>
      <c r="E149" s="243">
        <f t="shared" si="10"/>
        <v>0</v>
      </c>
      <c r="F149" s="36">
        <f t="shared" si="11"/>
        <v>0</v>
      </c>
      <c r="G149" s="37">
        <f t="shared" si="12"/>
        <v>0</v>
      </c>
    </row>
    <row r="150" spans="1:7" x14ac:dyDescent="0.2">
      <c r="A150" s="34" t="str">
        <f t="shared" si="14"/>
        <v>Finished</v>
      </c>
      <c r="B150" s="35">
        <f t="shared" si="8"/>
        <v>46419</v>
      </c>
      <c r="C150" s="36">
        <f t="shared" si="9"/>
        <v>0</v>
      </c>
      <c r="D150" s="36">
        <f t="shared" si="13"/>
        <v>0</v>
      </c>
      <c r="E150" s="243">
        <f t="shared" si="10"/>
        <v>0</v>
      </c>
      <c r="F150" s="36">
        <f t="shared" si="11"/>
        <v>0</v>
      </c>
      <c r="G150" s="37">
        <f t="shared" si="12"/>
        <v>0</v>
      </c>
    </row>
    <row r="151" spans="1:7" x14ac:dyDescent="0.2">
      <c r="A151" s="34" t="str">
        <f t="shared" si="14"/>
        <v>Finished</v>
      </c>
      <c r="B151" s="35">
        <f t="shared" si="8"/>
        <v>46447</v>
      </c>
      <c r="C151" s="36">
        <f t="shared" si="9"/>
        <v>0</v>
      </c>
      <c r="D151" s="36">
        <f t="shared" si="13"/>
        <v>0</v>
      </c>
      <c r="E151" s="243">
        <f t="shared" si="10"/>
        <v>0</v>
      </c>
      <c r="F151" s="36">
        <f t="shared" si="11"/>
        <v>0</v>
      </c>
      <c r="G151" s="37">
        <f t="shared" si="12"/>
        <v>0</v>
      </c>
    </row>
    <row r="152" spans="1:7" x14ac:dyDescent="0.2">
      <c r="A152" s="34" t="str">
        <f t="shared" si="14"/>
        <v>Finished</v>
      </c>
      <c r="B152" s="35">
        <f t="shared" si="8"/>
        <v>46478</v>
      </c>
      <c r="C152" s="36">
        <f t="shared" si="9"/>
        <v>0</v>
      </c>
      <c r="D152" s="36">
        <f t="shared" si="13"/>
        <v>0</v>
      </c>
      <c r="E152" s="243">
        <f t="shared" si="10"/>
        <v>0</v>
      </c>
      <c r="F152" s="36">
        <f t="shared" si="11"/>
        <v>0</v>
      </c>
      <c r="G152" s="37">
        <f t="shared" si="12"/>
        <v>0</v>
      </c>
    </row>
    <row r="153" spans="1:7" x14ac:dyDescent="0.2">
      <c r="A153" s="34" t="str">
        <f t="shared" si="14"/>
        <v>Finished</v>
      </c>
      <c r="B153" s="35">
        <f t="shared" si="8"/>
        <v>46508</v>
      </c>
      <c r="C153" s="36">
        <f t="shared" si="9"/>
        <v>0</v>
      </c>
      <c r="D153" s="36">
        <f t="shared" si="13"/>
        <v>0</v>
      </c>
      <c r="E153" s="243">
        <f t="shared" si="10"/>
        <v>0</v>
      </c>
      <c r="F153" s="36">
        <f t="shared" si="11"/>
        <v>0</v>
      </c>
      <c r="G153" s="37">
        <f t="shared" si="12"/>
        <v>0</v>
      </c>
    </row>
    <row r="154" spans="1:7" x14ac:dyDescent="0.2">
      <c r="A154" s="34" t="str">
        <f t="shared" si="14"/>
        <v>Finished</v>
      </c>
      <c r="B154" s="35">
        <f t="shared" ref="B154:B217" si="15">+EDATE(B153,Len_of_pmt_interval)</f>
        <v>46539</v>
      </c>
      <c r="C154" s="36">
        <f t="shared" ref="C154:C217" si="16">+G153</f>
        <v>0</v>
      </c>
      <c r="D154" s="36">
        <f t="shared" si="13"/>
        <v>0</v>
      </c>
      <c r="E154" s="243">
        <f t="shared" ref="E154:E217" si="17">+G153*cal_periodic_pmt_rate</f>
        <v>0</v>
      </c>
      <c r="F154" s="36">
        <f t="shared" ref="F154:F217" si="18">+IF(A154&lt;num_pmts,$F$19,C154)</f>
        <v>0</v>
      </c>
      <c r="G154" s="37">
        <f t="shared" ref="G154:G217" si="19">+C154-F154</f>
        <v>0</v>
      </c>
    </row>
    <row r="155" spans="1:7" x14ac:dyDescent="0.2">
      <c r="A155" s="34" t="str">
        <f t="shared" si="14"/>
        <v>Finished</v>
      </c>
      <c r="B155" s="35">
        <f t="shared" si="15"/>
        <v>46569</v>
      </c>
      <c r="C155" s="36">
        <f t="shared" si="16"/>
        <v>0</v>
      </c>
      <c r="D155" s="36">
        <f t="shared" ref="D155:D218" si="20">+E155+F155</f>
        <v>0</v>
      </c>
      <c r="E155" s="243">
        <f t="shared" si="17"/>
        <v>0</v>
      </c>
      <c r="F155" s="36">
        <f t="shared" si="18"/>
        <v>0</v>
      </c>
      <c r="G155" s="37">
        <f t="shared" si="19"/>
        <v>0</v>
      </c>
    </row>
    <row r="156" spans="1:7" x14ac:dyDescent="0.2">
      <c r="A156" s="34" t="str">
        <f t="shared" si="14"/>
        <v>Finished</v>
      </c>
      <c r="B156" s="35">
        <f t="shared" si="15"/>
        <v>46600</v>
      </c>
      <c r="C156" s="36">
        <f t="shared" si="16"/>
        <v>0</v>
      </c>
      <c r="D156" s="36">
        <f t="shared" si="20"/>
        <v>0</v>
      </c>
      <c r="E156" s="243">
        <f t="shared" si="17"/>
        <v>0</v>
      </c>
      <c r="F156" s="36">
        <f t="shared" si="18"/>
        <v>0</v>
      </c>
      <c r="G156" s="37">
        <f t="shared" si="19"/>
        <v>0</v>
      </c>
    </row>
    <row r="157" spans="1:7" x14ac:dyDescent="0.2">
      <c r="A157" s="34" t="str">
        <f t="shared" si="14"/>
        <v>Finished</v>
      </c>
      <c r="B157" s="35">
        <f t="shared" si="15"/>
        <v>46631</v>
      </c>
      <c r="C157" s="36">
        <f t="shared" si="16"/>
        <v>0</v>
      </c>
      <c r="D157" s="36">
        <f t="shared" si="20"/>
        <v>0</v>
      </c>
      <c r="E157" s="243">
        <f t="shared" si="17"/>
        <v>0</v>
      </c>
      <c r="F157" s="36">
        <f t="shared" si="18"/>
        <v>0</v>
      </c>
      <c r="G157" s="37">
        <f t="shared" si="19"/>
        <v>0</v>
      </c>
    </row>
    <row r="158" spans="1:7" x14ac:dyDescent="0.2">
      <c r="A158" s="34" t="str">
        <f t="shared" si="14"/>
        <v>Finished</v>
      </c>
      <c r="B158" s="35">
        <f t="shared" si="15"/>
        <v>46661</v>
      </c>
      <c r="C158" s="36">
        <f t="shared" si="16"/>
        <v>0</v>
      </c>
      <c r="D158" s="36">
        <f t="shared" si="20"/>
        <v>0</v>
      </c>
      <c r="E158" s="243">
        <f t="shared" si="17"/>
        <v>0</v>
      </c>
      <c r="F158" s="36">
        <f t="shared" si="18"/>
        <v>0</v>
      </c>
      <c r="G158" s="37">
        <f t="shared" si="19"/>
        <v>0</v>
      </c>
    </row>
    <row r="159" spans="1:7" x14ac:dyDescent="0.2">
      <c r="A159" s="34" t="str">
        <f t="shared" si="14"/>
        <v>Finished</v>
      </c>
      <c r="B159" s="35">
        <f t="shared" si="15"/>
        <v>46692</v>
      </c>
      <c r="C159" s="36">
        <f t="shared" si="16"/>
        <v>0</v>
      </c>
      <c r="D159" s="36">
        <f t="shared" si="20"/>
        <v>0</v>
      </c>
      <c r="E159" s="243">
        <f t="shared" si="17"/>
        <v>0</v>
      </c>
      <c r="F159" s="36">
        <f t="shared" si="18"/>
        <v>0</v>
      </c>
      <c r="G159" s="37">
        <f t="shared" si="19"/>
        <v>0</v>
      </c>
    </row>
    <row r="160" spans="1:7" x14ac:dyDescent="0.2">
      <c r="A160" s="34" t="str">
        <f t="shared" si="14"/>
        <v>Finished</v>
      </c>
      <c r="B160" s="35">
        <f t="shared" si="15"/>
        <v>46722</v>
      </c>
      <c r="C160" s="36">
        <f t="shared" si="16"/>
        <v>0</v>
      </c>
      <c r="D160" s="36">
        <f t="shared" si="20"/>
        <v>0</v>
      </c>
      <c r="E160" s="243">
        <f t="shared" si="17"/>
        <v>0</v>
      </c>
      <c r="F160" s="36">
        <f t="shared" si="18"/>
        <v>0</v>
      </c>
      <c r="G160" s="37">
        <f t="shared" si="19"/>
        <v>0</v>
      </c>
    </row>
    <row r="161" spans="1:7" x14ac:dyDescent="0.2">
      <c r="A161" s="34" t="str">
        <f t="shared" si="14"/>
        <v>Finished</v>
      </c>
      <c r="B161" s="35">
        <f t="shared" si="15"/>
        <v>46753</v>
      </c>
      <c r="C161" s="36">
        <f t="shared" si="16"/>
        <v>0</v>
      </c>
      <c r="D161" s="36">
        <f t="shared" si="20"/>
        <v>0</v>
      </c>
      <c r="E161" s="243">
        <f t="shared" si="17"/>
        <v>0</v>
      </c>
      <c r="F161" s="36">
        <f t="shared" si="18"/>
        <v>0</v>
      </c>
      <c r="G161" s="37">
        <f t="shared" si="19"/>
        <v>0</v>
      </c>
    </row>
    <row r="162" spans="1:7" x14ac:dyDescent="0.2">
      <c r="A162" s="34" t="str">
        <f t="shared" si="14"/>
        <v>Finished</v>
      </c>
      <c r="B162" s="35">
        <f t="shared" si="15"/>
        <v>46784</v>
      </c>
      <c r="C162" s="36">
        <f t="shared" si="16"/>
        <v>0</v>
      </c>
      <c r="D162" s="36">
        <f t="shared" si="20"/>
        <v>0</v>
      </c>
      <c r="E162" s="243">
        <f t="shared" si="17"/>
        <v>0</v>
      </c>
      <c r="F162" s="36">
        <f t="shared" si="18"/>
        <v>0</v>
      </c>
      <c r="G162" s="37">
        <f t="shared" si="19"/>
        <v>0</v>
      </c>
    </row>
    <row r="163" spans="1:7" x14ac:dyDescent="0.2">
      <c r="A163" s="34" t="str">
        <f t="shared" si="14"/>
        <v>Finished</v>
      </c>
      <c r="B163" s="35">
        <f t="shared" si="15"/>
        <v>46813</v>
      </c>
      <c r="C163" s="36">
        <f t="shared" si="16"/>
        <v>0</v>
      </c>
      <c r="D163" s="36">
        <f t="shared" si="20"/>
        <v>0</v>
      </c>
      <c r="E163" s="243">
        <f t="shared" si="17"/>
        <v>0</v>
      </c>
      <c r="F163" s="36">
        <f t="shared" si="18"/>
        <v>0</v>
      </c>
      <c r="G163" s="37">
        <f t="shared" si="19"/>
        <v>0</v>
      </c>
    </row>
    <row r="164" spans="1:7" x14ac:dyDescent="0.2">
      <c r="A164" s="34" t="str">
        <f t="shared" si="14"/>
        <v>Finished</v>
      </c>
      <c r="B164" s="35">
        <f t="shared" si="15"/>
        <v>46844</v>
      </c>
      <c r="C164" s="36">
        <f t="shared" si="16"/>
        <v>0</v>
      </c>
      <c r="D164" s="36">
        <f t="shared" si="20"/>
        <v>0</v>
      </c>
      <c r="E164" s="243">
        <f t="shared" si="17"/>
        <v>0</v>
      </c>
      <c r="F164" s="36">
        <f t="shared" si="18"/>
        <v>0</v>
      </c>
      <c r="G164" s="37">
        <f t="shared" si="19"/>
        <v>0</v>
      </c>
    </row>
    <row r="165" spans="1:7" x14ac:dyDescent="0.2">
      <c r="A165" s="34" t="str">
        <f t="shared" si="14"/>
        <v>Finished</v>
      </c>
      <c r="B165" s="35">
        <f t="shared" si="15"/>
        <v>46874</v>
      </c>
      <c r="C165" s="36">
        <f t="shared" si="16"/>
        <v>0</v>
      </c>
      <c r="D165" s="36">
        <f t="shared" si="20"/>
        <v>0</v>
      </c>
      <c r="E165" s="243">
        <f t="shared" si="17"/>
        <v>0</v>
      </c>
      <c r="F165" s="36">
        <f t="shared" si="18"/>
        <v>0</v>
      </c>
      <c r="G165" s="37">
        <f t="shared" si="19"/>
        <v>0</v>
      </c>
    </row>
    <row r="166" spans="1:7" x14ac:dyDescent="0.2">
      <c r="A166" s="34" t="str">
        <f t="shared" si="14"/>
        <v>Finished</v>
      </c>
      <c r="B166" s="35">
        <f t="shared" si="15"/>
        <v>46905</v>
      </c>
      <c r="C166" s="36">
        <f t="shared" si="16"/>
        <v>0</v>
      </c>
      <c r="D166" s="36">
        <f t="shared" si="20"/>
        <v>0</v>
      </c>
      <c r="E166" s="243">
        <f t="shared" si="17"/>
        <v>0</v>
      </c>
      <c r="F166" s="36">
        <f t="shared" si="18"/>
        <v>0</v>
      </c>
      <c r="G166" s="37">
        <f t="shared" si="19"/>
        <v>0</v>
      </c>
    </row>
    <row r="167" spans="1:7" x14ac:dyDescent="0.2">
      <c r="A167" s="34" t="str">
        <f t="shared" si="14"/>
        <v>Finished</v>
      </c>
      <c r="B167" s="35">
        <f t="shared" si="15"/>
        <v>46935</v>
      </c>
      <c r="C167" s="36">
        <f t="shared" si="16"/>
        <v>0</v>
      </c>
      <c r="D167" s="36">
        <f t="shared" si="20"/>
        <v>0</v>
      </c>
      <c r="E167" s="243">
        <f t="shared" si="17"/>
        <v>0</v>
      </c>
      <c r="F167" s="36">
        <f t="shared" si="18"/>
        <v>0</v>
      </c>
      <c r="G167" s="37">
        <f t="shared" si="19"/>
        <v>0</v>
      </c>
    </row>
    <row r="168" spans="1:7" x14ac:dyDescent="0.2">
      <c r="A168" s="34" t="str">
        <f t="shared" si="14"/>
        <v>Finished</v>
      </c>
      <c r="B168" s="35">
        <f t="shared" si="15"/>
        <v>46966</v>
      </c>
      <c r="C168" s="36">
        <f t="shared" si="16"/>
        <v>0</v>
      </c>
      <c r="D168" s="36">
        <f t="shared" si="20"/>
        <v>0</v>
      </c>
      <c r="E168" s="243">
        <f t="shared" si="17"/>
        <v>0</v>
      </c>
      <c r="F168" s="36">
        <f t="shared" si="18"/>
        <v>0</v>
      </c>
      <c r="G168" s="37">
        <f t="shared" si="19"/>
        <v>0</v>
      </c>
    </row>
    <row r="169" spans="1:7" x14ac:dyDescent="0.2">
      <c r="A169" s="34" t="str">
        <f t="shared" si="14"/>
        <v>Finished</v>
      </c>
      <c r="B169" s="35">
        <f t="shared" si="15"/>
        <v>46997</v>
      </c>
      <c r="C169" s="36">
        <f t="shared" si="16"/>
        <v>0</v>
      </c>
      <c r="D169" s="36">
        <f t="shared" si="20"/>
        <v>0</v>
      </c>
      <c r="E169" s="243">
        <f t="shared" si="17"/>
        <v>0</v>
      </c>
      <c r="F169" s="36">
        <f t="shared" si="18"/>
        <v>0</v>
      </c>
      <c r="G169" s="37">
        <f t="shared" si="19"/>
        <v>0</v>
      </c>
    </row>
    <row r="170" spans="1:7" x14ac:dyDescent="0.2">
      <c r="A170" s="34" t="str">
        <f t="shared" si="14"/>
        <v>Finished</v>
      </c>
      <c r="B170" s="35">
        <f t="shared" si="15"/>
        <v>47027</v>
      </c>
      <c r="C170" s="36">
        <f t="shared" si="16"/>
        <v>0</v>
      </c>
      <c r="D170" s="36">
        <f t="shared" si="20"/>
        <v>0</v>
      </c>
      <c r="E170" s="243">
        <f t="shared" si="17"/>
        <v>0</v>
      </c>
      <c r="F170" s="36">
        <f t="shared" si="18"/>
        <v>0</v>
      </c>
      <c r="G170" s="37">
        <f t="shared" si="19"/>
        <v>0</v>
      </c>
    </row>
    <row r="171" spans="1:7" x14ac:dyDescent="0.2">
      <c r="A171" s="34" t="str">
        <f t="shared" si="14"/>
        <v>Finished</v>
      </c>
      <c r="B171" s="35">
        <f t="shared" si="15"/>
        <v>47058</v>
      </c>
      <c r="C171" s="36">
        <f t="shared" si="16"/>
        <v>0</v>
      </c>
      <c r="D171" s="36">
        <f t="shared" si="20"/>
        <v>0</v>
      </c>
      <c r="E171" s="243">
        <f t="shared" si="17"/>
        <v>0</v>
      </c>
      <c r="F171" s="36">
        <f t="shared" si="18"/>
        <v>0</v>
      </c>
      <c r="G171" s="37">
        <f t="shared" si="19"/>
        <v>0</v>
      </c>
    </row>
    <row r="172" spans="1:7" x14ac:dyDescent="0.2">
      <c r="A172" s="34" t="str">
        <f t="shared" si="14"/>
        <v>Finished</v>
      </c>
      <c r="B172" s="35">
        <f t="shared" si="15"/>
        <v>47088</v>
      </c>
      <c r="C172" s="36">
        <f t="shared" si="16"/>
        <v>0</v>
      </c>
      <c r="D172" s="36">
        <f t="shared" si="20"/>
        <v>0</v>
      </c>
      <c r="E172" s="243">
        <f t="shared" si="17"/>
        <v>0</v>
      </c>
      <c r="F172" s="36">
        <f t="shared" si="18"/>
        <v>0</v>
      </c>
      <c r="G172" s="37">
        <f t="shared" si="19"/>
        <v>0</v>
      </c>
    </row>
    <row r="173" spans="1:7" x14ac:dyDescent="0.2">
      <c r="A173" s="34" t="str">
        <f t="shared" si="14"/>
        <v>Finished</v>
      </c>
      <c r="B173" s="35">
        <f t="shared" si="15"/>
        <v>47119</v>
      </c>
      <c r="C173" s="36">
        <f t="shared" si="16"/>
        <v>0</v>
      </c>
      <c r="D173" s="36">
        <f t="shared" si="20"/>
        <v>0</v>
      </c>
      <c r="E173" s="243">
        <f t="shared" si="17"/>
        <v>0</v>
      </c>
      <c r="F173" s="36">
        <f t="shared" si="18"/>
        <v>0</v>
      </c>
      <c r="G173" s="37">
        <f t="shared" si="19"/>
        <v>0</v>
      </c>
    </row>
    <row r="174" spans="1:7" x14ac:dyDescent="0.2">
      <c r="A174" s="34" t="str">
        <f t="shared" si="14"/>
        <v>Finished</v>
      </c>
      <c r="B174" s="35">
        <f t="shared" si="15"/>
        <v>47150</v>
      </c>
      <c r="C174" s="36">
        <f t="shared" si="16"/>
        <v>0</v>
      </c>
      <c r="D174" s="36">
        <f t="shared" si="20"/>
        <v>0</v>
      </c>
      <c r="E174" s="243">
        <f t="shared" si="17"/>
        <v>0</v>
      </c>
      <c r="F174" s="36">
        <f t="shared" si="18"/>
        <v>0</v>
      </c>
      <c r="G174" s="37">
        <f t="shared" si="19"/>
        <v>0</v>
      </c>
    </row>
    <row r="175" spans="1:7" x14ac:dyDescent="0.2">
      <c r="A175" s="34" t="str">
        <f t="shared" si="14"/>
        <v>Finished</v>
      </c>
      <c r="B175" s="35">
        <f t="shared" si="15"/>
        <v>47178</v>
      </c>
      <c r="C175" s="36">
        <f t="shared" si="16"/>
        <v>0</v>
      </c>
      <c r="D175" s="36">
        <f t="shared" si="20"/>
        <v>0</v>
      </c>
      <c r="E175" s="243">
        <f t="shared" si="17"/>
        <v>0</v>
      </c>
      <c r="F175" s="36">
        <f t="shared" si="18"/>
        <v>0</v>
      </c>
      <c r="G175" s="37">
        <f t="shared" si="19"/>
        <v>0</v>
      </c>
    </row>
    <row r="176" spans="1:7" x14ac:dyDescent="0.2">
      <c r="A176" s="34" t="str">
        <f t="shared" si="14"/>
        <v>Finished</v>
      </c>
      <c r="B176" s="35">
        <f t="shared" si="15"/>
        <v>47209</v>
      </c>
      <c r="C176" s="36">
        <f t="shared" si="16"/>
        <v>0</v>
      </c>
      <c r="D176" s="36">
        <f t="shared" si="20"/>
        <v>0</v>
      </c>
      <c r="E176" s="243">
        <f t="shared" si="17"/>
        <v>0</v>
      </c>
      <c r="F176" s="36">
        <f t="shared" si="18"/>
        <v>0</v>
      </c>
      <c r="G176" s="37">
        <f t="shared" si="19"/>
        <v>0</v>
      </c>
    </row>
    <row r="177" spans="1:7" x14ac:dyDescent="0.2">
      <c r="A177" s="34" t="str">
        <f t="shared" si="14"/>
        <v>Finished</v>
      </c>
      <c r="B177" s="35">
        <f t="shared" si="15"/>
        <v>47239</v>
      </c>
      <c r="C177" s="36">
        <f t="shared" si="16"/>
        <v>0</v>
      </c>
      <c r="D177" s="36">
        <f t="shared" si="20"/>
        <v>0</v>
      </c>
      <c r="E177" s="243">
        <f t="shared" si="17"/>
        <v>0</v>
      </c>
      <c r="F177" s="36">
        <f t="shared" si="18"/>
        <v>0</v>
      </c>
      <c r="G177" s="37">
        <f t="shared" si="19"/>
        <v>0</v>
      </c>
    </row>
    <row r="178" spans="1:7" x14ac:dyDescent="0.2">
      <c r="A178" s="34" t="str">
        <f t="shared" si="14"/>
        <v>Finished</v>
      </c>
      <c r="B178" s="35">
        <f t="shared" si="15"/>
        <v>47270</v>
      </c>
      <c r="C178" s="36">
        <f t="shared" si="16"/>
        <v>0</v>
      </c>
      <c r="D178" s="36">
        <f t="shared" si="20"/>
        <v>0</v>
      </c>
      <c r="E178" s="243">
        <f t="shared" si="17"/>
        <v>0</v>
      </c>
      <c r="F178" s="36">
        <f t="shared" si="18"/>
        <v>0</v>
      </c>
      <c r="G178" s="37">
        <f t="shared" si="19"/>
        <v>0</v>
      </c>
    </row>
    <row r="179" spans="1:7" x14ac:dyDescent="0.2">
      <c r="A179" s="34" t="str">
        <f t="shared" si="14"/>
        <v>Finished</v>
      </c>
      <c r="B179" s="35">
        <f t="shared" si="15"/>
        <v>47300</v>
      </c>
      <c r="C179" s="36">
        <f t="shared" si="16"/>
        <v>0</v>
      </c>
      <c r="D179" s="36">
        <f t="shared" si="20"/>
        <v>0</v>
      </c>
      <c r="E179" s="243">
        <f t="shared" si="17"/>
        <v>0</v>
      </c>
      <c r="F179" s="36">
        <f t="shared" si="18"/>
        <v>0</v>
      </c>
      <c r="G179" s="37">
        <f t="shared" si="19"/>
        <v>0</v>
      </c>
    </row>
    <row r="180" spans="1:7" x14ac:dyDescent="0.2">
      <c r="A180" s="34" t="str">
        <f t="shared" si="14"/>
        <v>Finished</v>
      </c>
      <c r="B180" s="35">
        <f t="shared" si="15"/>
        <v>47331</v>
      </c>
      <c r="C180" s="36">
        <f t="shared" si="16"/>
        <v>0</v>
      </c>
      <c r="D180" s="36">
        <f t="shared" si="20"/>
        <v>0</v>
      </c>
      <c r="E180" s="243">
        <f t="shared" si="17"/>
        <v>0</v>
      </c>
      <c r="F180" s="36">
        <f t="shared" si="18"/>
        <v>0</v>
      </c>
      <c r="G180" s="37">
        <f t="shared" si="19"/>
        <v>0</v>
      </c>
    </row>
    <row r="181" spans="1:7" x14ac:dyDescent="0.2">
      <c r="A181" s="34" t="str">
        <f t="shared" si="14"/>
        <v>Finished</v>
      </c>
      <c r="B181" s="35">
        <f t="shared" si="15"/>
        <v>47362</v>
      </c>
      <c r="C181" s="36">
        <f t="shared" si="16"/>
        <v>0</v>
      </c>
      <c r="D181" s="36">
        <f t="shared" si="20"/>
        <v>0</v>
      </c>
      <c r="E181" s="243">
        <f t="shared" si="17"/>
        <v>0</v>
      </c>
      <c r="F181" s="36">
        <f t="shared" si="18"/>
        <v>0</v>
      </c>
      <c r="G181" s="37">
        <f t="shared" si="19"/>
        <v>0</v>
      </c>
    </row>
    <row r="182" spans="1:7" x14ac:dyDescent="0.2">
      <c r="A182" s="34" t="str">
        <f t="shared" si="14"/>
        <v>Finished</v>
      </c>
      <c r="B182" s="35">
        <f t="shared" si="15"/>
        <v>47392</v>
      </c>
      <c r="C182" s="36">
        <f t="shared" si="16"/>
        <v>0</v>
      </c>
      <c r="D182" s="36">
        <f t="shared" si="20"/>
        <v>0</v>
      </c>
      <c r="E182" s="243">
        <f t="shared" si="17"/>
        <v>0</v>
      </c>
      <c r="F182" s="36">
        <f t="shared" si="18"/>
        <v>0</v>
      </c>
      <c r="G182" s="37">
        <f t="shared" si="19"/>
        <v>0</v>
      </c>
    </row>
    <row r="183" spans="1:7" x14ac:dyDescent="0.2">
      <c r="A183" s="34" t="str">
        <f t="shared" si="14"/>
        <v>Finished</v>
      </c>
      <c r="B183" s="35">
        <f t="shared" si="15"/>
        <v>47423</v>
      </c>
      <c r="C183" s="36">
        <f t="shared" si="16"/>
        <v>0</v>
      </c>
      <c r="D183" s="36">
        <f t="shared" si="20"/>
        <v>0</v>
      </c>
      <c r="E183" s="243">
        <f t="shared" si="17"/>
        <v>0</v>
      </c>
      <c r="F183" s="36">
        <f t="shared" si="18"/>
        <v>0</v>
      </c>
      <c r="G183" s="37">
        <f t="shared" si="19"/>
        <v>0</v>
      </c>
    </row>
    <row r="184" spans="1:7" x14ac:dyDescent="0.2">
      <c r="A184" s="34" t="str">
        <f t="shared" si="14"/>
        <v>Finished</v>
      </c>
      <c r="B184" s="35">
        <f t="shared" si="15"/>
        <v>47453</v>
      </c>
      <c r="C184" s="36">
        <f t="shared" si="16"/>
        <v>0</v>
      </c>
      <c r="D184" s="36">
        <f t="shared" si="20"/>
        <v>0</v>
      </c>
      <c r="E184" s="243">
        <f t="shared" si="17"/>
        <v>0</v>
      </c>
      <c r="F184" s="36">
        <f t="shared" si="18"/>
        <v>0</v>
      </c>
      <c r="G184" s="37">
        <f t="shared" si="19"/>
        <v>0</v>
      </c>
    </row>
    <row r="185" spans="1:7" x14ac:dyDescent="0.2">
      <c r="A185" s="34" t="str">
        <f t="shared" ref="A185:A248" si="21">+IF(A184&lt;num_pmts,A184+1,"Finished")</f>
        <v>Finished</v>
      </c>
      <c r="B185" s="35">
        <f t="shared" si="15"/>
        <v>47484</v>
      </c>
      <c r="C185" s="36">
        <f t="shared" si="16"/>
        <v>0</v>
      </c>
      <c r="D185" s="36">
        <f t="shared" si="20"/>
        <v>0</v>
      </c>
      <c r="E185" s="243">
        <f t="shared" si="17"/>
        <v>0</v>
      </c>
      <c r="F185" s="36">
        <f t="shared" si="18"/>
        <v>0</v>
      </c>
      <c r="G185" s="37">
        <f t="shared" si="19"/>
        <v>0</v>
      </c>
    </row>
    <row r="186" spans="1:7" x14ac:dyDescent="0.2">
      <c r="A186" s="34" t="str">
        <f t="shared" si="21"/>
        <v>Finished</v>
      </c>
      <c r="B186" s="35">
        <f t="shared" si="15"/>
        <v>47515</v>
      </c>
      <c r="C186" s="36">
        <f t="shared" si="16"/>
        <v>0</v>
      </c>
      <c r="D186" s="36">
        <f t="shared" si="20"/>
        <v>0</v>
      </c>
      <c r="E186" s="243">
        <f t="shared" si="17"/>
        <v>0</v>
      </c>
      <c r="F186" s="36">
        <f t="shared" si="18"/>
        <v>0</v>
      </c>
      <c r="G186" s="37">
        <f t="shared" si="19"/>
        <v>0</v>
      </c>
    </row>
    <row r="187" spans="1:7" x14ac:dyDescent="0.2">
      <c r="A187" s="34" t="str">
        <f t="shared" si="21"/>
        <v>Finished</v>
      </c>
      <c r="B187" s="35">
        <f t="shared" si="15"/>
        <v>47543</v>
      </c>
      <c r="C187" s="36">
        <f t="shared" si="16"/>
        <v>0</v>
      </c>
      <c r="D187" s="36">
        <f t="shared" si="20"/>
        <v>0</v>
      </c>
      <c r="E187" s="243">
        <f t="shared" si="17"/>
        <v>0</v>
      </c>
      <c r="F187" s="36">
        <f t="shared" si="18"/>
        <v>0</v>
      </c>
      <c r="G187" s="37">
        <f t="shared" si="19"/>
        <v>0</v>
      </c>
    </row>
    <row r="188" spans="1:7" x14ac:dyDescent="0.2">
      <c r="A188" s="34" t="str">
        <f t="shared" si="21"/>
        <v>Finished</v>
      </c>
      <c r="B188" s="35">
        <f t="shared" si="15"/>
        <v>47574</v>
      </c>
      <c r="C188" s="36">
        <f t="shared" si="16"/>
        <v>0</v>
      </c>
      <c r="D188" s="36">
        <f t="shared" si="20"/>
        <v>0</v>
      </c>
      <c r="E188" s="243">
        <f t="shared" si="17"/>
        <v>0</v>
      </c>
      <c r="F188" s="36">
        <f t="shared" si="18"/>
        <v>0</v>
      </c>
      <c r="G188" s="37">
        <f t="shared" si="19"/>
        <v>0</v>
      </c>
    </row>
    <row r="189" spans="1:7" x14ac:dyDescent="0.2">
      <c r="A189" s="34" t="str">
        <f t="shared" si="21"/>
        <v>Finished</v>
      </c>
      <c r="B189" s="35">
        <f t="shared" si="15"/>
        <v>47604</v>
      </c>
      <c r="C189" s="36">
        <f t="shared" si="16"/>
        <v>0</v>
      </c>
      <c r="D189" s="36">
        <f t="shared" si="20"/>
        <v>0</v>
      </c>
      <c r="E189" s="243">
        <f t="shared" si="17"/>
        <v>0</v>
      </c>
      <c r="F189" s="36">
        <f t="shared" si="18"/>
        <v>0</v>
      </c>
      <c r="G189" s="37">
        <f t="shared" si="19"/>
        <v>0</v>
      </c>
    </row>
    <row r="190" spans="1:7" x14ac:dyDescent="0.2">
      <c r="A190" s="34" t="str">
        <f t="shared" si="21"/>
        <v>Finished</v>
      </c>
      <c r="B190" s="35">
        <f t="shared" si="15"/>
        <v>47635</v>
      </c>
      <c r="C190" s="36">
        <f t="shared" si="16"/>
        <v>0</v>
      </c>
      <c r="D190" s="36">
        <f t="shared" si="20"/>
        <v>0</v>
      </c>
      <c r="E190" s="243">
        <f t="shared" si="17"/>
        <v>0</v>
      </c>
      <c r="F190" s="36">
        <f t="shared" si="18"/>
        <v>0</v>
      </c>
      <c r="G190" s="37">
        <f t="shared" si="19"/>
        <v>0</v>
      </c>
    </row>
    <row r="191" spans="1:7" x14ac:dyDescent="0.2">
      <c r="A191" s="34" t="str">
        <f t="shared" si="21"/>
        <v>Finished</v>
      </c>
      <c r="B191" s="35">
        <f t="shared" si="15"/>
        <v>47665</v>
      </c>
      <c r="C191" s="36">
        <f t="shared" si="16"/>
        <v>0</v>
      </c>
      <c r="D191" s="36">
        <f t="shared" si="20"/>
        <v>0</v>
      </c>
      <c r="E191" s="243">
        <f t="shared" si="17"/>
        <v>0</v>
      </c>
      <c r="F191" s="36">
        <f t="shared" si="18"/>
        <v>0</v>
      </c>
      <c r="G191" s="37">
        <f t="shared" si="19"/>
        <v>0</v>
      </c>
    </row>
    <row r="192" spans="1:7" x14ac:dyDescent="0.2">
      <c r="A192" s="34" t="str">
        <f t="shared" si="21"/>
        <v>Finished</v>
      </c>
      <c r="B192" s="35">
        <f t="shared" si="15"/>
        <v>47696</v>
      </c>
      <c r="C192" s="36">
        <f t="shared" si="16"/>
        <v>0</v>
      </c>
      <c r="D192" s="36">
        <f t="shared" si="20"/>
        <v>0</v>
      </c>
      <c r="E192" s="243">
        <f t="shared" si="17"/>
        <v>0</v>
      </c>
      <c r="F192" s="36">
        <f t="shared" si="18"/>
        <v>0</v>
      </c>
      <c r="G192" s="37">
        <f t="shared" si="19"/>
        <v>0</v>
      </c>
    </row>
    <row r="193" spans="1:7" x14ac:dyDescent="0.2">
      <c r="A193" s="34" t="str">
        <f t="shared" si="21"/>
        <v>Finished</v>
      </c>
      <c r="B193" s="35">
        <f t="shared" si="15"/>
        <v>47727</v>
      </c>
      <c r="C193" s="36">
        <f t="shared" si="16"/>
        <v>0</v>
      </c>
      <c r="D193" s="36">
        <f t="shared" si="20"/>
        <v>0</v>
      </c>
      <c r="E193" s="243">
        <f t="shared" si="17"/>
        <v>0</v>
      </c>
      <c r="F193" s="36">
        <f t="shared" si="18"/>
        <v>0</v>
      </c>
      <c r="G193" s="37">
        <f t="shared" si="19"/>
        <v>0</v>
      </c>
    </row>
    <row r="194" spans="1:7" x14ac:dyDescent="0.2">
      <c r="A194" s="34" t="str">
        <f t="shared" si="21"/>
        <v>Finished</v>
      </c>
      <c r="B194" s="35">
        <f t="shared" si="15"/>
        <v>47757</v>
      </c>
      <c r="C194" s="36">
        <f t="shared" si="16"/>
        <v>0</v>
      </c>
      <c r="D194" s="36">
        <f t="shared" si="20"/>
        <v>0</v>
      </c>
      <c r="E194" s="243">
        <f t="shared" si="17"/>
        <v>0</v>
      </c>
      <c r="F194" s="36">
        <f t="shared" si="18"/>
        <v>0</v>
      </c>
      <c r="G194" s="37">
        <f t="shared" si="19"/>
        <v>0</v>
      </c>
    </row>
    <row r="195" spans="1:7" x14ac:dyDescent="0.2">
      <c r="A195" s="34" t="str">
        <f t="shared" si="21"/>
        <v>Finished</v>
      </c>
      <c r="B195" s="35">
        <f t="shared" si="15"/>
        <v>47788</v>
      </c>
      <c r="C195" s="36">
        <f t="shared" si="16"/>
        <v>0</v>
      </c>
      <c r="D195" s="36">
        <f t="shared" si="20"/>
        <v>0</v>
      </c>
      <c r="E195" s="243">
        <f t="shared" si="17"/>
        <v>0</v>
      </c>
      <c r="F195" s="36">
        <f t="shared" si="18"/>
        <v>0</v>
      </c>
      <c r="G195" s="37">
        <f t="shared" si="19"/>
        <v>0</v>
      </c>
    </row>
    <row r="196" spans="1:7" x14ac:dyDescent="0.2">
      <c r="A196" s="34" t="str">
        <f t="shared" si="21"/>
        <v>Finished</v>
      </c>
      <c r="B196" s="35">
        <f t="shared" si="15"/>
        <v>47818</v>
      </c>
      <c r="C196" s="36">
        <f t="shared" si="16"/>
        <v>0</v>
      </c>
      <c r="D196" s="36">
        <f t="shared" si="20"/>
        <v>0</v>
      </c>
      <c r="E196" s="243">
        <f t="shared" si="17"/>
        <v>0</v>
      </c>
      <c r="F196" s="36">
        <f t="shared" si="18"/>
        <v>0</v>
      </c>
      <c r="G196" s="37">
        <f t="shared" si="19"/>
        <v>0</v>
      </c>
    </row>
    <row r="197" spans="1:7" x14ac:dyDescent="0.2">
      <c r="A197" s="34" t="str">
        <f t="shared" si="21"/>
        <v>Finished</v>
      </c>
      <c r="B197" s="35">
        <f t="shared" si="15"/>
        <v>47849</v>
      </c>
      <c r="C197" s="36">
        <f t="shared" si="16"/>
        <v>0</v>
      </c>
      <c r="D197" s="36">
        <f t="shared" si="20"/>
        <v>0</v>
      </c>
      <c r="E197" s="243">
        <f t="shared" si="17"/>
        <v>0</v>
      </c>
      <c r="F197" s="36">
        <f t="shared" si="18"/>
        <v>0</v>
      </c>
      <c r="G197" s="37">
        <f t="shared" si="19"/>
        <v>0</v>
      </c>
    </row>
    <row r="198" spans="1:7" x14ac:dyDescent="0.2">
      <c r="A198" s="34" t="str">
        <f t="shared" si="21"/>
        <v>Finished</v>
      </c>
      <c r="B198" s="35">
        <f t="shared" si="15"/>
        <v>47880</v>
      </c>
      <c r="C198" s="36">
        <f t="shared" si="16"/>
        <v>0</v>
      </c>
      <c r="D198" s="36">
        <f t="shared" si="20"/>
        <v>0</v>
      </c>
      <c r="E198" s="243">
        <f t="shared" si="17"/>
        <v>0</v>
      </c>
      <c r="F198" s="36">
        <f t="shared" si="18"/>
        <v>0</v>
      </c>
      <c r="G198" s="37">
        <f t="shared" si="19"/>
        <v>0</v>
      </c>
    </row>
    <row r="199" spans="1:7" x14ac:dyDescent="0.2">
      <c r="A199" s="34" t="str">
        <f t="shared" si="21"/>
        <v>Finished</v>
      </c>
      <c r="B199" s="35">
        <f t="shared" si="15"/>
        <v>47908</v>
      </c>
      <c r="C199" s="36">
        <f t="shared" si="16"/>
        <v>0</v>
      </c>
      <c r="D199" s="36">
        <f t="shared" si="20"/>
        <v>0</v>
      </c>
      <c r="E199" s="243">
        <f t="shared" si="17"/>
        <v>0</v>
      </c>
      <c r="F199" s="36">
        <f t="shared" si="18"/>
        <v>0</v>
      </c>
      <c r="G199" s="37">
        <f t="shared" si="19"/>
        <v>0</v>
      </c>
    </row>
    <row r="200" spans="1:7" x14ac:dyDescent="0.2">
      <c r="A200" s="34" t="str">
        <f t="shared" si="21"/>
        <v>Finished</v>
      </c>
      <c r="B200" s="35">
        <f t="shared" si="15"/>
        <v>47939</v>
      </c>
      <c r="C200" s="36">
        <f t="shared" si="16"/>
        <v>0</v>
      </c>
      <c r="D200" s="36">
        <f t="shared" si="20"/>
        <v>0</v>
      </c>
      <c r="E200" s="243">
        <f t="shared" si="17"/>
        <v>0</v>
      </c>
      <c r="F200" s="36">
        <f t="shared" si="18"/>
        <v>0</v>
      </c>
      <c r="G200" s="37">
        <f t="shared" si="19"/>
        <v>0</v>
      </c>
    </row>
    <row r="201" spans="1:7" x14ac:dyDescent="0.2">
      <c r="A201" s="34" t="str">
        <f t="shared" si="21"/>
        <v>Finished</v>
      </c>
      <c r="B201" s="35">
        <f t="shared" si="15"/>
        <v>47969</v>
      </c>
      <c r="C201" s="36">
        <f t="shared" si="16"/>
        <v>0</v>
      </c>
      <c r="D201" s="36">
        <f t="shared" si="20"/>
        <v>0</v>
      </c>
      <c r="E201" s="243">
        <f t="shared" si="17"/>
        <v>0</v>
      </c>
      <c r="F201" s="36">
        <f t="shared" si="18"/>
        <v>0</v>
      </c>
      <c r="G201" s="37">
        <f t="shared" si="19"/>
        <v>0</v>
      </c>
    </row>
    <row r="202" spans="1:7" x14ac:dyDescent="0.2">
      <c r="A202" s="34" t="str">
        <f t="shared" si="21"/>
        <v>Finished</v>
      </c>
      <c r="B202" s="35">
        <f t="shared" si="15"/>
        <v>48000</v>
      </c>
      <c r="C202" s="36">
        <f t="shared" si="16"/>
        <v>0</v>
      </c>
      <c r="D202" s="36">
        <f t="shared" si="20"/>
        <v>0</v>
      </c>
      <c r="E202" s="243">
        <f t="shared" si="17"/>
        <v>0</v>
      </c>
      <c r="F202" s="36">
        <f t="shared" si="18"/>
        <v>0</v>
      </c>
      <c r="G202" s="37">
        <f t="shared" si="19"/>
        <v>0</v>
      </c>
    </row>
    <row r="203" spans="1:7" x14ac:dyDescent="0.2">
      <c r="A203" s="34" t="str">
        <f t="shared" si="21"/>
        <v>Finished</v>
      </c>
      <c r="B203" s="35">
        <f t="shared" si="15"/>
        <v>48030</v>
      </c>
      <c r="C203" s="36">
        <f t="shared" si="16"/>
        <v>0</v>
      </c>
      <c r="D203" s="36">
        <f t="shared" si="20"/>
        <v>0</v>
      </c>
      <c r="E203" s="243">
        <f t="shared" si="17"/>
        <v>0</v>
      </c>
      <c r="F203" s="36">
        <f t="shared" si="18"/>
        <v>0</v>
      </c>
      <c r="G203" s="37">
        <f t="shared" si="19"/>
        <v>0</v>
      </c>
    </row>
    <row r="204" spans="1:7" x14ac:dyDescent="0.2">
      <c r="A204" s="34" t="str">
        <f t="shared" si="21"/>
        <v>Finished</v>
      </c>
      <c r="B204" s="35">
        <f t="shared" si="15"/>
        <v>48061</v>
      </c>
      <c r="C204" s="36">
        <f t="shared" si="16"/>
        <v>0</v>
      </c>
      <c r="D204" s="36">
        <f t="shared" si="20"/>
        <v>0</v>
      </c>
      <c r="E204" s="243">
        <f t="shared" si="17"/>
        <v>0</v>
      </c>
      <c r="F204" s="36">
        <f t="shared" si="18"/>
        <v>0</v>
      </c>
      <c r="G204" s="37">
        <f t="shared" si="19"/>
        <v>0</v>
      </c>
    </row>
    <row r="205" spans="1:7" x14ac:dyDescent="0.2">
      <c r="A205" s="34" t="str">
        <f t="shared" si="21"/>
        <v>Finished</v>
      </c>
      <c r="B205" s="35">
        <f t="shared" si="15"/>
        <v>48092</v>
      </c>
      <c r="C205" s="36">
        <f t="shared" si="16"/>
        <v>0</v>
      </c>
      <c r="D205" s="36">
        <f t="shared" si="20"/>
        <v>0</v>
      </c>
      <c r="E205" s="243">
        <f t="shared" si="17"/>
        <v>0</v>
      </c>
      <c r="F205" s="36">
        <f t="shared" si="18"/>
        <v>0</v>
      </c>
      <c r="G205" s="37">
        <f t="shared" si="19"/>
        <v>0</v>
      </c>
    </row>
    <row r="206" spans="1:7" x14ac:dyDescent="0.2">
      <c r="A206" s="34" t="str">
        <f t="shared" si="21"/>
        <v>Finished</v>
      </c>
      <c r="B206" s="35">
        <f t="shared" si="15"/>
        <v>48122</v>
      </c>
      <c r="C206" s="36">
        <f t="shared" si="16"/>
        <v>0</v>
      </c>
      <c r="D206" s="36">
        <f t="shared" si="20"/>
        <v>0</v>
      </c>
      <c r="E206" s="243">
        <f t="shared" si="17"/>
        <v>0</v>
      </c>
      <c r="F206" s="36">
        <f t="shared" si="18"/>
        <v>0</v>
      </c>
      <c r="G206" s="37">
        <f t="shared" si="19"/>
        <v>0</v>
      </c>
    </row>
    <row r="207" spans="1:7" x14ac:dyDescent="0.2">
      <c r="A207" s="34" t="str">
        <f t="shared" si="21"/>
        <v>Finished</v>
      </c>
      <c r="B207" s="35">
        <f t="shared" si="15"/>
        <v>48153</v>
      </c>
      <c r="C207" s="36">
        <f t="shared" si="16"/>
        <v>0</v>
      </c>
      <c r="D207" s="36">
        <f t="shared" si="20"/>
        <v>0</v>
      </c>
      <c r="E207" s="243">
        <f t="shared" si="17"/>
        <v>0</v>
      </c>
      <c r="F207" s="36">
        <f t="shared" si="18"/>
        <v>0</v>
      </c>
      <c r="G207" s="37">
        <f t="shared" si="19"/>
        <v>0</v>
      </c>
    </row>
    <row r="208" spans="1:7" x14ac:dyDescent="0.2">
      <c r="A208" s="34" t="str">
        <f t="shared" si="21"/>
        <v>Finished</v>
      </c>
      <c r="B208" s="35">
        <f t="shared" si="15"/>
        <v>48183</v>
      </c>
      <c r="C208" s="36">
        <f t="shared" si="16"/>
        <v>0</v>
      </c>
      <c r="D208" s="36">
        <f t="shared" si="20"/>
        <v>0</v>
      </c>
      <c r="E208" s="243">
        <f t="shared" si="17"/>
        <v>0</v>
      </c>
      <c r="F208" s="36">
        <f t="shared" si="18"/>
        <v>0</v>
      </c>
      <c r="G208" s="37">
        <f t="shared" si="19"/>
        <v>0</v>
      </c>
    </row>
    <row r="209" spans="1:7" x14ac:dyDescent="0.2">
      <c r="A209" s="34" t="str">
        <f t="shared" si="21"/>
        <v>Finished</v>
      </c>
      <c r="B209" s="35">
        <f t="shared" si="15"/>
        <v>48214</v>
      </c>
      <c r="C209" s="36">
        <f t="shared" si="16"/>
        <v>0</v>
      </c>
      <c r="D209" s="36">
        <f t="shared" si="20"/>
        <v>0</v>
      </c>
      <c r="E209" s="243">
        <f t="shared" si="17"/>
        <v>0</v>
      </c>
      <c r="F209" s="36">
        <f t="shared" si="18"/>
        <v>0</v>
      </c>
      <c r="G209" s="37">
        <f t="shared" si="19"/>
        <v>0</v>
      </c>
    </row>
    <row r="210" spans="1:7" x14ac:dyDescent="0.2">
      <c r="A210" s="34" t="str">
        <f t="shared" si="21"/>
        <v>Finished</v>
      </c>
      <c r="B210" s="35">
        <f t="shared" si="15"/>
        <v>48245</v>
      </c>
      <c r="C210" s="36">
        <f t="shared" si="16"/>
        <v>0</v>
      </c>
      <c r="D210" s="36">
        <f t="shared" si="20"/>
        <v>0</v>
      </c>
      <c r="E210" s="243">
        <f t="shared" si="17"/>
        <v>0</v>
      </c>
      <c r="F210" s="36">
        <f t="shared" si="18"/>
        <v>0</v>
      </c>
      <c r="G210" s="37">
        <f t="shared" si="19"/>
        <v>0</v>
      </c>
    </row>
    <row r="211" spans="1:7" x14ac:dyDescent="0.2">
      <c r="A211" s="34" t="str">
        <f t="shared" si="21"/>
        <v>Finished</v>
      </c>
      <c r="B211" s="35">
        <f t="shared" si="15"/>
        <v>48274</v>
      </c>
      <c r="C211" s="36">
        <f t="shared" si="16"/>
        <v>0</v>
      </c>
      <c r="D211" s="36">
        <f t="shared" si="20"/>
        <v>0</v>
      </c>
      <c r="E211" s="243">
        <f t="shared" si="17"/>
        <v>0</v>
      </c>
      <c r="F211" s="36">
        <f t="shared" si="18"/>
        <v>0</v>
      </c>
      <c r="G211" s="37">
        <f t="shared" si="19"/>
        <v>0</v>
      </c>
    </row>
    <row r="212" spans="1:7" x14ac:dyDescent="0.2">
      <c r="A212" s="34" t="str">
        <f t="shared" si="21"/>
        <v>Finished</v>
      </c>
      <c r="B212" s="35">
        <f t="shared" si="15"/>
        <v>48305</v>
      </c>
      <c r="C212" s="36">
        <f t="shared" si="16"/>
        <v>0</v>
      </c>
      <c r="D212" s="36">
        <f t="shared" si="20"/>
        <v>0</v>
      </c>
      <c r="E212" s="243">
        <f t="shared" si="17"/>
        <v>0</v>
      </c>
      <c r="F212" s="36">
        <f t="shared" si="18"/>
        <v>0</v>
      </c>
      <c r="G212" s="37">
        <f t="shared" si="19"/>
        <v>0</v>
      </c>
    </row>
    <row r="213" spans="1:7" x14ac:dyDescent="0.2">
      <c r="A213" s="34" t="str">
        <f t="shared" si="21"/>
        <v>Finished</v>
      </c>
      <c r="B213" s="35">
        <f t="shared" si="15"/>
        <v>48335</v>
      </c>
      <c r="C213" s="36">
        <f t="shared" si="16"/>
        <v>0</v>
      </c>
      <c r="D213" s="36">
        <f t="shared" si="20"/>
        <v>0</v>
      </c>
      <c r="E213" s="243">
        <f t="shared" si="17"/>
        <v>0</v>
      </c>
      <c r="F213" s="36">
        <f t="shared" si="18"/>
        <v>0</v>
      </c>
      <c r="G213" s="37">
        <f t="shared" si="19"/>
        <v>0</v>
      </c>
    </row>
    <row r="214" spans="1:7" x14ac:dyDescent="0.2">
      <c r="A214" s="34" t="str">
        <f t="shared" si="21"/>
        <v>Finished</v>
      </c>
      <c r="B214" s="35">
        <f t="shared" si="15"/>
        <v>48366</v>
      </c>
      <c r="C214" s="36">
        <f t="shared" si="16"/>
        <v>0</v>
      </c>
      <c r="D214" s="36">
        <f t="shared" si="20"/>
        <v>0</v>
      </c>
      <c r="E214" s="243">
        <f t="shared" si="17"/>
        <v>0</v>
      </c>
      <c r="F214" s="36">
        <f t="shared" si="18"/>
        <v>0</v>
      </c>
      <c r="G214" s="37">
        <f t="shared" si="19"/>
        <v>0</v>
      </c>
    </row>
    <row r="215" spans="1:7" x14ac:dyDescent="0.2">
      <c r="A215" s="34" t="str">
        <f t="shared" si="21"/>
        <v>Finished</v>
      </c>
      <c r="B215" s="35">
        <f t="shared" si="15"/>
        <v>48396</v>
      </c>
      <c r="C215" s="36">
        <f t="shared" si="16"/>
        <v>0</v>
      </c>
      <c r="D215" s="36">
        <f t="shared" si="20"/>
        <v>0</v>
      </c>
      <c r="E215" s="243">
        <f t="shared" si="17"/>
        <v>0</v>
      </c>
      <c r="F215" s="36">
        <f t="shared" si="18"/>
        <v>0</v>
      </c>
      <c r="G215" s="37">
        <f t="shared" si="19"/>
        <v>0</v>
      </c>
    </row>
    <row r="216" spans="1:7" x14ac:dyDescent="0.2">
      <c r="A216" s="34" t="str">
        <f t="shared" si="21"/>
        <v>Finished</v>
      </c>
      <c r="B216" s="35">
        <f t="shared" si="15"/>
        <v>48427</v>
      </c>
      <c r="C216" s="36">
        <f t="shared" si="16"/>
        <v>0</v>
      </c>
      <c r="D216" s="36">
        <f t="shared" si="20"/>
        <v>0</v>
      </c>
      <c r="E216" s="243">
        <f t="shared" si="17"/>
        <v>0</v>
      </c>
      <c r="F216" s="36">
        <f t="shared" si="18"/>
        <v>0</v>
      </c>
      <c r="G216" s="37">
        <f t="shared" si="19"/>
        <v>0</v>
      </c>
    </row>
    <row r="217" spans="1:7" x14ac:dyDescent="0.2">
      <c r="A217" s="34" t="str">
        <f t="shared" si="21"/>
        <v>Finished</v>
      </c>
      <c r="B217" s="35">
        <f t="shared" si="15"/>
        <v>48458</v>
      </c>
      <c r="C217" s="36">
        <f t="shared" si="16"/>
        <v>0</v>
      </c>
      <c r="D217" s="36">
        <f t="shared" si="20"/>
        <v>0</v>
      </c>
      <c r="E217" s="243">
        <f t="shared" si="17"/>
        <v>0</v>
      </c>
      <c r="F217" s="36">
        <f t="shared" si="18"/>
        <v>0</v>
      </c>
      <c r="G217" s="37">
        <f t="shared" si="19"/>
        <v>0</v>
      </c>
    </row>
    <row r="218" spans="1:7" x14ac:dyDescent="0.2">
      <c r="A218" s="34" t="str">
        <f t="shared" si="21"/>
        <v>Finished</v>
      </c>
      <c r="B218" s="35">
        <f t="shared" ref="B218:B281" si="22">+EDATE(B217,Len_of_pmt_interval)</f>
        <v>48488</v>
      </c>
      <c r="C218" s="36">
        <f t="shared" ref="C218:C281" si="23">+G217</f>
        <v>0</v>
      </c>
      <c r="D218" s="36">
        <f t="shared" si="20"/>
        <v>0</v>
      </c>
      <c r="E218" s="243">
        <f t="shared" ref="E218:E281" si="24">+G217*cal_periodic_pmt_rate</f>
        <v>0</v>
      </c>
      <c r="F218" s="36">
        <f t="shared" ref="F218:F281" si="25">+IF(A218&lt;num_pmts,$F$19,C218)</f>
        <v>0</v>
      </c>
      <c r="G218" s="37">
        <f t="shared" ref="G218:G281" si="26">+C218-F218</f>
        <v>0</v>
      </c>
    </row>
    <row r="219" spans="1:7" x14ac:dyDescent="0.2">
      <c r="A219" s="34" t="str">
        <f t="shared" si="21"/>
        <v>Finished</v>
      </c>
      <c r="B219" s="35">
        <f t="shared" si="22"/>
        <v>48519</v>
      </c>
      <c r="C219" s="36">
        <f t="shared" si="23"/>
        <v>0</v>
      </c>
      <c r="D219" s="36">
        <f t="shared" ref="D219:D282" si="27">+E219+F219</f>
        <v>0</v>
      </c>
      <c r="E219" s="243">
        <f t="shared" si="24"/>
        <v>0</v>
      </c>
      <c r="F219" s="36">
        <f t="shared" si="25"/>
        <v>0</v>
      </c>
      <c r="G219" s="37">
        <f t="shared" si="26"/>
        <v>0</v>
      </c>
    </row>
    <row r="220" spans="1:7" x14ac:dyDescent="0.2">
      <c r="A220" s="34" t="str">
        <f t="shared" si="21"/>
        <v>Finished</v>
      </c>
      <c r="B220" s="35">
        <f t="shared" si="22"/>
        <v>48549</v>
      </c>
      <c r="C220" s="36">
        <f t="shared" si="23"/>
        <v>0</v>
      </c>
      <c r="D220" s="36">
        <f t="shared" si="27"/>
        <v>0</v>
      </c>
      <c r="E220" s="243">
        <f t="shared" si="24"/>
        <v>0</v>
      </c>
      <c r="F220" s="36">
        <f t="shared" si="25"/>
        <v>0</v>
      </c>
      <c r="G220" s="37">
        <f t="shared" si="26"/>
        <v>0</v>
      </c>
    </row>
    <row r="221" spans="1:7" x14ac:dyDescent="0.2">
      <c r="A221" s="34" t="str">
        <f t="shared" si="21"/>
        <v>Finished</v>
      </c>
      <c r="B221" s="35">
        <f t="shared" si="22"/>
        <v>48580</v>
      </c>
      <c r="C221" s="36">
        <f t="shared" si="23"/>
        <v>0</v>
      </c>
      <c r="D221" s="36">
        <f t="shared" si="27"/>
        <v>0</v>
      </c>
      <c r="E221" s="243">
        <f t="shared" si="24"/>
        <v>0</v>
      </c>
      <c r="F221" s="36">
        <f t="shared" si="25"/>
        <v>0</v>
      </c>
      <c r="G221" s="37">
        <f t="shared" si="26"/>
        <v>0</v>
      </c>
    </row>
    <row r="222" spans="1:7" x14ac:dyDescent="0.2">
      <c r="A222" s="34" t="str">
        <f t="shared" si="21"/>
        <v>Finished</v>
      </c>
      <c r="B222" s="35">
        <f t="shared" si="22"/>
        <v>48611</v>
      </c>
      <c r="C222" s="36">
        <f t="shared" si="23"/>
        <v>0</v>
      </c>
      <c r="D222" s="36">
        <f t="shared" si="27"/>
        <v>0</v>
      </c>
      <c r="E222" s="243">
        <f t="shared" si="24"/>
        <v>0</v>
      </c>
      <c r="F222" s="36">
        <f t="shared" si="25"/>
        <v>0</v>
      </c>
      <c r="G222" s="37">
        <f t="shared" si="26"/>
        <v>0</v>
      </c>
    </row>
    <row r="223" spans="1:7" x14ac:dyDescent="0.2">
      <c r="A223" s="34" t="str">
        <f t="shared" si="21"/>
        <v>Finished</v>
      </c>
      <c r="B223" s="35">
        <f t="shared" si="22"/>
        <v>48639</v>
      </c>
      <c r="C223" s="36">
        <f t="shared" si="23"/>
        <v>0</v>
      </c>
      <c r="D223" s="36">
        <f t="shared" si="27"/>
        <v>0</v>
      </c>
      <c r="E223" s="243">
        <f t="shared" si="24"/>
        <v>0</v>
      </c>
      <c r="F223" s="36">
        <f t="shared" si="25"/>
        <v>0</v>
      </c>
      <c r="G223" s="37">
        <f t="shared" si="26"/>
        <v>0</v>
      </c>
    </row>
    <row r="224" spans="1:7" s="2" customFormat="1" ht="15" x14ac:dyDescent="0.25">
      <c r="A224" s="75" t="str">
        <f t="shared" si="21"/>
        <v>Finished</v>
      </c>
      <c r="B224" s="76">
        <f t="shared" si="22"/>
        <v>48670</v>
      </c>
      <c r="C224" s="77">
        <f t="shared" si="23"/>
        <v>0</v>
      </c>
      <c r="D224" s="77">
        <f t="shared" si="27"/>
        <v>0</v>
      </c>
      <c r="E224" s="245">
        <f t="shared" si="24"/>
        <v>0</v>
      </c>
      <c r="F224" s="77">
        <f t="shared" si="25"/>
        <v>0</v>
      </c>
      <c r="G224" s="78">
        <f t="shared" si="26"/>
        <v>0</v>
      </c>
    </row>
    <row r="225" spans="1:7" x14ac:dyDescent="0.2">
      <c r="A225" s="34" t="str">
        <f t="shared" si="21"/>
        <v>Finished</v>
      </c>
      <c r="B225" s="35">
        <f t="shared" si="22"/>
        <v>48700</v>
      </c>
      <c r="C225" s="36">
        <f t="shared" si="23"/>
        <v>0</v>
      </c>
      <c r="D225" s="36">
        <f t="shared" si="27"/>
        <v>0</v>
      </c>
      <c r="E225" s="243">
        <f t="shared" si="24"/>
        <v>0</v>
      </c>
      <c r="F225" s="36">
        <f t="shared" si="25"/>
        <v>0</v>
      </c>
      <c r="G225" s="37">
        <f t="shared" si="26"/>
        <v>0</v>
      </c>
    </row>
    <row r="226" spans="1:7" x14ac:dyDescent="0.2">
      <c r="A226" s="34" t="str">
        <f t="shared" si="21"/>
        <v>Finished</v>
      </c>
      <c r="B226" s="35">
        <f t="shared" si="22"/>
        <v>48731</v>
      </c>
      <c r="C226" s="36">
        <f t="shared" si="23"/>
        <v>0</v>
      </c>
      <c r="D226" s="36">
        <f t="shared" si="27"/>
        <v>0</v>
      </c>
      <c r="E226" s="243">
        <f t="shared" si="24"/>
        <v>0</v>
      </c>
      <c r="F226" s="36">
        <f t="shared" si="25"/>
        <v>0</v>
      </c>
      <c r="G226" s="37">
        <f t="shared" si="26"/>
        <v>0</v>
      </c>
    </row>
    <row r="227" spans="1:7" x14ac:dyDescent="0.2">
      <c r="A227" s="34" t="str">
        <f t="shared" si="21"/>
        <v>Finished</v>
      </c>
      <c r="B227" s="35">
        <f t="shared" si="22"/>
        <v>48761</v>
      </c>
      <c r="C227" s="36">
        <f t="shared" si="23"/>
        <v>0</v>
      </c>
      <c r="D227" s="36">
        <f t="shared" si="27"/>
        <v>0</v>
      </c>
      <c r="E227" s="243">
        <f t="shared" si="24"/>
        <v>0</v>
      </c>
      <c r="F227" s="36">
        <f t="shared" si="25"/>
        <v>0</v>
      </c>
      <c r="G227" s="37">
        <f t="shared" si="26"/>
        <v>0</v>
      </c>
    </row>
    <row r="228" spans="1:7" x14ac:dyDescent="0.2">
      <c r="A228" s="34" t="str">
        <f t="shared" si="21"/>
        <v>Finished</v>
      </c>
      <c r="B228" s="35">
        <f t="shared" si="22"/>
        <v>48792</v>
      </c>
      <c r="C228" s="36">
        <f t="shared" si="23"/>
        <v>0</v>
      </c>
      <c r="D228" s="36">
        <f t="shared" si="27"/>
        <v>0</v>
      </c>
      <c r="E228" s="243">
        <f t="shared" si="24"/>
        <v>0</v>
      </c>
      <c r="F228" s="36">
        <f t="shared" si="25"/>
        <v>0</v>
      </c>
      <c r="G228" s="37">
        <f t="shared" si="26"/>
        <v>0</v>
      </c>
    </row>
    <row r="229" spans="1:7" x14ac:dyDescent="0.2">
      <c r="A229" s="34" t="str">
        <f t="shared" si="21"/>
        <v>Finished</v>
      </c>
      <c r="B229" s="35">
        <f t="shared" si="22"/>
        <v>48823</v>
      </c>
      <c r="C229" s="36">
        <f t="shared" si="23"/>
        <v>0</v>
      </c>
      <c r="D229" s="36">
        <f t="shared" si="27"/>
        <v>0</v>
      </c>
      <c r="E229" s="243">
        <f t="shared" si="24"/>
        <v>0</v>
      </c>
      <c r="F229" s="36">
        <f t="shared" si="25"/>
        <v>0</v>
      </c>
      <c r="G229" s="37">
        <f t="shared" si="26"/>
        <v>0</v>
      </c>
    </row>
    <row r="230" spans="1:7" x14ac:dyDescent="0.2">
      <c r="A230" s="34" t="str">
        <f t="shared" si="21"/>
        <v>Finished</v>
      </c>
      <c r="B230" s="35">
        <f t="shared" si="22"/>
        <v>48853</v>
      </c>
      <c r="C230" s="36">
        <f t="shared" si="23"/>
        <v>0</v>
      </c>
      <c r="D230" s="36">
        <f t="shared" si="27"/>
        <v>0</v>
      </c>
      <c r="E230" s="243">
        <f t="shared" si="24"/>
        <v>0</v>
      </c>
      <c r="F230" s="36">
        <f t="shared" si="25"/>
        <v>0</v>
      </c>
      <c r="G230" s="37">
        <f t="shared" si="26"/>
        <v>0</v>
      </c>
    </row>
    <row r="231" spans="1:7" x14ac:dyDescent="0.2">
      <c r="A231" s="34" t="str">
        <f t="shared" si="21"/>
        <v>Finished</v>
      </c>
      <c r="B231" s="35">
        <f t="shared" si="22"/>
        <v>48884</v>
      </c>
      <c r="C231" s="36">
        <f t="shared" si="23"/>
        <v>0</v>
      </c>
      <c r="D231" s="36">
        <f t="shared" si="27"/>
        <v>0</v>
      </c>
      <c r="E231" s="243">
        <f t="shared" si="24"/>
        <v>0</v>
      </c>
      <c r="F231" s="36">
        <f t="shared" si="25"/>
        <v>0</v>
      </c>
      <c r="G231" s="37">
        <f t="shared" si="26"/>
        <v>0</v>
      </c>
    </row>
    <row r="232" spans="1:7" x14ac:dyDescent="0.2">
      <c r="A232" s="34" t="str">
        <f t="shared" si="21"/>
        <v>Finished</v>
      </c>
      <c r="B232" s="35">
        <f t="shared" si="22"/>
        <v>48914</v>
      </c>
      <c r="C232" s="36">
        <f t="shared" si="23"/>
        <v>0</v>
      </c>
      <c r="D232" s="36">
        <f t="shared" si="27"/>
        <v>0</v>
      </c>
      <c r="E232" s="243">
        <f t="shared" si="24"/>
        <v>0</v>
      </c>
      <c r="F232" s="36">
        <f t="shared" si="25"/>
        <v>0</v>
      </c>
      <c r="G232" s="37">
        <f t="shared" si="26"/>
        <v>0</v>
      </c>
    </row>
    <row r="233" spans="1:7" x14ac:dyDescent="0.2">
      <c r="A233" s="34" t="str">
        <f t="shared" si="21"/>
        <v>Finished</v>
      </c>
      <c r="B233" s="35">
        <f t="shared" si="22"/>
        <v>48945</v>
      </c>
      <c r="C233" s="36">
        <f t="shared" si="23"/>
        <v>0</v>
      </c>
      <c r="D233" s="36">
        <f t="shared" si="27"/>
        <v>0</v>
      </c>
      <c r="E233" s="243">
        <f t="shared" si="24"/>
        <v>0</v>
      </c>
      <c r="F233" s="36">
        <f t="shared" si="25"/>
        <v>0</v>
      </c>
      <c r="G233" s="37">
        <f t="shared" si="26"/>
        <v>0</v>
      </c>
    </row>
    <row r="234" spans="1:7" x14ac:dyDescent="0.2">
      <c r="A234" s="34" t="str">
        <f t="shared" si="21"/>
        <v>Finished</v>
      </c>
      <c r="B234" s="35">
        <f t="shared" si="22"/>
        <v>48976</v>
      </c>
      <c r="C234" s="36">
        <f t="shared" si="23"/>
        <v>0</v>
      </c>
      <c r="D234" s="36">
        <f t="shared" si="27"/>
        <v>0</v>
      </c>
      <c r="E234" s="243">
        <f t="shared" si="24"/>
        <v>0</v>
      </c>
      <c r="F234" s="36">
        <f t="shared" si="25"/>
        <v>0</v>
      </c>
      <c r="G234" s="37">
        <f t="shared" si="26"/>
        <v>0</v>
      </c>
    </row>
    <row r="235" spans="1:7" x14ac:dyDescent="0.2">
      <c r="A235" s="34" t="str">
        <f t="shared" si="21"/>
        <v>Finished</v>
      </c>
      <c r="B235" s="35">
        <f t="shared" si="22"/>
        <v>49004</v>
      </c>
      <c r="C235" s="36">
        <f t="shared" si="23"/>
        <v>0</v>
      </c>
      <c r="D235" s="36">
        <f t="shared" si="27"/>
        <v>0</v>
      </c>
      <c r="E235" s="243">
        <f t="shared" si="24"/>
        <v>0</v>
      </c>
      <c r="F235" s="36">
        <f t="shared" si="25"/>
        <v>0</v>
      </c>
      <c r="G235" s="37">
        <f t="shared" si="26"/>
        <v>0</v>
      </c>
    </row>
    <row r="236" spans="1:7" x14ac:dyDescent="0.2">
      <c r="A236" s="34" t="str">
        <f t="shared" si="21"/>
        <v>Finished</v>
      </c>
      <c r="B236" s="35">
        <f t="shared" si="22"/>
        <v>49035</v>
      </c>
      <c r="C236" s="36">
        <f t="shared" si="23"/>
        <v>0</v>
      </c>
      <c r="D236" s="36">
        <f t="shared" si="27"/>
        <v>0</v>
      </c>
      <c r="E236" s="243">
        <f t="shared" si="24"/>
        <v>0</v>
      </c>
      <c r="F236" s="36">
        <f t="shared" si="25"/>
        <v>0</v>
      </c>
      <c r="G236" s="37">
        <f t="shared" si="26"/>
        <v>0</v>
      </c>
    </row>
    <row r="237" spans="1:7" x14ac:dyDescent="0.2">
      <c r="A237" s="34" t="str">
        <f t="shared" si="21"/>
        <v>Finished</v>
      </c>
      <c r="B237" s="35">
        <f t="shared" si="22"/>
        <v>49065</v>
      </c>
      <c r="C237" s="36">
        <f t="shared" si="23"/>
        <v>0</v>
      </c>
      <c r="D237" s="36">
        <f t="shared" si="27"/>
        <v>0</v>
      </c>
      <c r="E237" s="243">
        <f t="shared" si="24"/>
        <v>0</v>
      </c>
      <c r="F237" s="36">
        <f t="shared" si="25"/>
        <v>0</v>
      </c>
      <c r="G237" s="37">
        <f t="shared" si="26"/>
        <v>0</v>
      </c>
    </row>
    <row r="238" spans="1:7" x14ac:dyDescent="0.2">
      <c r="A238" s="34" t="str">
        <f t="shared" si="21"/>
        <v>Finished</v>
      </c>
      <c r="B238" s="35">
        <f t="shared" si="22"/>
        <v>49096</v>
      </c>
      <c r="C238" s="36">
        <f t="shared" si="23"/>
        <v>0</v>
      </c>
      <c r="D238" s="36">
        <f t="shared" si="27"/>
        <v>0</v>
      </c>
      <c r="E238" s="243">
        <f t="shared" si="24"/>
        <v>0</v>
      </c>
      <c r="F238" s="36">
        <f t="shared" si="25"/>
        <v>0</v>
      </c>
      <c r="G238" s="37">
        <f t="shared" si="26"/>
        <v>0</v>
      </c>
    </row>
    <row r="239" spans="1:7" x14ac:dyDescent="0.2">
      <c r="A239" s="34" t="str">
        <f t="shared" si="21"/>
        <v>Finished</v>
      </c>
      <c r="B239" s="35">
        <f t="shared" si="22"/>
        <v>49126</v>
      </c>
      <c r="C239" s="36">
        <f t="shared" si="23"/>
        <v>0</v>
      </c>
      <c r="D239" s="36">
        <f t="shared" si="27"/>
        <v>0</v>
      </c>
      <c r="E239" s="243">
        <f t="shared" si="24"/>
        <v>0</v>
      </c>
      <c r="F239" s="36">
        <f t="shared" si="25"/>
        <v>0</v>
      </c>
      <c r="G239" s="37">
        <f t="shared" si="26"/>
        <v>0</v>
      </c>
    </row>
    <row r="240" spans="1:7" x14ac:dyDescent="0.2">
      <c r="A240" s="34" t="str">
        <f t="shared" si="21"/>
        <v>Finished</v>
      </c>
      <c r="B240" s="35">
        <f t="shared" si="22"/>
        <v>49157</v>
      </c>
      <c r="C240" s="36">
        <f t="shared" si="23"/>
        <v>0</v>
      </c>
      <c r="D240" s="36">
        <f t="shared" si="27"/>
        <v>0</v>
      </c>
      <c r="E240" s="243">
        <f t="shared" si="24"/>
        <v>0</v>
      </c>
      <c r="F240" s="36">
        <f t="shared" si="25"/>
        <v>0</v>
      </c>
      <c r="G240" s="37">
        <f t="shared" si="26"/>
        <v>0</v>
      </c>
    </row>
    <row r="241" spans="1:7" x14ac:dyDescent="0.2">
      <c r="A241" s="34" t="str">
        <f t="shared" si="21"/>
        <v>Finished</v>
      </c>
      <c r="B241" s="35">
        <f t="shared" si="22"/>
        <v>49188</v>
      </c>
      <c r="C241" s="36">
        <f t="shared" si="23"/>
        <v>0</v>
      </c>
      <c r="D241" s="36">
        <f t="shared" si="27"/>
        <v>0</v>
      </c>
      <c r="E241" s="243">
        <f t="shared" si="24"/>
        <v>0</v>
      </c>
      <c r="F241" s="36">
        <f t="shared" si="25"/>
        <v>0</v>
      </c>
      <c r="G241" s="37">
        <f t="shared" si="26"/>
        <v>0</v>
      </c>
    </row>
    <row r="242" spans="1:7" x14ac:dyDescent="0.2">
      <c r="A242" s="34" t="str">
        <f t="shared" si="21"/>
        <v>Finished</v>
      </c>
      <c r="B242" s="35">
        <f t="shared" si="22"/>
        <v>49218</v>
      </c>
      <c r="C242" s="36">
        <f t="shared" si="23"/>
        <v>0</v>
      </c>
      <c r="D242" s="36">
        <f t="shared" si="27"/>
        <v>0</v>
      </c>
      <c r="E242" s="243">
        <f t="shared" si="24"/>
        <v>0</v>
      </c>
      <c r="F242" s="36">
        <f t="shared" si="25"/>
        <v>0</v>
      </c>
      <c r="G242" s="37">
        <f t="shared" si="26"/>
        <v>0</v>
      </c>
    </row>
    <row r="243" spans="1:7" x14ac:dyDescent="0.2">
      <c r="A243" s="34" t="str">
        <f t="shared" si="21"/>
        <v>Finished</v>
      </c>
      <c r="B243" s="35">
        <f t="shared" si="22"/>
        <v>49249</v>
      </c>
      <c r="C243" s="36">
        <f t="shared" si="23"/>
        <v>0</v>
      </c>
      <c r="D243" s="36">
        <f t="shared" si="27"/>
        <v>0</v>
      </c>
      <c r="E243" s="243">
        <f t="shared" si="24"/>
        <v>0</v>
      </c>
      <c r="F243" s="36">
        <f t="shared" si="25"/>
        <v>0</v>
      </c>
      <c r="G243" s="37">
        <f t="shared" si="26"/>
        <v>0</v>
      </c>
    </row>
    <row r="244" spans="1:7" x14ac:dyDescent="0.2">
      <c r="A244" s="34" t="str">
        <f t="shared" si="21"/>
        <v>Finished</v>
      </c>
      <c r="B244" s="35">
        <f t="shared" si="22"/>
        <v>49279</v>
      </c>
      <c r="C244" s="36">
        <f t="shared" si="23"/>
        <v>0</v>
      </c>
      <c r="D244" s="36">
        <f t="shared" si="27"/>
        <v>0</v>
      </c>
      <c r="E244" s="243">
        <f t="shared" si="24"/>
        <v>0</v>
      </c>
      <c r="F244" s="36">
        <f t="shared" si="25"/>
        <v>0</v>
      </c>
      <c r="G244" s="37">
        <f t="shared" si="26"/>
        <v>0</v>
      </c>
    </row>
    <row r="245" spans="1:7" x14ac:dyDescent="0.2">
      <c r="A245" s="34" t="str">
        <f t="shared" si="21"/>
        <v>Finished</v>
      </c>
      <c r="B245" s="35">
        <f t="shared" si="22"/>
        <v>49310</v>
      </c>
      <c r="C245" s="36">
        <f t="shared" si="23"/>
        <v>0</v>
      </c>
      <c r="D245" s="36">
        <f t="shared" si="27"/>
        <v>0</v>
      </c>
      <c r="E245" s="243">
        <f t="shared" si="24"/>
        <v>0</v>
      </c>
      <c r="F245" s="36">
        <f t="shared" si="25"/>
        <v>0</v>
      </c>
      <c r="G245" s="37">
        <f t="shared" si="26"/>
        <v>0</v>
      </c>
    </row>
    <row r="246" spans="1:7" x14ac:dyDescent="0.2">
      <c r="A246" s="34" t="str">
        <f t="shared" si="21"/>
        <v>Finished</v>
      </c>
      <c r="B246" s="35">
        <f t="shared" si="22"/>
        <v>49341</v>
      </c>
      <c r="C246" s="36">
        <f t="shared" si="23"/>
        <v>0</v>
      </c>
      <c r="D246" s="36">
        <f t="shared" si="27"/>
        <v>0</v>
      </c>
      <c r="E246" s="243">
        <f t="shared" si="24"/>
        <v>0</v>
      </c>
      <c r="F246" s="36">
        <f t="shared" si="25"/>
        <v>0</v>
      </c>
      <c r="G246" s="37">
        <f t="shared" si="26"/>
        <v>0</v>
      </c>
    </row>
    <row r="247" spans="1:7" x14ac:dyDescent="0.2">
      <c r="A247" s="34" t="str">
        <f t="shared" si="21"/>
        <v>Finished</v>
      </c>
      <c r="B247" s="35">
        <f t="shared" si="22"/>
        <v>49369</v>
      </c>
      <c r="C247" s="36">
        <f t="shared" si="23"/>
        <v>0</v>
      </c>
      <c r="D247" s="36">
        <f t="shared" si="27"/>
        <v>0</v>
      </c>
      <c r="E247" s="243">
        <f t="shared" si="24"/>
        <v>0</v>
      </c>
      <c r="F247" s="36">
        <f t="shared" si="25"/>
        <v>0</v>
      </c>
      <c r="G247" s="37">
        <f t="shared" si="26"/>
        <v>0</v>
      </c>
    </row>
    <row r="248" spans="1:7" x14ac:dyDescent="0.2">
      <c r="A248" s="34" t="str">
        <f t="shared" si="21"/>
        <v>Finished</v>
      </c>
      <c r="B248" s="35">
        <f t="shared" si="22"/>
        <v>49400</v>
      </c>
      <c r="C248" s="36">
        <f t="shared" si="23"/>
        <v>0</v>
      </c>
      <c r="D248" s="36">
        <f t="shared" si="27"/>
        <v>0</v>
      </c>
      <c r="E248" s="243">
        <f t="shared" si="24"/>
        <v>0</v>
      </c>
      <c r="F248" s="36">
        <f t="shared" si="25"/>
        <v>0</v>
      </c>
      <c r="G248" s="37">
        <f t="shared" si="26"/>
        <v>0</v>
      </c>
    </row>
    <row r="249" spans="1:7" x14ac:dyDescent="0.2">
      <c r="A249" s="34" t="str">
        <f t="shared" ref="A249:A312" si="28">+IF(A248&lt;num_pmts,A248+1,"Finished")</f>
        <v>Finished</v>
      </c>
      <c r="B249" s="35">
        <f t="shared" si="22"/>
        <v>49430</v>
      </c>
      <c r="C249" s="36">
        <f t="shared" si="23"/>
        <v>0</v>
      </c>
      <c r="D249" s="36">
        <f t="shared" si="27"/>
        <v>0</v>
      </c>
      <c r="E249" s="243">
        <f t="shared" si="24"/>
        <v>0</v>
      </c>
      <c r="F249" s="36">
        <f t="shared" si="25"/>
        <v>0</v>
      </c>
      <c r="G249" s="37">
        <f t="shared" si="26"/>
        <v>0</v>
      </c>
    </row>
    <row r="250" spans="1:7" x14ac:dyDescent="0.2">
      <c r="A250" s="34" t="str">
        <f t="shared" si="28"/>
        <v>Finished</v>
      </c>
      <c r="B250" s="35">
        <f t="shared" si="22"/>
        <v>49461</v>
      </c>
      <c r="C250" s="36">
        <f t="shared" si="23"/>
        <v>0</v>
      </c>
      <c r="D250" s="36">
        <f t="shared" si="27"/>
        <v>0</v>
      </c>
      <c r="E250" s="243">
        <f t="shared" si="24"/>
        <v>0</v>
      </c>
      <c r="F250" s="36">
        <f t="shared" si="25"/>
        <v>0</v>
      </c>
      <c r="G250" s="37">
        <f t="shared" si="26"/>
        <v>0</v>
      </c>
    </row>
    <row r="251" spans="1:7" x14ac:dyDescent="0.2">
      <c r="A251" s="34" t="str">
        <f t="shared" si="28"/>
        <v>Finished</v>
      </c>
      <c r="B251" s="35">
        <f t="shared" si="22"/>
        <v>49491</v>
      </c>
      <c r="C251" s="36">
        <f t="shared" si="23"/>
        <v>0</v>
      </c>
      <c r="D251" s="36">
        <f t="shared" si="27"/>
        <v>0</v>
      </c>
      <c r="E251" s="243">
        <f t="shared" si="24"/>
        <v>0</v>
      </c>
      <c r="F251" s="36">
        <f t="shared" si="25"/>
        <v>0</v>
      </c>
      <c r="G251" s="37">
        <f t="shared" si="26"/>
        <v>0</v>
      </c>
    </row>
    <row r="252" spans="1:7" x14ac:dyDescent="0.2">
      <c r="A252" s="34" t="str">
        <f t="shared" si="28"/>
        <v>Finished</v>
      </c>
      <c r="B252" s="35">
        <f t="shared" si="22"/>
        <v>49522</v>
      </c>
      <c r="C252" s="36">
        <f t="shared" si="23"/>
        <v>0</v>
      </c>
      <c r="D252" s="36">
        <f t="shared" si="27"/>
        <v>0</v>
      </c>
      <c r="E252" s="243">
        <f t="shared" si="24"/>
        <v>0</v>
      </c>
      <c r="F252" s="36">
        <f t="shared" si="25"/>
        <v>0</v>
      </c>
      <c r="G252" s="37">
        <f t="shared" si="26"/>
        <v>0</v>
      </c>
    </row>
    <row r="253" spans="1:7" x14ac:dyDescent="0.2">
      <c r="A253" s="34" t="str">
        <f t="shared" si="28"/>
        <v>Finished</v>
      </c>
      <c r="B253" s="35">
        <f t="shared" si="22"/>
        <v>49553</v>
      </c>
      <c r="C253" s="36">
        <f t="shared" si="23"/>
        <v>0</v>
      </c>
      <c r="D253" s="36">
        <f t="shared" si="27"/>
        <v>0</v>
      </c>
      <c r="E253" s="243">
        <f t="shared" si="24"/>
        <v>0</v>
      </c>
      <c r="F253" s="36">
        <f t="shared" si="25"/>
        <v>0</v>
      </c>
      <c r="G253" s="37">
        <f t="shared" si="26"/>
        <v>0</v>
      </c>
    </row>
    <row r="254" spans="1:7" x14ac:dyDescent="0.2">
      <c r="A254" s="34" t="str">
        <f t="shared" si="28"/>
        <v>Finished</v>
      </c>
      <c r="B254" s="35">
        <f t="shared" si="22"/>
        <v>49583</v>
      </c>
      <c r="C254" s="36">
        <f t="shared" si="23"/>
        <v>0</v>
      </c>
      <c r="D254" s="36">
        <f t="shared" si="27"/>
        <v>0</v>
      </c>
      <c r="E254" s="243">
        <f t="shared" si="24"/>
        <v>0</v>
      </c>
      <c r="F254" s="36">
        <f t="shared" si="25"/>
        <v>0</v>
      </c>
      <c r="G254" s="37">
        <f t="shared" si="26"/>
        <v>0</v>
      </c>
    </row>
    <row r="255" spans="1:7" x14ac:dyDescent="0.2">
      <c r="A255" s="34" t="str">
        <f t="shared" si="28"/>
        <v>Finished</v>
      </c>
      <c r="B255" s="35">
        <f t="shared" si="22"/>
        <v>49614</v>
      </c>
      <c r="C255" s="36">
        <f t="shared" si="23"/>
        <v>0</v>
      </c>
      <c r="D255" s="36">
        <f t="shared" si="27"/>
        <v>0</v>
      </c>
      <c r="E255" s="243">
        <f t="shared" si="24"/>
        <v>0</v>
      </c>
      <c r="F255" s="36">
        <f t="shared" si="25"/>
        <v>0</v>
      </c>
      <c r="G255" s="37">
        <f t="shared" si="26"/>
        <v>0</v>
      </c>
    </row>
    <row r="256" spans="1:7" x14ac:dyDescent="0.2">
      <c r="A256" s="34" t="str">
        <f t="shared" si="28"/>
        <v>Finished</v>
      </c>
      <c r="B256" s="35">
        <f t="shared" si="22"/>
        <v>49644</v>
      </c>
      <c r="C256" s="36">
        <f t="shared" si="23"/>
        <v>0</v>
      </c>
      <c r="D256" s="36">
        <f t="shared" si="27"/>
        <v>0</v>
      </c>
      <c r="E256" s="243">
        <f t="shared" si="24"/>
        <v>0</v>
      </c>
      <c r="F256" s="36">
        <f t="shared" si="25"/>
        <v>0</v>
      </c>
      <c r="G256" s="37">
        <f t="shared" si="26"/>
        <v>0</v>
      </c>
    </row>
    <row r="257" spans="1:7" x14ac:dyDescent="0.2">
      <c r="A257" s="34" t="str">
        <f t="shared" si="28"/>
        <v>Finished</v>
      </c>
      <c r="B257" s="35">
        <f t="shared" si="22"/>
        <v>49675</v>
      </c>
      <c r="C257" s="36">
        <f t="shared" si="23"/>
        <v>0</v>
      </c>
      <c r="D257" s="36">
        <f t="shared" si="27"/>
        <v>0</v>
      </c>
      <c r="E257" s="243">
        <f t="shared" si="24"/>
        <v>0</v>
      </c>
      <c r="F257" s="36">
        <f t="shared" si="25"/>
        <v>0</v>
      </c>
      <c r="G257" s="37">
        <f t="shared" si="26"/>
        <v>0</v>
      </c>
    </row>
    <row r="258" spans="1:7" x14ac:dyDescent="0.2">
      <c r="A258" s="34" t="str">
        <f t="shared" si="28"/>
        <v>Finished</v>
      </c>
      <c r="B258" s="35">
        <f t="shared" si="22"/>
        <v>49706</v>
      </c>
      <c r="C258" s="36">
        <f t="shared" si="23"/>
        <v>0</v>
      </c>
      <c r="D258" s="36">
        <f t="shared" si="27"/>
        <v>0</v>
      </c>
      <c r="E258" s="243">
        <f t="shared" si="24"/>
        <v>0</v>
      </c>
      <c r="F258" s="36">
        <f t="shared" si="25"/>
        <v>0</v>
      </c>
      <c r="G258" s="37">
        <f t="shared" si="26"/>
        <v>0</v>
      </c>
    </row>
    <row r="259" spans="1:7" x14ac:dyDescent="0.2">
      <c r="A259" s="34" t="str">
        <f t="shared" si="28"/>
        <v>Finished</v>
      </c>
      <c r="B259" s="35">
        <f t="shared" si="22"/>
        <v>49735</v>
      </c>
      <c r="C259" s="36">
        <f t="shared" si="23"/>
        <v>0</v>
      </c>
      <c r="D259" s="36">
        <f t="shared" si="27"/>
        <v>0</v>
      </c>
      <c r="E259" s="243">
        <f t="shared" si="24"/>
        <v>0</v>
      </c>
      <c r="F259" s="36">
        <f t="shared" si="25"/>
        <v>0</v>
      </c>
      <c r="G259" s="37">
        <f t="shared" si="26"/>
        <v>0</v>
      </c>
    </row>
    <row r="260" spans="1:7" x14ac:dyDescent="0.2">
      <c r="A260" s="34" t="str">
        <f t="shared" si="28"/>
        <v>Finished</v>
      </c>
      <c r="B260" s="35">
        <f t="shared" si="22"/>
        <v>49766</v>
      </c>
      <c r="C260" s="36">
        <f t="shared" si="23"/>
        <v>0</v>
      </c>
      <c r="D260" s="36">
        <f t="shared" si="27"/>
        <v>0</v>
      </c>
      <c r="E260" s="243">
        <f t="shared" si="24"/>
        <v>0</v>
      </c>
      <c r="F260" s="36">
        <f t="shared" si="25"/>
        <v>0</v>
      </c>
      <c r="G260" s="37">
        <f t="shared" si="26"/>
        <v>0</v>
      </c>
    </row>
    <row r="261" spans="1:7" x14ac:dyDescent="0.2">
      <c r="A261" s="34" t="str">
        <f t="shared" si="28"/>
        <v>Finished</v>
      </c>
      <c r="B261" s="35">
        <f t="shared" si="22"/>
        <v>49796</v>
      </c>
      <c r="C261" s="36">
        <f t="shared" si="23"/>
        <v>0</v>
      </c>
      <c r="D261" s="36">
        <f t="shared" si="27"/>
        <v>0</v>
      </c>
      <c r="E261" s="243">
        <f t="shared" si="24"/>
        <v>0</v>
      </c>
      <c r="F261" s="36">
        <f t="shared" si="25"/>
        <v>0</v>
      </c>
      <c r="G261" s="37">
        <f t="shared" si="26"/>
        <v>0</v>
      </c>
    </row>
    <row r="262" spans="1:7" x14ac:dyDescent="0.2">
      <c r="A262" s="34" t="str">
        <f t="shared" si="28"/>
        <v>Finished</v>
      </c>
      <c r="B262" s="35">
        <f t="shared" si="22"/>
        <v>49827</v>
      </c>
      <c r="C262" s="36">
        <f t="shared" si="23"/>
        <v>0</v>
      </c>
      <c r="D262" s="36">
        <f t="shared" si="27"/>
        <v>0</v>
      </c>
      <c r="E262" s="243">
        <f t="shared" si="24"/>
        <v>0</v>
      </c>
      <c r="F262" s="36">
        <f t="shared" si="25"/>
        <v>0</v>
      </c>
      <c r="G262" s="37">
        <f t="shared" si="26"/>
        <v>0</v>
      </c>
    </row>
    <row r="263" spans="1:7" x14ac:dyDescent="0.2">
      <c r="A263" s="34" t="str">
        <f t="shared" si="28"/>
        <v>Finished</v>
      </c>
      <c r="B263" s="35">
        <f t="shared" si="22"/>
        <v>49857</v>
      </c>
      <c r="C263" s="36">
        <f t="shared" si="23"/>
        <v>0</v>
      </c>
      <c r="D263" s="36">
        <f t="shared" si="27"/>
        <v>0</v>
      </c>
      <c r="E263" s="243">
        <f t="shared" si="24"/>
        <v>0</v>
      </c>
      <c r="F263" s="36">
        <f t="shared" si="25"/>
        <v>0</v>
      </c>
      <c r="G263" s="37">
        <f t="shared" si="26"/>
        <v>0</v>
      </c>
    </row>
    <row r="264" spans="1:7" x14ac:dyDescent="0.2">
      <c r="A264" s="34" t="str">
        <f t="shared" si="28"/>
        <v>Finished</v>
      </c>
      <c r="B264" s="35">
        <f t="shared" si="22"/>
        <v>49888</v>
      </c>
      <c r="C264" s="36">
        <f t="shared" si="23"/>
        <v>0</v>
      </c>
      <c r="D264" s="36">
        <f t="shared" si="27"/>
        <v>0</v>
      </c>
      <c r="E264" s="243">
        <f t="shared" si="24"/>
        <v>0</v>
      </c>
      <c r="F264" s="36">
        <f t="shared" si="25"/>
        <v>0</v>
      </c>
      <c r="G264" s="37">
        <f t="shared" si="26"/>
        <v>0</v>
      </c>
    </row>
    <row r="265" spans="1:7" x14ac:dyDescent="0.2">
      <c r="A265" s="34" t="str">
        <f t="shared" si="28"/>
        <v>Finished</v>
      </c>
      <c r="B265" s="35">
        <f t="shared" si="22"/>
        <v>49919</v>
      </c>
      <c r="C265" s="36">
        <f t="shared" si="23"/>
        <v>0</v>
      </c>
      <c r="D265" s="36">
        <f t="shared" si="27"/>
        <v>0</v>
      </c>
      <c r="E265" s="243">
        <f t="shared" si="24"/>
        <v>0</v>
      </c>
      <c r="F265" s="36">
        <f t="shared" si="25"/>
        <v>0</v>
      </c>
      <c r="G265" s="37">
        <f t="shared" si="26"/>
        <v>0</v>
      </c>
    </row>
    <row r="266" spans="1:7" x14ac:dyDescent="0.2">
      <c r="A266" s="34" t="str">
        <f t="shared" si="28"/>
        <v>Finished</v>
      </c>
      <c r="B266" s="35">
        <f t="shared" si="22"/>
        <v>49949</v>
      </c>
      <c r="C266" s="36">
        <f t="shared" si="23"/>
        <v>0</v>
      </c>
      <c r="D266" s="36">
        <f t="shared" si="27"/>
        <v>0</v>
      </c>
      <c r="E266" s="243">
        <f t="shared" si="24"/>
        <v>0</v>
      </c>
      <c r="F266" s="36">
        <f t="shared" si="25"/>
        <v>0</v>
      </c>
      <c r="G266" s="37">
        <f t="shared" si="26"/>
        <v>0</v>
      </c>
    </row>
    <row r="267" spans="1:7" x14ac:dyDescent="0.2">
      <c r="A267" s="34" t="str">
        <f t="shared" si="28"/>
        <v>Finished</v>
      </c>
      <c r="B267" s="35">
        <f t="shared" si="22"/>
        <v>49980</v>
      </c>
      <c r="C267" s="36">
        <f t="shared" si="23"/>
        <v>0</v>
      </c>
      <c r="D267" s="36">
        <f t="shared" si="27"/>
        <v>0</v>
      </c>
      <c r="E267" s="243">
        <f t="shared" si="24"/>
        <v>0</v>
      </c>
      <c r="F267" s="36">
        <f t="shared" si="25"/>
        <v>0</v>
      </c>
      <c r="G267" s="37">
        <f t="shared" si="26"/>
        <v>0</v>
      </c>
    </row>
    <row r="268" spans="1:7" x14ac:dyDescent="0.2">
      <c r="A268" s="34" t="str">
        <f t="shared" si="28"/>
        <v>Finished</v>
      </c>
      <c r="B268" s="35">
        <f t="shared" si="22"/>
        <v>50010</v>
      </c>
      <c r="C268" s="36">
        <f t="shared" si="23"/>
        <v>0</v>
      </c>
      <c r="D268" s="36">
        <f t="shared" si="27"/>
        <v>0</v>
      </c>
      <c r="E268" s="243">
        <f t="shared" si="24"/>
        <v>0</v>
      </c>
      <c r="F268" s="36">
        <f t="shared" si="25"/>
        <v>0</v>
      </c>
      <c r="G268" s="37">
        <f t="shared" si="26"/>
        <v>0</v>
      </c>
    </row>
    <row r="269" spans="1:7" x14ac:dyDescent="0.2">
      <c r="A269" s="34" t="str">
        <f t="shared" si="28"/>
        <v>Finished</v>
      </c>
      <c r="B269" s="35">
        <f t="shared" si="22"/>
        <v>50041</v>
      </c>
      <c r="C269" s="36">
        <f t="shared" si="23"/>
        <v>0</v>
      </c>
      <c r="D269" s="36">
        <f t="shared" si="27"/>
        <v>0</v>
      </c>
      <c r="E269" s="243">
        <f t="shared" si="24"/>
        <v>0</v>
      </c>
      <c r="F269" s="36">
        <f t="shared" si="25"/>
        <v>0</v>
      </c>
      <c r="G269" s="37">
        <f t="shared" si="26"/>
        <v>0</v>
      </c>
    </row>
    <row r="270" spans="1:7" x14ac:dyDescent="0.2">
      <c r="A270" s="34" t="str">
        <f t="shared" si="28"/>
        <v>Finished</v>
      </c>
      <c r="B270" s="35">
        <f t="shared" si="22"/>
        <v>50072</v>
      </c>
      <c r="C270" s="36">
        <f t="shared" si="23"/>
        <v>0</v>
      </c>
      <c r="D270" s="36">
        <f t="shared" si="27"/>
        <v>0</v>
      </c>
      <c r="E270" s="243">
        <f t="shared" si="24"/>
        <v>0</v>
      </c>
      <c r="F270" s="36">
        <f t="shared" si="25"/>
        <v>0</v>
      </c>
      <c r="G270" s="37">
        <f t="shared" si="26"/>
        <v>0</v>
      </c>
    </row>
    <row r="271" spans="1:7" x14ac:dyDescent="0.2">
      <c r="A271" s="34" t="str">
        <f t="shared" si="28"/>
        <v>Finished</v>
      </c>
      <c r="B271" s="35">
        <f t="shared" si="22"/>
        <v>50100</v>
      </c>
      <c r="C271" s="36">
        <f t="shared" si="23"/>
        <v>0</v>
      </c>
      <c r="D271" s="36">
        <f t="shared" si="27"/>
        <v>0</v>
      </c>
      <c r="E271" s="243">
        <f t="shared" si="24"/>
        <v>0</v>
      </c>
      <c r="F271" s="36">
        <f t="shared" si="25"/>
        <v>0</v>
      </c>
      <c r="G271" s="37">
        <f t="shared" si="26"/>
        <v>0</v>
      </c>
    </row>
    <row r="272" spans="1:7" x14ac:dyDescent="0.2">
      <c r="A272" s="34" t="str">
        <f t="shared" si="28"/>
        <v>Finished</v>
      </c>
      <c r="B272" s="35">
        <f t="shared" si="22"/>
        <v>50131</v>
      </c>
      <c r="C272" s="36">
        <f t="shared" si="23"/>
        <v>0</v>
      </c>
      <c r="D272" s="36">
        <f t="shared" si="27"/>
        <v>0</v>
      </c>
      <c r="E272" s="243">
        <f t="shared" si="24"/>
        <v>0</v>
      </c>
      <c r="F272" s="36">
        <f t="shared" si="25"/>
        <v>0</v>
      </c>
      <c r="G272" s="37">
        <f t="shared" si="26"/>
        <v>0</v>
      </c>
    </row>
    <row r="273" spans="1:7" x14ac:dyDescent="0.2">
      <c r="A273" s="34" t="str">
        <f t="shared" si="28"/>
        <v>Finished</v>
      </c>
      <c r="B273" s="35">
        <f t="shared" si="22"/>
        <v>50161</v>
      </c>
      <c r="C273" s="36">
        <f t="shared" si="23"/>
        <v>0</v>
      </c>
      <c r="D273" s="36">
        <f t="shared" si="27"/>
        <v>0</v>
      </c>
      <c r="E273" s="243">
        <f t="shared" si="24"/>
        <v>0</v>
      </c>
      <c r="F273" s="36">
        <f t="shared" si="25"/>
        <v>0</v>
      </c>
      <c r="G273" s="37">
        <f t="shared" si="26"/>
        <v>0</v>
      </c>
    </row>
    <row r="274" spans="1:7" x14ac:dyDescent="0.2">
      <c r="A274" s="34" t="str">
        <f t="shared" si="28"/>
        <v>Finished</v>
      </c>
      <c r="B274" s="35">
        <f t="shared" si="22"/>
        <v>50192</v>
      </c>
      <c r="C274" s="36">
        <f t="shared" si="23"/>
        <v>0</v>
      </c>
      <c r="D274" s="36">
        <f t="shared" si="27"/>
        <v>0</v>
      </c>
      <c r="E274" s="243">
        <f t="shared" si="24"/>
        <v>0</v>
      </c>
      <c r="F274" s="36">
        <f t="shared" si="25"/>
        <v>0</v>
      </c>
      <c r="G274" s="37">
        <f t="shared" si="26"/>
        <v>0</v>
      </c>
    </row>
    <row r="275" spans="1:7" x14ac:dyDescent="0.2">
      <c r="A275" s="34" t="str">
        <f t="shared" si="28"/>
        <v>Finished</v>
      </c>
      <c r="B275" s="35">
        <f t="shared" si="22"/>
        <v>50222</v>
      </c>
      <c r="C275" s="36">
        <f t="shared" si="23"/>
        <v>0</v>
      </c>
      <c r="D275" s="36">
        <f t="shared" si="27"/>
        <v>0</v>
      </c>
      <c r="E275" s="243">
        <f t="shared" si="24"/>
        <v>0</v>
      </c>
      <c r="F275" s="36">
        <f t="shared" si="25"/>
        <v>0</v>
      </c>
      <c r="G275" s="37">
        <f t="shared" si="26"/>
        <v>0</v>
      </c>
    </row>
    <row r="276" spans="1:7" x14ac:dyDescent="0.2">
      <c r="A276" s="34" t="str">
        <f t="shared" si="28"/>
        <v>Finished</v>
      </c>
      <c r="B276" s="35">
        <f t="shared" si="22"/>
        <v>50253</v>
      </c>
      <c r="C276" s="36">
        <f t="shared" si="23"/>
        <v>0</v>
      </c>
      <c r="D276" s="36">
        <f t="shared" si="27"/>
        <v>0</v>
      </c>
      <c r="E276" s="243">
        <f t="shared" si="24"/>
        <v>0</v>
      </c>
      <c r="F276" s="36">
        <f t="shared" si="25"/>
        <v>0</v>
      </c>
      <c r="G276" s="37">
        <f t="shared" si="26"/>
        <v>0</v>
      </c>
    </row>
    <row r="277" spans="1:7" x14ac:dyDescent="0.2">
      <c r="A277" s="34" t="str">
        <f t="shared" si="28"/>
        <v>Finished</v>
      </c>
      <c r="B277" s="35">
        <f t="shared" si="22"/>
        <v>50284</v>
      </c>
      <c r="C277" s="36">
        <f t="shared" si="23"/>
        <v>0</v>
      </c>
      <c r="D277" s="36">
        <f t="shared" si="27"/>
        <v>0</v>
      </c>
      <c r="E277" s="243">
        <f t="shared" si="24"/>
        <v>0</v>
      </c>
      <c r="F277" s="36">
        <f t="shared" si="25"/>
        <v>0</v>
      </c>
      <c r="G277" s="37">
        <f t="shared" si="26"/>
        <v>0</v>
      </c>
    </row>
    <row r="278" spans="1:7" s="2" customFormat="1" ht="15" x14ac:dyDescent="0.25">
      <c r="A278" s="75" t="str">
        <f t="shared" si="28"/>
        <v>Finished</v>
      </c>
      <c r="B278" s="76">
        <f t="shared" si="22"/>
        <v>50314</v>
      </c>
      <c r="C278" s="77">
        <f t="shared" si="23"/>
        <v>0</v>
      </c>
      <c r="D278" s="77">
        <f t="shared" si="27"/>
        <v>0</v>
      </c>
      <c r="E278" s="245">
        <f t="shared" si="24"/>
        <v>0</v>
      </c>
      <c r="F278" s="77">
        <f t="shared" si="25"/>
        <v>0</v>
      </c>
      <c r="G278" s="78">
        <f t="shared" si="26"/>
        <v>0</v>
      </c>
    </row>
    <row r="279" spans="1:7" x14ac:dyDescent="0.2">
      <c r="A279" s="34" t="str">
        <f t="shared" si="28"/>
        <v>Finished</v>
      </c>
      <c r="B279" s="35">
        <f t="shared" si="22"/>
        <v>50345</v>
      </c>
      <c r="C279" s="36">
        <f t="shared" si="23"/>
        <v>0</v>
      </c>
      <c r="D279" s="36">
        <f t="shared" si="27"/>
        <v>0</v>
      </c>
      <c r="E279" s="243">
        <f t="shared" si="24"/>
        <v>0</v>
      </c>
      <c r="F279" s="36">
        <f t="shared" si="25"/>
        <v>0</v>
      </c>
      <c r="G279" s="37">
        <f t="shared" si="26"/>
        <v>0</v>
      </c>
    </row>
    <row r="280" spans="1:7" x14ac:dyDescent="0.2">
      <c r="A280" s="34" t="str">
        <f t="shared" si="28"/>
        <v>Finished</v>
      </c>
      <c r="B280" s="35">
        <f t="shared" si="22"/>
        <v>50375</v>
      </c>
      <c r="C280" s="36">
        <f t="shared" si="23"/>
        <v>0</v>
      </c>
      <c r="D280" s="36">
        <f t="shared" si="27"/>
        <v>0</v>
      </c>
      <c r="E280" s="243">
        <f t="shared" si="24"/>
        <v>0</v>
      </c>
      <c r="F280" s="36">
        <f t="shared" si="25"/>
        <v>0</v>
      </c>
      <c r="G280" s="37">
        <f t="shared" si="26"/>
        <v>0</v>
      </c>
    </row>
    <row r="281" spans="1:7" x14ac:dyDescent="0.2">
      <c r="A281" s="34" t="str">
        <f t="shared" si="28"/>
        <v>Finished</v>
      </c>
      <c r="B281" s="35">
        <f t="shared" si="22"/>
        <v>50406</v>
      </c>
      <c r="C281" s="36">
        <f t="shared" si="23"/>
        <v>0</v>
      </c>
      <c r="D281" s="36">
        <f t="shared" si="27"/>
        <v>0</v>
      </c>
      <c r="E281" s="243">
        <f t="shared" si="24"/>
        <v>0</v>
      </c>
      <c r="F281" s="36">
        <f t="shared" si="25"/>
        <v>0</v>
      </c>
      <c r="G281" s="37">
        <f t="shared" si="26"/>
        <v>0</v>
      </c>
    </row>
    <row r="282" spans="1:7" x14ac:dyDescent="0.2">
      <c r="A282" s="34" t="str">
        <f t="shared" si="28"/>
        <v>Finished</v>
      </c>
      <c r="B282" s="35">
        <f t="shared" ref="B282:B345" si="29">+EDATE(B281,Len_of_pmt_interval)</f>
        <v>50437</v>
      </c>
      <c r="C282" s="36">
        <f t="shared" ref="C282:C345" si="30">+G281</f>
        <v>0</v>
      </c>
      <c r="D282" s="36">
        <f t="shared" si="27"/>
        <v>0</v>
      </c>
      <c r="E282" s="243">
        <f t="shared" ref="E282:E345" si="31">+G281*cal_periodic_pmt_rate</f>
        <v>0</v>
      </c>
      <c r="F282" s="36">
        <f t="shared" ref="F282:F345" si="32">+IF(A282&lt;num_pmts,$F$19,C282)</f>
        <v>0</v>
      </c>
      <c r="G282" s="37">
        <f t="shared" ref="G282:G345" si="33">+C282-F282</f>
        <v>0</v>
      </c>
    </row>
    <row r="283" spans="1:7" x14ac:dyDescent="0.2">
      <c r="A283" s="34" t="str">
        <f t="shared" si="28"/>
        <v>Finished</v>
      </c>
      <c r="B283" s="35">
        <f t="shared" si="29"/>
        <v>50465</v>
      </c>
      <c r="C283" s="36">
        <f t="shared" si="30"/>
        <v>0</v>
      </c>
      <c r="D283" s="36">
        <f t="shared" ref="D283:D346" si="34">+E283+F283</f>
        <v>0</v>
      </c>
      <c r="E283" s="243">
        <f t="shared" si="31"/>
        <v>0</v>
      </c>
      <c r="F283" s="36">
        <f t="shared" si="32"/>
        <v>0</v>
      </c>
      <c r="G283" s="37">
        <f t="shared" si="33"/>
        <v>0</v>
      </c>
    </row>
    <row r="284" spans="1:7" x14ac:dyDescent="0.2">
      <c r="A284" s="34" t="str">
        <f t="shared" si="28"/>
        <v>Finished</v>
      </c>
      <c r="B284" s="35">
        <f t="shared" si="29"/>
        <v>50496</v>
      </c>
      <c r="C284" s="36">
        <f t="shared" si="30"/>
        <v>0</v>
      </c>
      <c r="D284" s="36">
        <f t="shared" si="34"/>
        <v>0</v>
      </c>
      <c r="E284" s="243">
        <f t="shared" si="31"/>
        <v>0</v>
      </c>
      <c r="F284" s="36">
        <f t="shared" si="32"/>
        <v>0</v>
      </c>
      <c r="G284" s="37">
        <f t="shared" si="33"/>
        <v>0</v>
      </c>
    </row>
    <row r="285" spans="1:7" x14ac:dyDescent="0.2">
      <c r="A285" s="34" t="str">
        <f t="shared" si="28"/>
        <v>Finished</v>
      </c>
      <c r="B285" s="35">
        <f t="shared" si="29"/>
        <v>50526</v>
      </c>
      <c r="C285" s="36">
        <f t="shared" si="30"/>
        <v>0</v>
      </c>
      <c r="D285" s="36">
        <f t="shared" si="34"/>
        <v>0</v>
      </c>
      <c r="E285" s="243">
        <f t="shared" si="31"/>
        <v>0</v>
      </c>
      <c r="F285" s="36">
        <f t="shared" si="32"/>
        <v>0</v>
      </c>
      <c r="G285" s="37">
        <f t="shared" si="33"/>
        <v>0</v>
      </c>
    </row>
    <row r="286" spans="1:7" x14ac:dyDescent="0.2">
      <c r="A286" s="34" t="str">
        <f t="shared" si="28"/>
        <v>Finished</v>
      </c>
      <c r="B286" s="35">
        <f t="shared" si="29"/>
        <v>50557</v>
      </c>
      <c r="C286" s="36">
        <f t="shared" si="30"/>
        <v>0</v>
      </c>
      <c r="D286" s="36">
        <f t="shared" si="34"/>
        <v>0</v>
      </c>
      <c r="E286" s="243">
        <f t="shared" si="31"/>
        <v>0</v>
      </c>
      <c r="F286" s="36">
        <f t="shared" si="32"/>
        <v>0</v>
      </c>
      <c r="G286" s="37">
        <f t="shared" si="33"/>
        <v>0</v>
      </c>
    </row>
    <row r="287" spans="1:7" x14ac:dyDescent="0.2">
      <c r="A287" s="34" t="str">
        <f t="shared" si="28"/>
        <v>Finished</v>
      </c>
      <c r="B287" s="35">
        <f t="shared" si="29"/>
        <v>50587</v>
      </c>
      <c r="C287" s="36">
        <f t="shared" si="30"/>
        <v>0</v>
      </c>
      <c r="D287" s="36">
        <f t="shared" si="34"/>
        <v>0</v>
      </c>
      <c r="E287" s="243">
        <f t="shared" si="31"/>
        <v>0</v>
      </c>
      <c r="F287" s="36">
        <f t="shared" si="32"/>
        <v>0</v>
      </c>
      <c r="G287" s="37">
        <f t="shared" si="33"/>
        <v>0</v>
      </c>
    </row>
    <row r="288" spans="1:7" x14ac:dyDescent="0.2">
      <c r="A288" s="34" t="str">
        <f t="shared" si="28"/>
        <v>Finished</v>
      </c>
      <c r="B288" s="35">
        <f t="shared" si="29"/>
        <v>50618</v>
      </c>
      <c r="C288" s="36">
        <f t="shared" si="30"/>
        <v>0</v>
      </c>
      <c r="D288" s="36">
        <f t="shared" si="34"/>
        <v>0</v>
      </c>
      <c r="E288" s="243">
        <f t="shared" si="31"/>
        <v>0</v>
      </c>
      <c r="F288" s="36">
        <f t="shared" si="32"/>
        <v>0</v>
      </c>
      <c r="G288" s="37">
        <f t="shared" si="33"/>
        <v>0</v>
      </c>
    </row>
    <row r="289" spans="1:7" x14ac:dyDescent="0.2">
      <c r="A289" s="34" t="str">
        <f t="shared" si="28"/>
        <v>Finished</v>
      </c>
      <c r="B289" s="35">
        <f t="shared" si="29"/>
        <v>50649</v>
      </c>
      <c r="C289" s="36">
        <f t="shared" si="30"/>
        <v>0</v>
      </c>
      <c r="D289" s="36">
        <f t="shared" si="34"/>
        <v>0</v>
      </c>
      <c r="E289" s="243">
        <f t="shared" si="31"/>
        <v>0</v>
      </c>
      <c r="F289" s="36">
        <f t="shared" si="32"/>
        <v>0</v>
      </c>
      <c r="G289" s="37">
        <f t="shared" si="33"/>
        <v>0</v>
      </c>
    </row>
    <row r="290" spans="1:7" x14ac:dyDescent="0.2">
      <c r="A290" s="34" t="str">
        <f t="shared" si="28"/>
        <v>Finished</v>
      </c>
      <c r="B290" s="35">
        <f t="shared" si="29"/>
        <v>50679</v>
      </c>
      <c r="C290" s="36">
        <f t="shared" si="30"/>
        <v>0</v>
      </c>
      <c r="D290" s="36">
        <f t="shared" si="34"/>
        <v>0</v>
      </c>
      <c r="E290" s="243">
        <f t="shared" si="31"/>
        <v>0</v>
      </c>
      <c r="F290" s="36">
        <f t="shared" si="32"/>
        <v>0</v>
      </c>
      <c r="G290" s="37">
        <f t="shared" si="33"/>
        <v>0</v>
      </c>
    </row>
    <row r="291" spans="1:7" x14ac:dyDescent="0.2">
      <c r="A291" s="34" t="str">
        <f t="shared" si="28"/>
        <v>Finished</v>
      </c>
      <c r="B291" s="35">
        <f t="shared" si="29"/>
        <v>50710</v>
      </c>
      <c r="C291" s="36">
        <f t="shared" si="30"/>
        <v>0</v>
      </c>
      <c r="D291" s="36">
        <f t="shared" si="34"/>
        <v>0</v>
      </c>
      <c r="E291" s="243">
        <f t="shared" si="31"/>
        <v>0</v>
      </c>
      <c r="F291" s="36">
        <f t="shared" si="32"/>
        <v>0</v>
      </c>
      <c r="G291" s="37">
        <f t="shared" si="33"/>
        <v>0</v>
      </c>
    </row>
    <row r="292" spans="1:7" x14ac:dyDescent="0.2">
      <c r="A292" s="34" t="str">
        <f t="shared" si="28"/>
        <v>Finished</v>
      </c>
      <c r="B292" s="35">
        <f t="shared" si="29"/>
        <v>50740</v>
      </c>
      <c r="C292" s="36">
        <f t="shared" si="30"/>
        <v>0</v>
      </c>
      <c r="D292" s="36">
        <f t="shared" si="34"/>
        <v>0</v>
      </c>
      <c r="E292" s="243">
        <f t="shared" si="31"/>
        <v>0</v>
      </c>
      <c r="F292" s="36">
        <f t="shared" si="32"/>
        <v>0</v>
      </c>
      <c r="G292" s="37">
        <f t="shared" si="33"/>
        <v>0</v>
      </c>
    </row>
    <row r="293" spans="1:7" x14ac:dyDescent="0.2">
      <c r="A293" s="34" t="str">
        <f t="shared" si="28"/>
        <v>Finished</v>
      </c>
      <c r="B293" s="35">
        <f t="shared" si="29"/>
        <v>50771</v>
      </c>
      <c r="C293" s="36">
        <f t="shared" si="30"/>
        <v>0</v>
      </c>
      <c r="D293" s="36">
        <f t="shared" si="34"/>
        <v>0</v>
      </c>
      <c r="E293" s="243">
        <f t="shared" si="31"/>
        <v>0</v>
      </c>
      <c r="F293" s="36">
        <f t="shared" si="32"/>
        <v>0</v>
      </c>
      <c r="G293" s="37">
        <f t="shared" si="33"/>
        <v>0</v>
      </c>
    </row>
    <row r="294" spans="1:7" x14ac:dyDescent="0.2">
      <c r="A294" s="34" t="str">
        <f t="shared" si="28"/>
        <v>Finished</v>
      </c>
      <c r="B294" s="35">
        <f t="shared" si="29"/>
        <v>50802</v>
      </c>
      <c r="C294" s="36">
        <f t="shared" si="30"/>
        <v>0</v>
      </c>
      <c r="D294" s="36">
        <f t="shared" si="34"/>
        <v>0</v>
      </c>
      <c r="E294" s="243">
        <f t="shared" si="31"/>
        <v>0</v>
      </c>
      <c r="F294" s="36">
        <f t="shared" si="32"/>
        <v>0</v>
      </c>
      <c r="G294" s="37">
        <f t="shared" si="33"/>
        <v>0</v>
      </c>
    </row>
    <row r="295" spans="1:7" x14ac:dyDescent="0.2">
      <c r="A295" s="34" t="str">
        <f t="shared" si="28"/>
        <v>Finished</v>
      </c>
      <c r="B295" s="35">
        <f t="shared" si="29"/>
        <v>50830</v>
      </c>
      <c r="C295" s="36">
        <f t="shared" si="30"/>
        <v>0</v>
      </c>
      <c r="D295" s="36">
        <f t="shared" si="34"/>
        <v>0</v>
      </c>
      <c r="E295" s="243">
        <f t="shared" si="31"/>
        <v>0</v>
      </c>
      <c r="F295" s="36">
        <f t="shared" si="32"/>
        <v>0</v>
      </c>
      <c r="G295" s="37">
        <f t="shared" si="33"/>
        <v>0</v>
      </c>
    </row>
    <row r="296" spans="1:7" x14ac:dyDescent="0.2">
      <c r="A296" s="34" t="str">
        <f t="shared" si="28"/>
        <v>Finished</v>
      </c>
      <c r="B296" s="35">
        <f t="shared" si="29"/>
        <v>50861</v>
      </c>
      <c r="C296" s="36">
        <f t="shared" si="30"/>
        <v>0</v>
      </c>
      <c r="D296" s="36">
        <f t="shared" si="34"/>
        <v>0</v>
      </c>
      <c r="E296" s="243">
        <f t="shared" si="31"/>
        <v>0</v>
      </c>
      <c r="F296" s="36">
        <f t="shared" si="32"/>
        <v>0</v>
      </c>
      <c r="G296" s="37">
        <f t="shared" si="33"/>
        <v>0</v>
      </c>
    </row>
    <row r="297" spans="1:7" x14ac:dyDescent="0.2">
      <c r="A297" s="34" t="str">
        <f t="shared" si="28"/>
        <v>Finished</v>
      </c>
      <c r="B297" s="35">
        <f t="shared" si="29"/>
        <v>50891</v>
      </c>
      <c r="C297" s="36">
        <f t="shared" si="30"/>
        <v>0</v>
      </c>
      <c r="D297" s="36">
        <f t="shared" si="34"/>
        <v>0</v>
      </c>
      <c r="E297" s="243">
        <f t="shared" si="31"/>
        <v>0</v>
      </c>
      <c r="F297" s="36">
        <f t="shared" si="32"/>
        <v>0</v>
      </c>
      <c r="G297" s="37">
        <f t="shared" si="33"/>
        <v>0</v>
      </c>
    </row>
    <row r="298" spans="1:7" x14ac:dyDescent="0.2">
      <c r="A298" s="34" t="str">
        <f t="shared" si="28"/>
        <v>Finished</v>
      </c>
      <c r="B298" s="35">
        <f t="shared" si="29"/>
        <v>50922</v>
      </c>
      <c r="C298" s="36">
        <f t="shared" si="30"/>
        <v>0</v>
      </c>
      <c r="D298" s="36">
        <f t="shared" si="34"/>
        <v>0</v>
      </c>
      <c r="E298" s="243">
        <f t="shared" si="31"/>
        <v>0</v>
      </c>
      <c r="F298" s="36">
        <f t="shared" si="32"/>
        <v>0</v>
      </c>
      <c r="G298" s="37">
        <f t="shared" si="33"/>
        <v>0</v>
      </c>
    </row>
    <row r="299" spans="1:7" x14ac:dyDescent="0.2">
      <c r="A299" s="34" t="str">
        <f t="shared" si="28"/>
        <v>Finished</v>
      </c>
      <c r="B299" s="35">
        <f t="shared" si="29"/>
        <v>50952</v>
      </c>
      <c r="C299" s="36">
        <f t="shared" si="30"/>
        <v>0</v>
      </c>
      <c r="D299" s="36">
        <f t="shared" si="34"/>
        <v>0</v>
      </c>
      <c r="E299" s="243">
        <f t="shared" si="31"/>
        <v>0</v>
      </c>
      <c r="F299" s="36">
        <f t="shared" si="32"/>
        <v>0</v>
      </c>
      <c r="G299" s="37">
        <f t="shared" si="33"/>
        <v>0</v>
      </c>
    </row>
    <row r="300" spans="1:7" x14ac:dyDescent="0.2">
      <c r="A300" s="34" t="str">
        <f t="shared" si="28"/>
        <v>Finished</v>
      </c>
      <c r="B300" s="35">
        <f t="shared" si="29"/>
        <v>50983</v>
      </c>
      <c r="C300" s="36">
        <f t="shared" si="30"/>
        <v>0</v>
      </c>
      <c r="D300" s="36">
        <f t="shared" si="34"/>
        <v>0</v>
      </c>
      <c r="E300" s="243">
        <f t="shared" si="31"/>
        <v>0</v>
      </c>
      <c r="F300" s="36">
        <f t="shared" si="32"/>
        <v>0</v>
      </c>
      <c r="G300" s="37">
        <f t="shared" si="33"/>
        <v>0</v>
      </c>
    </row>
    <row r="301" spans="1:7" x14ac:dyDescent="0.2">
      <c r="A301" s="34" t="str">
        <f t="shared" si="28"/>
        <v>Finished</v>
      </c>
      <c r="B301" s="35">
        <f t="shared" si="29"/>
        <v>51014</v>
      </c>
      <c r="C301" s="36">
        <f t="shared" si="30"/>
        <v>0</v>
      </c>
      <c r="D301" s="36">
        <f t="shared" si="34"/>
        <v>0</v>
      </c>
      <c r="E301" s="243">
        <f t="shared" si="31"/>
        <v>0</v>
      </c>
      <c r="F301" s="36">
        <f t="shared" si="32"/>
        <v>0</v>
      </c>
      <c r="G301" s="37">
        <f t="shared" si="33"/>
        <v>0</v>
      </c>
    </row>
    <row r="302" spans="1:7" x14ac:dyDescent="0.2">
      <c r="A302" s="34" t="str">
        <f t="shared" si="28"/>
        <v>Finished</v>
      </c>
      <c r="B302" s="35">
        <f t="shared" si="29"/>
        <v>51044</v>
      </c>
      <c r="C302" s="36">
        <f t="shared" si="30"/>
        <v>0</v>
      </c>
      <c r="D302" s="36">
        <f t="shared" si="34"/>
        <v>0</v>
      </c>
      <c r="E302" s="243">
        <f t="shared" si="31"/>
        <v>0</v>
      </c>
      <c r="F302" s="36">
        <f t="shared" si="32"/>
        <v>0</v>
      </c>
      <c r="G302" s="37">
        <f t="shared" si="33"/>
        <v>0</v>
      </c>
    </row>
    <row r="303" spans="1:7" x14ac:dyDescent="0.2">
      <c r="A303" s="34" t="str">
        <f t="shared" si="28"/>
        <v>Finished</v>
      </c>
      <c r="B303" s="35">
        <f t="shared" si="29"/>
        <v>51075</v>
      </c>
      <c r="C303" s="36">
        <f t="shared" si="30"/>
        <v>0</v>
      </c>
      <c r="D303" s="36">
        <f t="shared" si="34"/>
        <v>0</v>
      </c>
      <c r="E303" s="243">
        <f t="shared" si="31"/>
        <v>0</v>
      </c>
      <c r="F303" s="36">
        <f t="shared" si="32"/>
        <v>0</v>
      </c>
      <c r="G303" s="37">
        <f t="shared" si="33"/>
        <v>0</v>
      </c>
    </row>
    <row r="304" spans="1:7" x14ac:dyDescent="0.2">
      <c r="A304" s="34" t="str">
        <f t="shared" si="28"/>
        <v>Finished</v>
      </c>
      <c r="B304" s="35">
        <f t="shared" si="29"/>
        <v>51105</v>
      </c>
      <c r="C304" s="36">
        <f t="shared" si="30"/>
        <v>0</v>
      </c>
      <c r="D304" s="36">
        <f t="shared" si="34"/>
        <v>0</v>
      </c>
      <c r="E304" s="243">
        <f t="shared" si="31"/>
        <v>0</v>
      </c>
      <c r="F304" s="36">
        <f t="shared" si="32"/>
        <v>0</v>
      </c>
      <c r="G304" s="37">
        <f t="shared" si="33"/>
        <v>0</v>
      </c>
    </row>
    <row r="305" spans="1:7" x14ac:dyDescent="0.2">
      <c r="A305" s="34" t="str">
        <f t="shared" si="28"/>
        <v>Finished</v>
      </c>
      <c r="B305" s="35">
        <f t="shared" si="29"/>
        <v>51136</v>
      </c>
      <c r="C305" s="36">
        <f t="shared" si="30"/>
        <v>0</v>
      </c>
      <c r="D305" s="36">
        <f t="shared" si="34"/>
        <v>0</v>
      </c>
      <c r="E305" s="243">
        <f t="shared" si="31"/>
        <v>0</v>
      </c>
      <c r="F305" s="36">
        <f t="shared" si="32"/>
        <v>0</v>
      </c>
      <c r="G305" s="37">
        <f t="shared" si="33"/>
        <v>0</v>
      </c>
    </row>
    <row r="306" spans="1:7" x14ac:dyDescent="0.2">
      <c r="A306" s="34" t="str">
        <f t="shared" si="28"/>
        <v>Finished</v>
      </c>
      <c r="B306" s="35">
        <f t="shared" si="29"/>
        <v>51167</v>
      </c>
      <c r="C306" s="36">
        <f t="shared" si="30"/>
        <v>0</v>
      </c>
      <c r="D306" s="36">
        <f t="shared" si="34"/>
        <v>0</v>
      </c>
      <c r="E306" s="243">
        <f t="shared" si="31"/>
        <v>0</v>
      </c>
      <c r="F306" s="36">
        <f t="shared" si="32"/>
        <v>0</v>
      </c>
      <c r="G306" s="37">
        <f t="shared" si="33"/>
        <v>0</v>
      </c>
    </row>
    <row r="307" spans="1:7" x14ac:dyDescent="0.2">
      <c r="A307" s="34" t="str">
        <f t="shared" si="28"/>
        <v>Finished</v>
      </c>
      <c r="B307" s="35">
        <f t="shared" si="29"/>
        <v>51196</v>
      </c>
      <c r="C307" s="36">
        <f t="shared" si="30"/>
        <v>0</v>
      </c>
      <c r="D307" s="36">
        <f t="shared" si="34"/>
        <v>0</v>
      </c>
      <c r="E307" s="243">
        <f t="shared" si="31"/>
        <v>0</v>
      </c>
      <c r="F307" s="36">
        <f t="shared" si="32"/>
        <v>0</v>
      </c>
      <c r="G307" s="37">
        <f t="shared" si="33"/>
        <v>0</v>
      </c>
    </row>
    <row r="308" spans="1:7" x14ac:dyDescent="0.2">
      <c r="A308" s="34" t="str">
        <f t="shared" si="28"/>
        <v>Finished</v>
      </c>
      <c r="B308" s="35">
        <f t="shared" si="29"/>
        <v>51227</v>
      </c>
      <c r="C308" s="36">
        <f t="shared" si="30"/>
        <v>0</v>
      </c>
      <c r="D308" s="36">
        <f t="shared" si="34"/>
        <v>0</v>
      </c>
      <c r="E308" s="243">
        <f t="shared" si="31"/>
        <v>0</v>
      </c>
      <c r="F308" s="36">
        <f t="shared" si="32"/>
        <v>0</v>
      </c>
      <c r="G308" s="37">
        <f t="shared" si="33"/>
        <v>0</v>
      </c>
    </row>
    <row r="309" spans="1:7" x14ac:dyDescent="0.2">
      <c r="A309" s="34" t="str">
        <f t="shared" si="28"/>
        <v>Finished</v>
      </c>
      <c r="B309" s="35">
        <f t="shared" si="29"/>
        <v>51257</v>
      </c>
      <c r="C309" s="36">
        <f t="shared" si="30"/>
        <v>0</v>
      </c>
      <c r="D309" s="36">
        <f t="shared" si="34"/>
        <v>0</v>
      </c>
      <c r="E309" s="243">
        <f t="shared" si="31"/>
        <v>0</v>
      </c>
      <c r="F309" s="36">
        <f t="shared" si="32"/>
        <v>0</v>
      </c>
      <c r="G309" s="37">
        <f t="shared" si="33"/>
        <v>0</v>
      </c>
    </row>
    <row r="310" spans="1:7" x14ac:dyDescent="0.2">
      <c r="A310" s="34" t="str">
        <f t="shared" si="28"/>
        <v>Finished</v>
      </c>
      <c r="B310" s="35">
        <f t="shared" si="29"/>
        <v>51288</v>
      </c>
      <c r="C310" s="36">
        <f t="shared" si="30"/>
        <v>0</v>
      </c>
      <c r="D310" s="36">
        <f t="shared" si="34"/>
        <v>0</v>
      </c>
      <c r="E310" s="243">
        <f t="shared" si="31"/>
        <v>0</v>
      </c>
      <c r="F310" s="36">
        <f t="shared" si="32"/>
        <v>0</v>
      </c>
      <c r="G310" s="37">
        <f t="shared" si="33"/>
        <v>0</v>
      </c>
    </row>
    <row r="311" spans="1:7" x14ac:dyDescent="0.2">
      <c r="A311" s="34" t="str">
        <f t="shared" si="28"/>
        <v>Finished</v>
      </c>
      <c r="B311" s="35">
        <f t="shared" si="29"/>
        <v>51318</v>
      </c>
      <c r="C311" s="36">
        <f t="shared" si="30"/>
        <v>0</v>
      </c>
      <c r="D311" s="36">
        <f t="shared" si="34"/>
        <v>0</v>
      </c>
      <c r="E311" s="243">
        <f t="shared" si="31"/>
        <v>0</v>
      </c>
      <c r="F311" s="36">
        <f t="shared" si="32"/>
        <v>0</v>
      </c>
      <c r="G311" s="37">
        <f t="shared" si="33"/>
        <v>0</v>
      </c>
    </row>
    <row r="312" spans="1:7" x14ac:dyDescent="0.2">
      <c r="A312" s="34" t="str">
        <f t="shared" si="28"/>
        <v>Finished</v>
      </c>
      <c r="B312" s="35">
        <f t="shared" si="29"/>
        <v>51349</v>
      </c>
      <c r="C312" s="36">
        <f t="shared" si="30"/>
        <v>0</v>
      </c>
      <c r="D312" s="36">
        <f t="shared" si="34"/>
        <v>0</v>
      </c>
      <c r="E312" s="243">
        <f t="shared" si="31"/>
        <v>0</v>
      </c>
      <c r="F312" s="36">
        <f t="shared" si="32"/>
        <v>0</v>
      </c>
      <c r="G312" s="37">
        <f t="shared" si="33"/>
        <v>0</v>
      </c>
    </row>
    <row r="313" spans="1:7" x14ac:dyDescent="0.2">
      <c r="A313" s="34" t="str">
        <f t="shared" ref="A313:A376" si="35">+IF(A312&lt;num_pmts,A312+1,"Finished")</f>
        <v>Finished</v>
      </c>
      <c r="B313" s="35">
        <f t="shared" si="29"/>
        <v>51380</v>
      </c>
      <c r="C313" s="36">
        <f t="shared" si="30"/>
        <v>0</v>
      </c>
      <c r="D313" s="36">
        <f t="shared" si="34"/>
        <v>0</v>
      </c>
      <c r="E313" s="243">
        <f t="shared" si="31"/>
        <v>0</v>
      </c>
      <c r="F313" s="36">
        <f t="shared" si="32"/>
        <v>0</v>
      </c>
      <c r="G313" s="37">
        <f t="shared" si="33"/>
        <v>0</v>
      </c>
    </row>
    <row r="314" spans="1:7" x14ac:dyDescent="0.2">
      <c r="A314" s="34" t="str">
        <f t="shared" si="35"/>
        <v>Finished</v>
      </c>
      <c r="B314" s="35">
        <f t="shared" si="29"/>
        <v>51410</v>
      </c>
      <c r="C314" s="36">
        <f t="shared" si="30"/>
        <v>0</v>
      </c>
      <c r="D314" s="36">
        <f t="shared" si="34"/>
        <v>0</v>
      </c>
      <c r="E314" s="243">
        <f t="shared" si="31"/>
        <v>0</v>
      </c>
      <c r="F314" s="36">
        <f t="shared" si="32"/>
        <v>0</v>
      </c>
      <c r="G314" s="37">
        <f t="shared" si="33"/>
        <v>0</v>
      </c>
    </row>
    <row r="315" spans="1:7" x14ac:dyDescent="0.2">
      <c r="A315" s="34" t="str">
        <f t="shared" si="35"/>
        <v>Finished</v>
      </c>
      <c r="B315" s="35">
        <f t="shared" si="29"/>
        <v>51441</v>
      </c>
      <c r="C315" s="36">
        <f t="shared" si="30"/>
        <v>0</v>
      </c>
      <c r="D315" s="36">
        <f t="shared" si="34"/>
        <v>0</v>
      </c>
      <c r="E315" s="243">
        <f t="shared" si="31"/>
        <v>0</v>
      </c>
      <c r="F315" s="36">
        <f t="shared" si="32"/>
        <v>0</v>
      </c>
      <c r="G315" s="37">
        <f t="shared" si="33"/>
        <v>0</v>
      </c>
    </row>
    <row r="316" spans="1:7" x14ac:dyDescent="0.2">
      <c r="A316" s="34" t="str">
        <f t="shared" si="35"/>
        <v>Finished</v>
      </c>
      <c r="B316" s="35">
        <f t="shared" si="29"/>
        <v>51471</v>
      </c>
      <c r="C316" s="36">
        <f t="shared" si="30"/>
        <v>0</v>
      </c>
      <c r="D316" s="36">
        <f t="shared" si="34"/>
        <v>0</v>
      </c>
      <c r="E316" s="243">
        <f t="shared" si="31"/>
        <v>0</v>
      </c>
      <c r="F316" s="36">
        <f t="shared" si="32"/>
        <v>0</v>
      </c>
      <c r="G316" s="37">
        <f t="shared" si="33"/>
        <v>0</v>
      </c>
    </row>
    <row r="317" spans="1:7" x14ac:dyDescent="0.2">
      <c r="A317" s="34" t="str">
        <f t="shared" si="35"/>
        <v>Finished</v>
      </c>
      <c r="B317" s="35">
        <f t="shared" si="29"/>
        <v>51502</v>
      </c>
      <c r="C317" s="36">
        <f t="shared" si="30"/>
        <v>0</v>
      </c>
      <c r="D317" s="36">
        <f t="shared" si="34"/>
        <v>0</v>
      </c>
      <c r="E317" s="243">
        <f t="shared" si="31"/>
        <v>0</v>
      </c>
      <c r="F317" s="36">
        <f t="shared" si="32"/>
        <v>0</v>
      </c>
      <c r="G317" s="37">
        <f t="shared" si="33"/>
        <v>0</v>
      </c>
    </row>
    <row r="318" spans="1:7" x14ac:dyDescent="0.2">
      <c r="A318" s="34" t="str">
        <f t="shared" si="35"/>
        <v>Finished</v>
      </c>
      <c r="B318" s="35">
        <f t="shared" si="29"/>
        <v>51533</v>
      </c>
      <c r="C318" s="36">
        <f t="shared" si="30"/>
        <v>0</v>
      </c>
      <c r="D318" s="36">
        <f t="shared" si="34"/>
        <v>0</v>
      </c>
      <c r="E318" s="243">
        <f t="shared" si="31"/>
        <v>0</v>
      </c>
      <c r="F318" s="36">
        <f t="shared" si="32"/>
        <v>0</v>
      </c>
      <c r="G318" s="37">
        <f t="shared" si="33"/>
        <v>0</v>
      </c>
    </row>
    <row r="319" spans="1:7" x14ac:dyDescent="0.2">
      <c r="A319" s="34" t="str">
        <f t="shared" si="35"/>
        <v>Finished</v>
      </c>
      <c r="B319" s="35">
        <f t="shared" si="29"/>
        <v>51561</v>
      </c>
      <c r="C319" s="36">
        <f t="shared" si="30"/>
        <v>0</v>
      </c>
      <c r="D319" s="36">
        <f t="shared" si="34"/>
        <v>0</v>
      </c>
      <c r="E319" s="243">
        <f t="shared" si="31"/>
        <v>0</v>
      </c>
      <c r="F319" s="36">
        <f t="shared" si="32"/>
        <v>0</v>
      </c>
      <c r="G319" s="37">
        <f t="shared" si="33"/>
        <v>0</v>
      </c>
    </row>
    <row r="320" spans="1:7" x14ac:dyDescent="0.2">
      <c r="A320" s="34" t="str">
        <f t="shared" si="35"/>
        <v>Finished</v>
      </c>
      <c r="B320" s="35">
        <f t="shared" si="29"/>
        <v>51592</v>
      </c>
      <c r="C320" s="36">
        <f t="shared" si="30"/>
        <v>0</v>
      </c>
      <c r="D320" s="36">
        <f t="shared" si="34"/>
        <v>0</v>
      </c>
      <c r="E320" s="243">
        <f t="shared" si="31"/>
        <v>0</v>
      </c>
      <c r="F320" s="36">
        <f t="shared" si="32"/>
        <v>0</v>
      </c>
      <c r="G320" s="37">
        <f t="shared" si="33"/>
        <v>0</v>
      </c>
    </row>
    <row r="321" spans="1:7" x14ac:dyDescent="0.2">
      <c r="A321" s="34" t="str">
        <f t="shared" si="35"/>
        <v>Finished</v>
      </c>
      <c r="B321" s="35">
        <f t="shared" si="29"/>
        <v>51622</v>
      </c>
      <c r="C321" s="36">
        <f t="shared" si="30"/>
        <v>0</v>
      </c>
      <c r="D321" s="36">
        <f t="shared" si="34"/>
        <v>0</v>
      </c>
      <c r="E321" s="243">
        <f t="shared" si="31"/>
        <v>0</v>
      </c>
      <c r="F321" s="36">
        <f t="shared" si="32"/>
        <v>0</v>
      </c>
      <c r="G321" s="37">
        <f t="shared" si="33"/>
        <v>0</v>
      </c>
    </row>
    <row r="322" spans="1:7" x14ac:dyDescent="0.2">
      <c r="A322" s="34" t="str">
        <f t="shared" si="35"/>
        <v>Finished</v>
      </c>
      <c r="B322" s="35">
        <f t="shared" si="29"/>
        <v>51653</v>
      </c>
      <c r="C322" s="36">
        <f t="shared" si="30"/>
        <v>0</v>
      </c>
      <c r="D322" s="36">
        <f t="shared" si="34"/>
        <v>0</v>
      </c>
      <c r="E322" s="243">
        <f t="shared" si="31"/>
        <v>0</v>
      </c>
      <c r="F322" s="36">
        <f t="shared" si="32"/>
        <v>0</v>
      </c>
      <c r="G322" s="37">
        <f t="shared" si="33"/>
        <v>0</v>
      </c>
    </row>
    <row r="323" spans="1:7" x14ac:dyDescent="0.2">
      <c r="A323" s="34" t="str">
        <f t="shared" si="35"/>
        <v>Finished</v>
      </c>
      <c r="B323" s="35">
        <f t="shared" si="29"/>
        <v>51683</v>
      </c>
      <c r="C323" s="36">
        <f t="shared" si="30"/>
        <v>0</v>
      </c>
      <c r="D323" s="36">
        <f t="shared" si="34"/>
        <v>0</v>
      </c>
      <c r="E323" s="243">
        <f t="shared" si="31"/>
        <v>0</v>
      </c>
      <c r="F323" s="36">
        <f t="shared" si="32"/>
        <v>0</v>
      </c>
      <c r="G323" s="37">
        <f t="shared" si="33"/>
        <v>0</v>
      </c>
    </row>
    <row r="324" spans="1:7" s="2" customFormat="1" ht="15" x14ac:dyDescent="0.25">
      <c r="A324" s="75" t="str">
        <f t="shared" si="35"/>
        <v>Finished</v>
      </c>
      <c r="B324" s="76">
        <f t="shared" si="29"/>
        <v>51714</v>
      </c>
      <c r="C324" s="77">
        <f t="shared" si="30"/>
        <v>0</v>
      </c>
      <c r="D324" s="77">
        <f t="shared" si="34"/>
        <v>0</v>
      </c>
      <c r="E324" s="245">
        <f t="shared" si="31"/>
        <v>0</v>
      </c>
      <c r="F324" s="77">
        <f t="shared" si="32"/>
        <v>0</v>
      </c>
      <c r="G324" s="78">
        <f t="shared" si="33"/>
        <v>0</v>
      </c>
    </row>
    <row r="325" spans="1:7" x14ac:dyDescent="0.2">
      <c r="A325" s="34" t="str">
        <f t="shared" si="35"/>
        <v>Finished</v>
      </c>
      <c r="B325" s="35">
        <f t="shared" si="29"/>
        <v>51745</v>
      </c>
      <c r="C325" s="36">
        <f t="shared" si="30"/>
        <v>0</v>
      </c>
      <c r="D325" s="36">
        <f t="shared" si="34"/>
        <v>0</v>
      </c>
      <c r="E325" s="243">
        <f t="shared" si="31"/>
        <v>0</v>
      </c>
      <c r="F325" s="36">
        <f t="shared" si="32"/>
        <v>0</v>
      </c>
      <c r="G325" s="37">
        <f t="shared" si="33"/>
        <v>0</v>
      </c>
    </row>
    <row r="326" spans="1:7" x14ac:dyDescent="0.2">
      <c r="A326" s="34" t="str">
        <f t="shared" si="35"/>
        <v>Finished</v>
      </c>
      <c r="B326" s="35">
        <f t="shared" si="29"/>
        <v>51775</v>
      </c>
      <c r="C326" s="36">
        <f t="shared" si="30"/>
        <v>0</v>
      </c>
      <c r="D326" s="36">
        <f t="shared" si="34"/>
        <v>0</v>
      </c>
      <c r="E326" s="243">
        <f t="shared" si="31"/>
        <v>0</v>
      </c>
      <c r="F326" s="36">
        <f t="shared" si="32"/>
        <v>0</v>
      </c>
      <c r="G326" s="37">
        <f t="shared" si="33"/>
        <v>0</v>
      </c>
    </row>
    <row r="327" spans="1:7" x14ac:dyDescent="0.2">
      <c r="A327" s="34" t="str">
        <f t="shared" si="35"/>
        <v>Finished</v>
      </c>
      <c r="B327" s="35">
        <f t="shared" si="29"/>
        <v>51806</v>
      </c>
      <c r="C327" s="36">
        <f t="shared" si="30"/>
        <v>0</v>
      </c>
      <c r="D327" s="36">
        <f t="shared" si="34"/>
        <v>0</v>
      </c>
      <c r="E327" s="243">
        <f t="shared" si="31"/>
        <v>0</v>
      </c>
      <c r="F327" s="36">
        <f t="shared" si="32"/>
        <v>0</v>
      </c>
      <c r="G327" s="37">
        <f t="shared" si="33"/>
        <v>0</v>
      </c>
    </row>
    <row r="328" spans="1:7" x14ac:dyDescent="0.2">
      <c r="A328" s="34" t="str">
        <f t="shared" si="35"/>
        <v>Finished</v>
      </c>
      <c r="B328" s="35">
        <f t="shared" si="29"/>
        <v>51836</v>
      </c>
      <c r="C328" s="36">
        <f t="shared" si="30"/>
        <v>0</v>
      </c>
      <c r="D328" s="36">
        <f t="shared" si="34"/>
        <v>0</v>
      </c>
      <c r="E328" s="243">
        <f t="shared" si="31"/>
        <v>0</v>
      </c>
      <c r="F328" s="36">
        <f t="shared" si="32"/>
        <v>0</v>
      </c>
      <c r="G328" s="37">
        <f t="shared" si="33"/>
        <v>0</v>
      </c>
    </row>
    <row r="329" spans="1:7" x14ac:dyDescent="0.2">
      <c r="A329" s="34" t="str">
        <f t="shared" si="35"/>
        <v>Finished</v>
      </c>
      <c r="B329" s="35">
        <f t="shared" si="29"/>
        <v>51867</v>
      </c>
      <c r="C329" s="36">
        <f t="shared" si="30"/>
        <v>0</v>
      </c>
      <c r="D329" s="36">
        <f t="shared" si="34"/>
        <v>0</v>
      </c>
      <c r="E329" s="243">
        <f t="shared" si="31"/>
        <v>0</v>
      </c>
      <c r="F329" s="36">
        <f t="shared" si="32"/>
        <v>0</v>
      </c>
      <c r="G329" s="37">
        <f t="shared" si="33"/>
        <v>0</v>
      </c>
    </row>
    <row r="330" spans="1:7" x14ac:dyDescent="0.2">
      <c r="A330" s="34" t="str">
        <f t="shared" si="35"/>
        <v>Finished</v>
      </c>
      <c r="B330" s="35">
        <f t="shared" si="29"/>
        <v>51898</v>
      </c>
      <c r="C330" s="36">
        <f t="shared" si="30"/>
        <v>0</v>
      </c>
      <c r="D330" s="36">
        <f t="shared" si="34"/>
        <v>0</v>
      </c>
      <c r="E330" s="243">
        <f t="shared" si="31"/>
        <v>0</v>
      </c>
      <c r="F330" s="36">
        <f t="shared" si="32"/>
        <v>0</v>
      </c>
      <c r="G330" s="37">
        <f t="shared" si="33"/>
        <v>0</v>
      </c>
    </row>
    <row r="331" spans="1:7" x14ac:dyDescent="0.2">
      <c r="A331" s="34" t="str">
        <f t="shared" si="35"/>
        <v>Finished</v>
      </c>
      <c r="B331" s="35">
        <f t="shared" si="29"/>
        <v>51926</v>
      </c>
      <c r="C331" s="36">
        <f t="shared" si="30"/>
        <v>0</v>
      </c>
      <c r="D331" s="36">
        <f t="shared" si="34"/>
        <v>0</v>
      </c>
      <c r="E331" s="243">
        <f t="shared" si="31"/>
        <v>0</v>
      </c>
      <c r="F331" s="36">
        <f t="shared" si="32"/>
        <v>0</v>
      </c>
      <c r="G331" s="37">
        <f t="shared" si="33"/>
        <v>0</v>
      </c>
    </row>
    <row r="332" spans="1:7" x14ac:dyDescent="0.2">
      <c r="A332" s="34" t="str">
        <f t="shared" si="35"/>
        <v>Finished</v>
      </c>
      <c r="B332" s="35">
        <f t="shared" si="29"/>
        <v>51957</v>
      </c>
      <c r="C332" s="36">
        <f t="shared" si="30"/>
        <v>0</v>
      </c>
      <c r="D332" s="36">
        <f t="shared" si="34"/>
        <v>0</v>
      </c>
      <c r="E332" s="243">
        <f t="shared" si="31"/>
        <v>0</v>
      </c>
      <c r="F332" s="36">
        <f t="shared" si="32"/>
        <v>0</v>
      </c>
      <c r="G332" s="37">
        <f t="shared" si="33"/>
        <v>0</v>
      </c>
    </row>
    <row r="333" spans="1:7" x14ac:dyDescent="0.2">
      <c r="A333" s="34" t="str">
        <f t="shared" si="35"/>
        <v>Finished</v>
      </c>
      <c r="B333" s="35">
        <f t="shared" si="29"/>
        <v>51987</v>
      </c>
      <c r="C333" s="36">
        <f t="shared" si="30"/>
        <v>0</v>
      </c>
      <c r="D333" s="36">
        <f t="shared" si="34"/>
        <v>0</v>
      </c>
      <c r="E333" s="243">
        <f t="shared" si="31"/>
        <v>0</v>
      </c>
      <c r="F333" s="36">
        <f t="shared" si="32"/>
        <v>0</v>
      </c>
      <c r="G333" s="37">
        <f t="shared" si="33"/>
        <v>0</v>
      </c>
    </row>
    <row r="334" spans="1:7" x14ac:dyDescent="0.2">
      <c r="A334" s="34" t="str">
        <f t="shared" si="35"/>
        <v>Finished</v>
      </c>
      <c r="B334" s="35">
        <f t="shared" si="29"/>
        <v>52018</v>
      </c>
      <c r="C334" s="36">
        <f t="shared" si="30"/>
        <v>0</v>
      </c>
      <c r="D334" s="36">
        <f t="shared" si="34"/>
        <v>0</v>
      </c>
      <c r="E334" s="243">
        <f t="shared" si="31"/>
        <v>0</v>
      </c>
      <c r="F334" s="36">
        <f t="shared" si="32"/>
        <v>0</v>
      </c>
      <c r="G334" s="37">
        <f t="shared" si="33"/>
        <v>0</v>
      </c>
    </row>
    <row r="335" spans="1:7" x14ac:dyDescent="0.2">
      <c r="A335" s="34" t="str">
        <f t="shared" si="35"/>
        <v>Finished</v>
      </c>
      <c r="B335" s="35">
        <f t="shared" si="29"/>
        <v>52048</v>
      </c>
      <c r="C335" s="36">
        <f t="shared" si="30"/>
        <v>0</v>
      </c>
      <c r="D335" s="36">
        <f t="shared" si="34"/>
        <v>0</v>
      </c>
      <c r="E335" s="243">
        <f t="shared" si="31"/>
        <v>0</v>
      </c>
      <c r="F335" s="36">
        <f t="shared" si="32"/>
        <v>0</v>
      </c>
      <c r="G335" s="37">
        <f t="shared" si="33"/>
        <v>0</v>
      </c>
    </row>
    <row r="336" spans="1:7" x14ac:dyDescent="0.2">
      <c r="A336" s="34" t="str">
        <f t="shared" si="35"/>
        <v>Finished</v>
      </c>
      <c r="B336" s="35">
        <f t="shared" si="29"/>
        <v>52079</v>
      </c>
      <c r="C336" s="36">
        <f t="shared" si="30"/>
        <v>0</v>
      </c>
      <c r="D336" s="36">
        <f t="shared" si="34"/>
        <v>0</v>
      </c>
      <c r="E336" s="243">
        <f t="shared" si="31"/>
        <v>0</v>
      </c>
      <c r="F336" s="36">
        <f t="shared" si="32"/>
        <v>0</v>
      </c>
      <c r="G336" s="37">
        <f t="shared" si="33"/>
        <v>0</v>
      </c>
    </row>
    <row r="337" spans="1:7" x14ac:dyDescent="0.2">
      <c r="A337" s="34" t="str">
        <f t="shared" si="35"/>
        <v>Finished</v>
      </c>
      <c r="B337" s="35">
        <f t="shared" si="29"/>
        <v>52110</v>
      </c>
      <c r="C337" s="36">
        <f t="shared" si="30"/>
        <v>0</v>
      </c>
      <c r="D337" s="36">
        <f t="shared" si="34"/>
        <v>0</v>
      </c>
      <c r="E337" s="243">
        <f t="shared" si="31"/>
        <v>0</v>
      </c>
      <c r="F337" s="36">
        <f t="shared" si="32"/>
        <v>0</v>
      </c>
      <c r="G337" s="37">
        <f t="shared" si="33"/>
        <v>0</v>
      </c>
    </row>
    <row r="338" spans="1:7" x14ac:dyDescent="0.2">
      <c r="A338" s="34" t="str">
        <f t="shared" si="35"/>
        <v>Finished</v>
      </c>
      <c r="B338" s="35">
        <f t="shared" si="29"/>
        <v>52140</v>
      </c>
      <c r="C338" s="36">
        <f t="shared" si="30"/>
        <v>0</v>
      </c>
      <c r="D338" s="36">
        <f t="shared" si="34"/>
        <v>0</v>
      </c>
      <c r="E338" s="243">
        <f t="shared" si="31"/>
        <v>0</v>
      </c>
      <c r="F338" s="36">
        <f t="shared" si="32"/>
        <v>0</v>
      </c>
      <c r="G338" s="37">
        <f t="shared" si="33"/>
        <v>0</v>
      </c>
    </row>
    <row r="339" spans="1:7" x14ac:dyDescent="0.2">
      <c r="A339" s="34" t="str">
        <f t="shared" si="35"/>
        <v>Finished</v>
      </c>
      <c r="B339" s="35">
        <f t="shared" si="29"/>
        <v>52171</v>
      </c>
      <c r="C339" s="36">
        <f t="shared" si="30"/>
        <v>0</v>
      </c>
      <c r="D339" s="36">
        <f t="shared" si="34"/>
        <v>0</v>
      </c>
      <c r="E339" s="243">
        <f t="shared" si="31"/>
        <v>0</v>
      </c>
      <c r="F339" s="36">
        <f t="shared" si="32"/>
        <v>0</v>
      </c>
      <c r="G339" s="37">
        <f t="shared" si="33"/>
        <v>0</v>
      </c>
    </row>
    <row r="340" spans="1:7" x14ac:dyDescent="0.2">
      <c r="A340" s="34" t="str">
        <f t="shared" si="35"/>
        <v>Finished</v>
      </c>
      <c r="B340" s="35">
        <f t="shared" si="29"/>
        <v>52201</v>
      </c>
      <c r="C340" s="36">
        <f t="shared" si="30"/>
        <v>0</v>
      </c>
      <c r="D340" s="36">
        <f t="shared" si="34"/>
        <v>0</v>
      </c>
      <c r="E340" s="243">
        <f t="shared" si="31"/>
        <v>0</v>
      </c>
      <c r="F340" s="36">
        <f t="shared" si="32"/>
        <v>0</v>
      </c>
      <c r="G340" s="37">
        <f t="shared" si="33"/>
        <v>0</v>
      </c>
    </row>
    <row r="341" spans="1:7" x14ac:dyDescent="0.2">
      <c r="A341" s="34" t="str">
        <f t="shared" si="35"/>
        <v>Finished</v>
      </c>
      <c r="B341" s="35">
        <f t="shared" si="29"/>
        <v>52232</v>
      </c>
      <c r="C341" s="36">
        <f t="shared" si="30"/>
        <v>0</v>
      </c>
      <c r="D341" s="36">
        <f t="shared" si="34"/>
        <v>0</v>
      </c>
      <c r="E341" s="243">
        <f t="shared" si="31"/>
        <v>0</v>
      </c>
      <c r="F341" s="36">
        <f t="shared" si="32"/>
        <v>0</v>
      </c>
      <c r="G341" s="37">
        <f t="shared" si="33"/>
        <v>0</v>
      </c>
    </row>
    <row r="342" spans="1:7" x14ac:dyDescent="0.2">
      <c r="A342" s="34" t="str">
        <f t="shared" si="35"/>
        <v>Finished</v>
      </c>
      <c r="B342" s="35">
        <f t="shared" si="29"/>
        <v>52263</v>
      </c>
      <c r="C342" s="36">
        <f t="shared" si="30"/>
        <v>0</v>
      </c>
      <c r="D342" s="36">
        <f t="shared" si="34"/>
        <v>0</v>
      </c>
      <c r="E342" s="243">
        <f t="shared" si="31"/>
        <v>0</v>
      </c>
      <c r="F342" s="36">
        <f t="shared" si="32"/>
        <v>0</v>
      </c>
      <c r="G342" s="37">
        <f t="shared" si="33"/>
        <v>0</v>
      </c>
    </row>
    <row r="343" spans="1:7" x14ac:dyDescent="0.2">
      <c r="A343" s="34" t="str">
        <f t="shared" si="35"/>
        <v>Finished</v>
      </c>
      <c r="B343" s="35">
        <f t="shared" si="29"/>
        <v>52291</v>
      </c>
      <c r="C343" s="36">
        <f t="shared" si="30"/>
        <v>0</v>
      </c>
      <c r="D343" s="36">
        <f t="shared" si="34"/>
        <v>0</v>
      </c>
      <c r="E343" s="243">
        <f t="shared" si="31"/>
        <v>0</v>
      </c>
      <c r="F343" s="36">
        <f t="shared" si="32"/>
        <v>0</v>
      </c>
      <c r="G343" s="37">
        <f t="shared" si="33"/>
        <v>0</v>
      </c>
    </row>
    <row r="344" spans="1:7" x14ac:dyDescent="0.2">
      <c r="A344" s="34" t="str">
        <f t="shared" si="35"/>
        <v>Finished</v>
      </c>
      <c r="B344" s="35">
        <f t="shared" si="29"/>
        <v>52322</v>
      </c>
      <c r="C344" s="36">
        <f t="shared" si="30"/>
        <v>0</v>
      </c>
      <c r="D344" s="36">
        <f t="shared" si="34"/>
        <v>0</v>
      </c>
      <c r="E344" s="243">
        <f t="shared" si="31"/>
        <v>0</v>
      </c>
      <c r="F344" s="36">
        <f t="shared" si="32"/>
        <v>0</v>
      </c>
      <c r="G344" s="37">
        <f t="shared" si="33"/>
        <v>0</v>
      </c>
    </row>
    <row r="345" spans="1:7" x14ac:dyDescent="0.2">
      <c r="A345" s="34" t="str">
        <f t="shared" si="35"/>
        <v>Finished</v>
      </c>
      <c r="B345" s="35">
        <f t="shared" si="29"/>
        <v>52352</v>
      </c>
      <c r="C345" s="36">
        <f t="shared" si="30"/>
        <v>0</v>
      </c>
      <c r="D345" s="36">
        <f t="shared" si="34"/>
        <v>0</v>
      </c>
      <c r="E345" s="243">
        <f t="shared" si="31"/>
        <v>0</v>
      </c>
      <c r="F345" s="36">
        <f t="shared" si="32"/>
        <v>0</v>
      </c>
      <c r="G345" s="37">
        <f t="shared" si="33"/>
        <v>0</v>
      </c>
    </row>
    <row r="346" spans="1:7" x14ac:dyDescent="0.2">
      <c r="A346" s="34" t="str">
        <f t="shared" si="35"/>
        <v>Finished</v>
      </c>
      <c r="B346" s="35">
        <f t="shared" ref="B346:B406" si="36">+EDATE(B345,Len_of_pmt_interval)</f>
        <v>52383</v>
      </c>
      <c r="C346" s="36">
        <f t="shared" ref="C346:C406" si="37">+G345</f>
        <v>0</v>
      </c>
      <c r="D346" s="36">
        <f t="shared" si="34"/>
        <v>0</v>
      </c>
      <c r="E346" s="243">
        <f t="shared" ref="E346:E406" si="38">+G345*cal_periodic_pmt_rate</f>
        <v>0</v>
      </c>
      <c r="F346" s="36">
        <f t="shared" ref="F346:F406" si="39">+IF(A346&lt;num_pmts,$F$19,C346)</f>
        <v>0</v>
      </c>
      <c r="G346" s="37">
        <f t="shared" ref="G346:G406" si="40">+C346-F346</f>
        <v>0</v>
      </c>
    </row>
    <row r="347" spans="1:7" x14ac:dyDescent="0.2">
      <c r="A347" s="34" t="str">
        <f t="shared" si="35"/>
        <v>Finished</v>
      </c>
      <c r="B347" s="35">
        <f t="shared" si="36"/>
        <v>52413</v>
      </c>
      <c r="C347" s="36">
        <f t="shared" si="37"/>
        <v>0</v>
      </c>
      <c r="D347" s="36">
        <f t="shared" ref="D347:D406" si="41">+E347+F347</f>
        <v>0</v>
      </c>
      <c r="E347" s="243">
        <f t="shared" si="38"/>
        <v>0</v>
      </c>
      <c r="F347" s="36">
        <f t="shared" si="39"/>
        <v>0</v>
      </c>
      <c r="G347" s="37">
        <f t="shared" si="40"/>
        <v>0</v>
      </c>
    </row>
    <row r="348" spans="1:7" x14ac:dyDescent="0.2">
      <c r="A348" s="34" t="str">
        <f t="shared" si="35"/>
        <v>Finished</v>
      </c>
      <c r="B348" s="35">
        <f t="shared" si="36"/>
        <v>52444</v>
      </c>
      <c r="C348" s="36">
        <f t="shared" si="37"/>
        <v>0</v>
      </c>
      <c r="D348" s="36">
        <f t="shared" si="41"/>
        <v>0</v>
      </c>
      <c r="E348" s="243">
        <f t="shared" si="38"/>
        <v>0</v>
      </c>
      <c r="F348" s="36">
        <f t="shared" si="39"/>
        <v>0</v>
      </c>
      <c r="G348" s="37">
        <f t="shared" si="40"/>
        <v>0</v>
      </c>
    </row>
    <row r="349" spans="1:7" x14ac:dyDescent="0.2">
      <c r="A349" s="34" t="str">
        <f t="shared" si="35"/>
        <v>Finished</v>
      </c>
      <c r="B349" s="35">
        <f t="shared" si="36"/>
        <v>52475</v>
      </c>
      <c r="C349" s="36">
        <f t="shared" si="37"/>
        <v>0</v>
      </c>
      <c r="D349" s="36">
        <f t="shared" si="41"/>
        <v>0</v>
      </c>
      <c r="E349" s="243">
        <f t="shared" si="38"/>
        <v>0</v>
      </c>
      <c r="F349" s="36">
        <f t="shared" si="39"/>
        <v>0</v>
      </c>
      <c r="G349" s="37">
        <f t="shared" si="40"/>
        <v>0</v>
      </c>
    </row>
    <row r="350" spans="1:7" x14ac:dyDescent="0.2">
      <c r="A350" s="34" t="str">
        <f t="shared" si="35"/>
        <v>Finished</v>
      </c>
      <c r="B350" s="35">
        <f t="shared" si="36"/>
        <v>52505</v>
      </c>
      <c r="C350" s="36">
        <f t="shared" si="37"/>
        <v>0</v>
      </c>
      <c r="D350" s="36">
        <f t="shared" si="41"/>
        <v>0</v>
      </c>
      <c r="E350" s="243">
        <f t="shared" si="38"/>
        <v>0</v>
      </c>
      <c r="F350" s="36">
        <f t="shared" si="39"/>
        <v>0</v>
      </c>
      <c r="G350" s="37">
        <f t="shared" si="40"/>
        <v>0</v>
      </c>
    </row>
    <row r="351" spans="1:7" x14ac:dyDescent="0.2">
      <c r="A351" s="34" t="str">
        <f t="shared" si="35"/>
        <v>Finished</v>
      </c>
      <c r="B351" s="35">
        <f t="shared" si="36"/>
        <v>52536</v>
      </c>
      <c r="C351" s="36">
        <f t="shared" si="37"/>
        <v>0</v>
      </c>
      <c r="D351" s="36">
        <f t="shared" si="41"/>
        <v>0</v>
      </c>
      <c r="E351" s="243">
        <f t="shared" si="38"/>
        <v>0</v>
      </c>
      <c r="F351" s="36">
        <f t="shared" si="39"/>
        <v>0</v>
      </c>
      <c r="G351" s="37">
        <f t="shared" si="40"/>
        <v>0</v>
      </c>
    </row>
    <row r="352" spans="1:7" x14ac:dyDescent="0.2">
      <c r="A352" s="34" t="str">
        <f t="shared" si="35"/>
        <v>Finished</v>
      </c>
      <c r="B352" s="35">
        <f t="shared" si="36"/>
        <v>52566</v>
      </c>
      <c r="C352" s="36">
        <f t="shared" si="37"/>
        <v>0</v>
      </c>
      <c r="D352" s="36">
        <f t="shared" si="41"/>
        <v>0</v>
      </c>
      <c r="E352" s="243">
        <f t="shared" si="38"/>
        <v>0</v>
      </c>
      <c r="F352" s="36">
        <f t="shared" si="39"/>
        <v>0</v>
      </c>
      <c r="G352" s="37">
        <f t="shared" si="40"/>
        <v>0</v>
      </c>
    </row>
    <row r="353" spans="1:7" x14ac:dyDescent="0.2">
      <c r="A353" s="34" t="str">
        <f t="shared" si="35"/>
        <v>Finished</v>
      </c>
      <c r="B353" s="35">
        <f t="shared" si="36"/>
        <v>52597</v>
      </c>
      <c r="C353" s="36">
        <f t="shared" si="37"/>
        <v>0</v>
      </c>
      <c r="D353" s="36">
        <f t="shared" si="41"/>
        <v>0</v>
      </c>
      <c r="E353" s="243">
        <f t="shared" si="38"/>
        <v>0</v>
      </c>
      <c r="F353" s="36">
        <f t="shared" si="39"/>
        <v>0</v>
      </c>
      <c r="G353" s="37">
        <f t="shared" si="40"/>
        <v>0</v>
      </c>
    </row>
    <row r="354" spans="1:7" x14ac:dyDescent="0.2">
      <c r="A354" s="34" t="str">
        <f t="shared" si="35"/>
        <v>Finished</v>
      </c>
      <c r="B354" s="35">
        <f t="shared" si="36"/>
        <v>52628</v>
      </c>
      <c r="C354" s="36">
        <f t="shared" si="37"/>
        <v>0</v>
      </c>
      <c r="D354" s="36">
        <f t="shared" si="41"/>
        <v>0</v>
      </c>
      <c r="E354" s="243">
        <f t="shared" si="38"/>
        <v>0</v>
      </c>
      <c r="F354" s="36">
        <f t="shared" si="39"/>
        <v>0</v>
      </c>
      <c r="G354" s="37">
        <f t="shared" si="40"/>
        <v>0</v>
      </c>
    </row>
    <row r="355" spans="1:7" x14ac:dyDescent="0.2">
      <c r="A355" s="34" t="str">
        <f t="shared" si="35"/>
        <v>Finished</v>
      </c>
      <c r="B355" s="35">
        <f t="shared" si="36"/>
        <v>52657</v>
      </c>
      <c r="C355" s="36">
        <f t="shared" si="37"/>
        <v>0</v>
      </c>
      <c r="D355" s="36">
        <f t="shared" si="41"/>
        <v>0</v>
      </c>
      <c r="E355" s="243">
        <f t="shared" si="38"/>
        <v>0</v>
      </c>
      <c r="F355" s="36">
        <f t="shared" si="39"/>
        <v>0</v>
      </c>
      <c r="G355" s="37">
        <f t="shared" si="40"/>
        <v>0</v>
      </c>
    </row>
    <row r="356" spans="1:7" x14ac:dyDescent="0.2">
      <c r="A356" s="34" t="str">
        <f t="shared" si="35"/>
        <v>Finished</v>
      </c>
      <c r="B356" s="35">
        <f t="shared" si="36"/>
        <v>52688</v>
      </c>
      <c r="C356" s="36">
        <f t="shared" si="37"/>
        <v>0</v>
      </c>
      <c r="D356" s="36">
        <f t="shared" si="41"/>
        <v>0</v>
      </c>
      <c r="E356" s="243">
        <f t="shared" si="38"/>
        <v>0</v>
      </c>
      <c r="F356" s="36">
        <f t="shared" si="39"/>
        <v>0</v>
      </c>
      <c r="G356" s="37">
        <f t="shared" si="40"/>
        <v>0</v>
      </c>
    </row>
    <row r="357" spans="1:7" x14ac:dyDescent="0.2">
      <c r="A357" s="34" t="str">
        <f t="shared" si="35"/>
        <v>Finished</v>
      </c>
      <c r="B357" s="35">
        <f t="shared" si="36"/>
        <v>52718</v>
      </c>
      <c r="C357" s="36">
        <f t="shared" si="37"/>
        <v>0</v>
      </c>
      <c r="D357" s="36">
        <f t="shared" si="41"/>
        <v>0</v>
      </c>
      <c r="E357" s="243">
        <f t="shared" si="38"/>
        <v>0</v>
      </c>
      <c r="F357" s="36">
        <f t="shared" si="39"/>
        <v>0</v>
      </c>
      <c r="G357" s="37">
        <f t="shared" si="40"/>
        <v>0</v>
      </c>
    </row>
    <row r="358" spans="1:7" x14ac:dyDescent="0.2">
      <c r="A358" s="34" t="str">
        <f t="shared" si="35"/>
        <v>Finished</v>
      </c>
      <c r="B358" s="35">
        <f t="shared" si="36"/>
        <v>52749</v>
      </c>
      <c r="C358" s="36">
        <f t="shared" si="37"/>
        <v>0</v>
      </c>
      <c r="D358" s="36">
        <f t="shared" si="41"/>
        <v>0</v>
      </c>
      <c r="E358" s="243">
        <f t="shared" si="38"/>
        <v>0</v>
      </c>
      <c r="F358" s="36">
        <f t="shared" si="39"/>
        <v>0</v>
      </c>
      <c r="G358" s="37">
        <f t="shared" si="40"/>
        <v>0</v>
      </c>
    </row>
    <row r="359" spans="1:7" x14ac:dyDescent="0.2">
      <c r="A359" s="34" t="str">
        <f t="shared" si="35"/>
        <v>Finished</v>
      </c>
      <c r="B359" s="35">
        <f t="shared" si="36"/>
        <v>52779</v>
      </c>
      <c r="C359" s="36">
        <f t="shared" si="37"/>
        <v>0</v>
      </c>
      <c r="D359" s="36">
        <f t="shared" si="41"/>
        <v>0</v>
      </c>
      <c r="E359" s="243">
        <f t="shared" si="38"/>
        <v>0</v>
      </c>
      <c r="F359" s="36">
        <f t="shared" si="39"/>
        <v>0</v>
      </c>
      <c r="G359" s="37">
        <f t="shared" si="40"/>
        <v>0</v>
      </c>
    </row>
    <row r="360" spans="1:7" x14ac:dyDescent="0.2">
      <c r="A360" s="34" t="str">
        <f t="shared" si="35"/>
        <v>Finished</v>
      </c>
      <c r="B360" s="35">
        <f t="shared" si="36"/>
        <v>52810</v>
      </c>
      <c r="C360" s="36">
        <f t="shared" si="37"/>
        <v>0</v>
      </c>
      <c r="D360" s="36">
        <f t="shared" si="41"/>
        <v>0</v>
      </c>
      <c r="E360" s="243">
        <f t="shared" si="38"/>
        <v>0</v>
      </c>
      <c r="F360" s="36">
        <f t="shared" si="39"/>
        <v>0</v>
      </c>
      <c r="G360" s="37">
        <f t="shared" si="40"/>
        <v>0</v>
      </c>
    </row>
    <row r="361" spans="1:7" x14ac:dyDescent="0.2">
      <c r="A361" s="34" t="str">
        <f t="shared" si="35"/>
        <v>Finished</v>
      </c>
      <c r="B361" s="35">
        <f t="shared" si="36"/>
        <v>52841</v>
      </c>
      <c r="C361" s="36">
        <f t="shared" si="37"/>
        <v>0</v>
      </c>
      <c r="D361" s="36">
        <f t="shared" si="41"/>
        <v>0</v>
      </c>
      <c r="E361" s="243">
        <f t="shared" si="38"/>
        <v>0</v>
      </c>
      <c r="F361" s="36">
        <f t="shared" si="39"/>
        <v>0</v>
      </c>
      <c r="G361" s="37">
        <f t="shared" si="40"/>
        <v>0</v>
      </c>
    </row>
    <row r="362" spans="1:7" x14ac:dyDescent="0.2">
      <c r="A362" s="34" t="str">
        <f t="shared" si="35"/>
        <v>Finished</v>
      </c>
      <c r="B362" s="35">
        <f t="shared" si="36"/>
        <v>52871</v>
      </c>
      <c r="C362" s="36">
        <f t="shared" si="37"/>
        <v>0</v>
      </c>
      <c r="D362" s="36">
        <f t="shared" si="41"/>
        <v>0</v>
      </c>
      <c r="E362" s="243">
        <f t="shared" si="38"/>
        <v>0</v>
      </c>
      <c r="F362" s="36">
        <f t="shared" si="39"/>
        <v>0</v>
      </c>
      <c r="G362" s="37">
        <f t="shared" si="40"/>
        <v>0</v>
      </c>
    </row>
    <row r="363" spans="1:7" x14ac:dyDescent="0.2">
      <c r="A363" s="34" t="str">
        <f t="shared" si="35"/>
        <v>Finished</v>
      </c>
      <c r="B363" s="35">
        <f t="shared" si="36"/>
        <v>52902</v>
      </c>
      <c r="C363" s="36">
        <f t="shared" si="37"/>
        <v>0</v>
      </c>
      <c r="D363" s="36">
        <f t="shared" si="41"/>
        <v>0</v>
      </c>
      <c r="E363" s="243">
        <f t="shared" si="38"/>
        <v>0</v>
      </c>
      <c r="F363" s="36">
        <f t="shared" si="39"/>
        <v>0</v>
      </c>
      <c r="G363" s="37">
        <f t="shared" si="40"/>
        <v>0</v>
      </c>
    </row>
    <row r="364" spans="1:7" x14ac:dyDescent="0.2">
      <c r="A364" s="34" t="str">
        <f t="shared" si="35"/>
        <v>Finished</v>
      </c>
      <c r="B364" s="35">
        <f t="shared" si="36"/>
        <v>52932</v>
      </c>
      <c r="C364" s="36">
        <f t="shared" si="37"/>
        <v>0</v>
      </c>
      <c r="D364" s="36">
        <f t="shared" si="41"/>
        <v>0</v>
      </c>
      <c r="E364" s="243">
        <f t="shared" si="38"/>
        <v>0</v>
      </c>
      <c r="F364" s="36">
        <f t="shared" si="39"/>
        <v>0</v>
      </c>
      <c r="G364" s="37">
        <f t="shared" si="40"/>
        <v>0</v>
      </c>
    </row>
    <row r="365" spans="1:7" x14ac:dyDescent="0.2">
      <c r="A365" s="34" t="str">
        <f t="shared" si="35"/>
        <v>Finished</v>
      </c>
      <c r="B365" s="35">
        <f t="shared" si="36"/>
        <v>52963</v>
      </c>
      <c r="C365" s="36">
        <f t="shared" si="37"/>
        <v>0</v>
      </c>
      <c r="D365" s="36">
        <f t="shared" si="41"/>
        <v>0</v>
      </c>
      <c r="E365" s="243">
        <f t="shared" si="38"/>
        <v>0</v>
      </c>
      <c r="F365" s="36">
        <f t="shared" si="39"/>
        <v>0</v>
      </c>
      <c r="G365" s="37">
        <f t="shared" si="40"/>
        <v>0</v>
      </c>
    </row>
    <row r="366" spans="1:7" x14ac:dyDescent="0.2">
      <c r="A366" s="34" t="str">
        <f t="shared" si="35"/>
        <v>Finished</v>
      </c>
      <c r="B366" s="35">
        <f t="shared" si="36"/>
        <v>52994</v>
      </c>
      <c r="C366" s="36">
        <f t="shared" si="37"/>
        <v>0</v>
      </c>
      <c r="D366" s="36">
        <f t="shared" si="41"/>
        <v>0</v>
      </c>
      <c r="E366" s="243">
        <f t="shared" si="38"/>
        <v>0</v>
      </c>
      <c r="F366" s="36">
        <f t="shared" si="39"/>
        <v>0</v>
      </c>
      <c r="G366" s="37">
        <f t="shared" si="40"/>
        <v>0</v>
      </c>
    </row>
    <row r="367" spans="1:7" x14ac:dyDescent="0.2">
      <c r="A367" s="34" t="str">
        <f t="shared" si="35"/>
        <v>Finished</v>
      </c>
      <c r="B367" s="35">
        <f t="shared" si="36"/>
        <v>53022</v>
      </c>
      <c r="C367" s="36">
        <f t="shared" si="37"/>
        <v>0</v>
      </c>
      <c r="D367" s="36">
        <f t="shared" si="41"/>
        <v>0</v>
      </c>
      <c r="E367" s="243">
        <f t="shared" si="38"/>
        <v>0</v>
      </c>
      <c r="F367" s="36">
        <f t="shared" si="39"/>
        <v>0</v>
      </c>
      <c r="G367" s="37">
        <f t="shared" si="40"/>
        <v>0</v>
      </c>
    </row>
    <row r="368" spans="1:7" x14ac:dyDescent="0.2">
      <c r="A368" s="34" t="str">
        <f t="shared" si="35"/>
        <v>Finished</v>
      </c>
      <c r="B368" s="35">
        <f t="shared" si="36"/>
        <v>53053</v>
      </c>
      <c r="C368" s="36">
        <f t="shared" si="37"/>
        <v>0</v>
      </c>
      <c r="D368" s="36">
        <f t="shared" si="41"/>
        <v>0</v>
      </c>
      <c r="E368" s="243">
        <f t="shared" si="38"/>
        <v>0</v>
      </c>
      <c r="F368" s="36">
        <f t="shared" si="39"/>
        <v>0</v>
      </c>
      <c r="G368" s="37">
        <f t="shared" si="40"/>
        <v>0</v>
      </c>
    </row>
    <row r="369" spans="1:7" x14ac:dyDescent="0.2">
      <c r="A369" s="34" t="str">
        <f t="shared" si="35"/>
        <v>Finished</v>
      </c>
      <c r="B369" s="35">
        <f t="shared" si="36"/>
        <v>53083</v>
      </c>
      <c r="C369" s="36">
        <f t="shared" si="37"/>
        <v>0</v>
      </c>
      <c r="D369" s="36">
        <f t="shared" si="41"/>
        <v>0</v>
      </c>
      <c r="E369" s="243">
        <f t="shared" si="38"/>
        <v>0</v>
      </c>
      <c r="F369" s="36">
        <f t="shared" si="39"/>
        <v>0</v>
      </c>
      <c r="G369" s="37">
        <f t="shared" si="40"/>
        <v>0</v>
      </c>
    </row>
    <row r="370" spans="1:7" x14ac:dyDescent="0.2">
      <c r="A370" s="34" t="str">
        <f t="shared" si="35"/>
        <v>Finished</v>
      </c>
      <c r="B370" s="35">
        <f t="shared" si="36"/>
        <v>53114</v>
      </c>
      <c r="C370" s="36">
        <f t="shared" si="37"/>
        <v>0</v>
      </c>
      <c r="D370" s="36">
        <f t="shared" si="41"/>
        <v>0</v>
      </c>
      <c r="E370" s="243">
        <f t="shared" si="38"/>
        <v>0</v>
      </c>
      <c r="F370" s="36">
        <f t="shared" si="39"/>
        <v>0</v>
      </c>
      <c r="G370" s="37">
        <f t="shared" si="40"/>
        <v>0</v>
      </c>
    </row>
    <row r="371" spans="1:7" x14ac:dyDescent="0.2">
      <c r="A371" s="34" t="str">
        <f t="shared" si="35"/>
        <v>Finished</v>
      </c>
      <c r="B371" s="35">
        <f t="shared" si="36"/>
        <v>53144</v>
      </c>
      <c r="C371" s="36">
        <f t="shared" si="37"/>
        <v>0</v>
      </c>
      <c r="D371" s="36">
        <f t="shared" si="41"/>
        <v>0</v>
      </c>
      <c r="E371" s="243">
        <f t="shared" si="38"/>
        <v>0</v>
      </c>
      <c r="F371" s="36">
        <f t="shared" si="39"/>
        <v>0</v>
      </c>
      <c r="G371" s="37">
        <f t="shared" si="40"/>
        <v>0</v>
      </c>
    </row>
    <row r="372" spans="1:7" x14ac:dyDescent="0.2">
      <c r="A372" s="34" t="str">
        <f t="shared" si="35"/>
        <v>Finished</v>
      </c>
      <c r="B372" s="35">
        <f t="shared" si="36"/>
        <v>53175</v>
      </c>
      <c r="C372" s="36">
        <f t="shared" si="37"/>
        <v>0</v>
      </c>
      <c r="D372" s="36">
        <f t="shared" si="41"/>
        <v>0</v>
      </c>
      <c r="E372" s="243">
        <f t="shared" si="38"/>
        <v>0</v>
      </c>
      <c r="F372" s="36">
        <f t="shared" si="39"/>
        <v>0</v>
      </c>
      <c r="G372" s="37">
        <f t="shared" si="40"/>
        <v>0</v>
      </c>
    </row>
    <row r="373" spans="1:7" x14ac:dyDescent="0.2">
      <c r="A373" s="34" t="str">
        <f t="shared" si="35"/>
        <v>Finished</v>
      </c>
      <c r="B373" s="35">
        <f t="shared" si="36"/>
        <v>53206</v>
      </c>
      <c r="C373" s="36">
        <f t="shared" si="37"/>
        <v>0</v>
      </c>
      <c r="D373" s="36">
        <f t="shared" si="41"/>
        <v>0</v>
      </c>
      <c r="E373" s="243">
        <f t="shared" si="38"/>
        <v>0</v>
      </c>
      <c r="F373" s="36">
        <f t="shared" si="39"/>
        <v>0</v>
      </c>
      <c r="G373" s="37">
        <f t="shared" si="40"/>
        <v>0</v>
      </c>
    </row>
    <row r="374" spans="1:7" x14ac:dyDescent="0.2">
      <c r="A374" s="34" t="str">
        <f t="shared" si="35"/>
        <v>Finished</v>
      </c>
      <c r="B374" s="35">
        <f t="shared" si="36"/>
        <v>53236</v>
      </c>
      <c r="C374" s="36">
        <f t="shared" si="37"/>
        <v>0</v>
      </c>
      <c r="D374" s="36">
        <f t="shared" si="41"/>
        <v>0</v>
      </c>
      <c r="E374" s="243">
        <f t="shared" si="38"/>
        <v>0</v>
      </c>
      <c r="F374" s="36">
        <f t="shared" si="39"/>
        <v>0</v>
      </c>
      <c r="G374" s="37">
        <f t="shared" si="40"/>
        <v>0</v>
      </c>
    </row>
    <row r="375" spans="1:7" x14ac:dyDescent="0.2">
      <c r="A375" s="34" t="str">
        <f t="shared" si="35"/>
        <v>Finished</v>
      </c>
      <c r="B375" s="35">
        <f t="shared" si="36"/>
        <v>53267</v>
      </c>
      <c r="C375" s="36">
        <f t="shared" si="37"/>
        <v>0</v>
      </c>
      <c r="D375" s="36">
        <f t="shared" si="41"/>
        <v>0</v>
      </c>
      <c r="E375" s="243">
        <f t="shared" si="38"/>
        <v>0</v>
      </c>
      <c r="F375" s="36">
        <f t="shared" si="39"/>
        <v>0</v>
      </c>
      <c r="G375" s="37">
        <f t="shared" si="40"/>
        <v>0</v>
      </c>
    </row>
    <row r="376" spans="1:7" x14ac:dyDescent="0.2">
      <c r="A376" s="34" t="str">
        <f t="shared" si="35"/>
        <v>Finished</v>
      </c>
      <c r="B376" s="35">
        <f t="shared" si="36"/>
        <v>53297</v>
      </c>
      <c r="C376" s="36">
        <f t="shared" si="37"/>
        <v>0</v>
      </c>
      <c r="D376" s="36">
        <f t="shared" si="41"/>
        <v>0</v>
      </c>
      <c r="E376" s="243">
        <f t="shared" si="38"/>
        <v>0</v>
      </c>
      <c r="F376" s="36">
        <f t="shared" si="39"/>
        <v>0</v>
      </c>
      <c r="G376" s="37">
        <f t="shared" si="40"/>
        <v>0</v>
      </c>
    </row>
    <row r="377" spans="1:7" x14ac:dyDescent="0.2">
      <c r="A377" s="34" t="str">
        <f t="shared" ref="A377:A406" si="42">+IF(A376&lt;num_pmts,A376+1,"Finished")</f>
        <v>Finished</v>
      </c>
      <c r="B377" s="35">
        <f t="shared" si="36"/>
        <v>53328</v>
      </c>
      <c r="C377" s="36">
        <f t="shared" si="37"/>
        <v>0</v>
      </c>
      <c r="D377" s="36">
        <f t="shared" si="41"/>
        <v>0</v>
      </c>
      <c r="E377" s="243">
        <f t="shared" si="38"/>
        <v>0</v>
      </c>
      <c r="F377" s="36">
        <f t="shared" si="39"/>
        <v>0</v>
      </c>
      <c r="G377" s="37">
        <f t="shared" si="40"/>
        <v>0</v>
      </c>
    </row>
    <row r="378" spans="1:7" x14ac:dyDescent="0.2">
      <c r="A378" s="34" t="str">
        <f t="shared" si="42"/>
        <v>Finished</v>
      </c>
      <c r="B378" s="35">
        <f t="shared" si="36"/>
        <v>53359</v>
      </c>
      <c r="C378" s="36">
        <f t="shared" si="37"/>
        <v>0</v>
      </c>
      <c r="D378" s="36">
        <f t="shared" si="41"/>
        <v>0</v>
      </c>
      <c r="E378" s="243">
        <f t="shared" si="38"/>
        <v>0</v>
      </c>
      <c r="F378" s="36">
        <f t="shared" si="39"/>
        <v>0</v>
      </c>
      <c r="G378" s="37">
        <f t="shared" si="40"/>
        <v>0</v>
      </c>
    </row>
    <row r="379" spans="1:7" x14ac:dyDescent="0.2">
      <c r="A379" s="34" t="str">
        <f t="shared" si="42"/>
        <v>Finished</v>
      </c>
      <c r="B379" s="35">
        <f t="shared" si="36"/>
        <v>53387</v>
      </c>
      <c r="C379" s="36">
        <f t="shared" si="37"/>
        <v>0</v>
      </c>
      <c r="D379" s="36">
        <f t="shared" si="41"/>
        <v>0</v>
      </c>
      <c r="E379" s="243">
        <f t="shared" si="38"/>
        <v>0</v>
      </c>
      <c r="F379" s="36">
        <f t="shared" si="39"/>
        <v>0</v>
      </c>
      <c r="G379" s="37">
        <f t="shared" si="40"/>
        <v>0</v>
      </c>
    </row>
    <row r="380" spans="1:7" x14ac:dyDescent="0.2">
      <c r="A380" s="34" t="str">
        <f t="shared" si="42"/>
        <v>Finished</v>
      </c>
      <c r="B380" s="35">
        <f t="shared" si="36"/>
        <v>53418</v>
      </c>
      <c r="C380" s="36">
        <f t="shared" si="37"/>
        <v>0</v>
      </c>
      <c r="D380" s="36">
        <f t="shared" si="41"/>
        <v>0</v>
      </c>
      <c r="E380" s="243">
        <f t="shared" si="38"/>
        <v>0</v>
      </c>
      <c r="F380" s="36">
        <f t="shared" si="39"/>
        <v>0</v>
      </c>
      <c r="G380" s="37">
        <f t="shared" si="40"/>
        <v>0</v>
      </c>
    </row>
    <row r="381" spans="1:7" x14ac:dyDescent="0.2">
      <c r="A381" s="34" t="str">
        <f t="shared" si="42"/>
        <v>Finished</v>
      </c>
      <c r="B381" s="35">
        <f t="shared" si="36"/>
        <v>53448</v>
      </c>
      <c r="C381" s="36">
        <f t="shared" si="37"/>
        <v>0</v>
      </c>
      <c r="D381" s="36">
        <f t="shared" si="41"/>
        <v>0</v>
      </c>
      <c r="E381" s="243">
        <f t="shared" si="38"/>
        <v>0</v>
      </c>
      <c r="F381" s="36">
        <f t="shared" si="39"/>
        <v>0</v>
      </c>
      <c r="G381" s="37">
        <f t="shared" si="40"/>
        <v>0</v>
      </c>
    </row>
    <row r="382" spans="1:7" x14ac:dyDescent="0.2">
      <c r="A382" s="34" t="str">
        <f t="shared" si="42"/>
        <v>Finished</v>
      </c>
      <c r="B382" s="35">
        <f t="shared" si="36"/>
        <v>53479</v>
      </c>
      <c r="C382" s="36">
        <f t="shared" si="37"/>
        <v>0</v>
      </c>
      <c r="D382" s="36">
        <f t="shared" si="41"/>
        <v>0</v>
      </c>
      <c r="E382" s="243">
        <f t="shared" si="38"/>
        <v>0</v>
      </c>
      <c r="F382" s="36">
        <f t="shared" si="39"/>
        <v>0</v>
      </c>
      <c r="G382" s="37">
        <f t="shared" si="40"/>
        <v>0</v>
      </c>
    </row>
    <row r="383" spans="1:7" x14ac:dyDescent="0.2">
      <c r="A383" s="34" t="str">
        <f t="shared" si="42"/>
        <v>Finished</v>
      </c>
      <c r="B383" s="35">
        <f t="shared" si="36"/>
        <v>53509</v>
      </c>
      <c r="C383" s="36">
        <f t="shared" si="37"/>
        <v>0</v>
      </c>
      <c r="D383" s="36">
        <f t="shared" si="41"/>
        <v>0</v>
      </c>
      <c r="E383" s="243">
        <f t="shared" si="38"/>
        <v>0</v>
      </c>
      <c r="F383" s="36">
        <f t="shared" si="39"/>
        <v>0</v>
      </c>
      <c r="G383" s="37">
        <f t="shared" si="40"/>
        <v>0</v>
      </c>
    </row>
    <row r="384" spans="1:7" x14ac:dyDescent="0.2">
      <c r="A384" s="34" t="str">
        <f t="shared" si="42"/>
        <v>Finished</v>
      </c>
      <c r="B384" s="35">
        <f t="shared" si="36"/>
        <v>53540</v>
      </c>
      <c r="C384" s="36">
        <f t="shared" si="37"/>
        <v>0</v>
      </c>
      <c r="D384" s="36">
        <f t="shared" si="41"/>
        <v>0</v>
      </c>
      <c r="E384" s="243">
        <f t="shared" si="38"/>
        <v>0</v>
      </c>
      <c r="F384" s="36">
        <f t="shared" si="39"/>
        <v>0</v>
      </c>
      <c r="G384" s="37">
        <f t="shared" si="40"/>
        <v>0</v>
      </c>
    </row>
    <row r="385" spans="1:7" x14ac:dyDescent="0.2">
      <c r="A385" s="34" t="str">
        <f t="shared" si="42"/>
        <v>Finished</v>
      </c>
      <c r="B385" s="35">
        <f t="shared" si="36"/>
        <v>53571</v>
      </c>
      <c r="C385" s="36">
        <f t="shared" si="37"/>
        <v>0</v>
      </c>
      <c r="D385" s="36">
        <f t="shared" si="41"/>
        <v>0</v>
      </c>
      <c r="E385" s="243">
        <f t="shared" si="38"/>
        <v>0</v>
      </c>
      <c r="F385" s="36">
        <f t="shared" si="39"/>
        <v>0</v>
      </c>
      <c r="G385" s="37">
        <f t="shared" si="40"/>
        <v>0</v>
      </c>
    </row>
    <row r="386" spans="1:7" x14ac:dyDescent="0.2">
      <c r="A386" s="34" t="str">
        <f t="shared" si="42"/>
        <v>Finished</v>
      </c>
      <c r="B386" s="35">
        <f t="shared" si="36"/>
        <v>53601</v>
      </c>
      <c r="C386" s="36">
        <f t="shared" si="37"/>
        <v>0</v>
      </c>
      <c r="D386" s="36">
        <f t="shared" si="41"/>
        <v>0</v>
      </c>
      <c r="E386" s="243">
        <f t="shared" si="38"/>
        <v>0</v>
      </c>
      <c r="F386" s="36">
        <f t="shared" si="39"/>
        <v>0</v>
      </c>
      <c r="G386" s="37">
        <f t="shared" si="40"/>
        <v>0</v>
      </c>
    </row>
    <row r="387" spans="1:7" x14ac:dyDescent="0.2">
      <c r="A387" s="34" t="str">
        <f t="shared" si="42"/>
        <v>Finished</v>
      </c>
      <c r="B387" s="35">
        <f t="shared" si="36"/>
        <v>53632</v>
      </c>
      <c r="C387" s="36">
        <f t="shared" si="37"/>
        <v>0</v>
      </c>
      <c r="D387" s="36">
        <f t="shared" si="41"/>
        <v>0</v>
      </c>
      <c r="E387" s="243">
        <f t="shared" si="38"/>
        <v>0</v>
      </c>
      <c r="F387" s="36">
        <f t="shared" si="39"/>
        <v>0</v>
      </c>
      <c r="G387" s="37">
        <f t="shared" si="40"/>
        <v>0</v>
      </c>
    </row>
    <row r="388" spans="1:7" x14ac:dyDescent="0.2">
      <c r="A388" s="34" t="str">
        <f t="shared" si="42"/>
        <v>Finished</v>
      </c>
      <c r="B388" s="35">
        <f t="shared" si="36"/>
        <v>53662</v>
      </c>
      <c r="C388" s="36">
        <f t="shared" si="37"/>
        <v>0</v>
      </c>
      <c r="D388" s="36">
        <f t="shared" si="41"/>
        <v>0</v>
      </c>
      <c r="E388" s="243">
        <f t="shared" si="38"/>
        <v>0</v>
      </c>
      <c r="F388" s="36">
        <f t="shared" si="39"/>
        <v>0</v>
      </c>
      <c r="G388" s="37">
        <f t="shared" si="40"/>
        <v>0</v>
      </c>
    </row>
    <row r="389" spans="1:7" x14ac:dyDescent="0.2">
      <c r="A389" s="34" t="str">
        <f t="shared" si="42"/>
        <v>Finished</v>
      </c>
      <c r="B389" s="35">
        <f t="shared" si="36"/>
        <v>53693</v>
      </c>
      <c r="C389" s="36">
        <f t="shared" si="37"/>
        <v>0</v>
      </c>
      <c r="D389" s="36">
        <f t="shared" si="41"/>
        <v>0</v>
      </c>
      <c r="E389" s="243">
        <f t="shared" si="38"/>
        <v>0</v>
      </c>
      <c r="F389" s="36">
        <f t="shared" si="39"/>
        <v>0</v>
      </c>
      <c r="G389" s="37">
        <f t="shared" si="40"/>
        <v>0</v>
      </c>
    </row>
    <row r="390" spans="1:7" x14ac:dyDescent="0.2">
      <c r="A390" s="34" t="str">
        <f t="shared" si="42"/>
        <v>Finished</v>
      </c>
      <c r="B390" s="35">
        <f t="shared" si="36"/>
        <v>53724</v>
      </c>
      <c r="C390" s="36">
        <f t="shared" si="37"/>
        <v>0</v>
      </c>
      <c r="D390" s="36">
        <f t="shared" si="41"/>
        <v>0</v>
      </c>
      <c r="E390" s="243">
        <f t="shared" si="38"/>
        <v>0</v>
      </c>
      <c r="F390" s="36">
        <f t="shared" si="39"/>
        <v>0</v>
      </c>
      <c r="G390" s="37">
        <f t="shared" si="40"/>
        <v>0</v>
      </c>
    </row>
    <row r="391" spans="1:7" x14ac:dyDescent="0.2">
      <c r="A391" s="34" t="str">
        <f t="shared" si="42"/>
        <v>Finished</v>
      </c>
      <c r="B391" s="35">
        <f t="shared" si="36"/>
        <v>53752</v>
      </c>
      <c r="C391" s="36">
        <f t="shared" si="37"/>
        <v>0</v>
      </c>
      <c r="D391" s="36">
        <f t="shared" si="41"/>
        <v>0</v>
      </c>
      <c r="E391" s="243">
        <f t="shared" si="38"/>
        <v>0</v>
      </c>
      <c r="F391" s="36">
        <f t="shared" si="39"/>
        <v>0</v>
      </c>
      <c r="G391" s="37">
        <f t="shared" si="40"/>
        <v>0</v>
      </c>
    </row>
    <row r="392" spans="1:7" x14ac:dyDescent="0.2">
      <c r="A392" s="34" t="str">
        <f t="shared" si="42"/>
        <v>Finished</v>
      </c>
      <c r="B392" s="35">
        <f t="shared" si="36"/>
        <v>53783</v>
      </c>
      <c r="C392" s="36">
        <f t="shared" si="37"/>
        <v>0</v>
      </c>
      <c r="D392" s="36">
        <f t="shared" si="41"/>
        <v>0</v>
      </c>
      <c r="E392" s="243">
        <f t="shared" si="38"/>
        <v>0</v>
      </c>
      <c r="F392" s="36">
        <f t="shared" si="39"/>
        <v>0</v>
      </c>
      <c r="G392" s="37">
        <f t="shared" si="40"/>
        <v>0</v>
      </c>
    </row>
    <row r="393" spans="1:7" x14ac:dyDescent="0.2">
      <c r="A393" s="34" t="str">
        <f t="shared" si="42"/>
        <v>Finished</v>
      </c>
      <c r="B393" s="35">
        <f t="shared" si="36"/>
        <v>53813</v>
      </c>
      <c r="C393" s="36">
        <f t="shared" si="37"/>
        <v>0</v>
      </c>
      <c r="D393" s="36">
        <f t="shared" si="41"/>
        <v>0</v>
      </c>
      <c r="E393" s="243">
        <f t="shared" si="38"/>
        <v>0</v>
      </c>
      <c r="F393" s="36">
        <f t="shared" si="39"/>
        <v>0</v>
      </c>
      <c r="G393" s="37">
        <f t="shared" si="40"/>
        <v>0</v>
      </c>
    </row>
    <row r="394" spans="1:7" x14ac:dyDescent="0.2">
      <c r="A394" s="34" t="str">
        <f t="shared" si="42"/>
        <v>Finished</v>
      </c>
      <c r="B394" s="35">
        <f t="shared" si="36"/>
        <v>53844</v>
      </c>
      <c r="C394" s="36">
        <f t="shared" si="37"/>
        <v>0</v>
      </c>
      <c r="D394" s="36">
        <f t="shared" si="41"/>
        <v>0</v>
      </c>
      <c r="E394" s="243">
        <f t="shared" si="38"/>
        <v>0</v>
      </c>
      <c r="F394" s="36">
        <f t="shared" si="39"/>
        <v>0</v>
      </c>
      <c r="G394" s="37">
        <f t="shared" si="40"/>
        <v>0</v>
      </c>
    </row>
    <row r="395" spans="1:7" x14ac:dyDescent="0.2">
      <c r="A395" s="34" t="str">
        <f t="shared" si="42"/>
        <v>Finished</v>
      </c>
      <c r="B395" s="35">
        <f t="shared" si="36"/>
        <v>53874</v>
      </c>
      <c r="C395" s="36">
        <f t="shared" si="37"/>
        <v>0</v>
      </c>
      <c r="D395" s="36">
        <f t="shared" si="41"/>
        <v>0</v>
      </c>
      <c r="E395" s="243">
        <f t="shared" si="38"/>
        <v>0</v>
      </c>
      <c r="F395" s="36">
        <f t="shared" si="39"/>
        <v>0</v>
      </c>
      <c r="G395" s="37">
        <f t="shared" si="40"/>
        <v>0</v>
      </c>
    </row>
    <row r="396" spans="1:7" x14ac:dyDescent="0.2">
      <c r="A396" s="34" t="str">
        <f t="shared" si="42"/>
        <v>Finished</v>
      </c>
      <c r="B396" s="35">
        <f t="shared" si="36"/>
        <v>53905</v>
      </c>
      <c r="C396" s="36">
        <f t="shared" si="37"/>
        <v>0</v>
      </c>
      <c r="D396" s="36">
        <f t="shared" si="41"/>
        <v>0</v>
      </c>
      <c r="E396" s="243">
        <f t="shared" si="38"/>
        <v>0</v>
      </c>
      <c r="F396" s="36">
        <f t="shared" si="39"/>
        <v>0</v>
      </c>
      <c r="G396" s="37">
        <f t="shared" si="40"/>
        <v>0</v>
      </c>
    </row>
    <row r="397" spans="1:7" x14ac:dyDescent="0.2">
      <c r="A397" s="34" t="str">
        <f t="shared" si="42"/>
        <v>Finished</v>
      </c>
      <c r="B397" s="35">
        <f t="shared" si="36"/>
        <v>53936</v>
      </c>
      <c r="C397" s="36">
        <f t="shared" si="37"/>
        <v>0</v>
      </c>
      <c r="D397" s="36">
        <f t="shared" si="41"/>
        <v>0</v>
      </c>
      <c r="E397" s="243">
        <f t="shared" si="38"/>
        <v>0</v>
      </c>
      <c r="F397" s="36">
        <f t="shared" si="39"/>
        <v>0</v>
      </c>
      <c r="G397" s="37">
        <f t="shared" si="40"/>
        <v>0</v>
      </c>
    </row>
    <row r="398" spans="1:7" x14ac:dyDescent="0.2">
      <c r="A398" s="34" t="str">
        <f t="shared" si="42"/>
        <v>Finished</v>
      </c>
      <c r="B398" s="35">
        <f t="shared" si="36"/>
        <v>53966</v>
      </c>
      <c r="C398" s="36">
        <f t="shared" si="37"/>
        <v>0</v>
      </c>
      <c r="D398" s="36">
        <f t="shared" si="41"/>
        <v>0</v>
      </c>
      <c r="E398" s="243">
        <f t="shared" si="38"/>
        <v>0</v>
      </c>
      <c r="F398" s="36">
        <f t="shared" si="39"/>
        <v>0</v>
      </c>
      <c r="G398" s="37">
        <f t="shared" si="40"/>
        <v>0</v>
      </c>
    </row>
    <row r="399" spans="1:7" x14ac:dyDescent="0.2">
      <c r="A399" s="34" t="str">
        <f t="shared" si="42"/>
        <v>Finished</v>
      </c>
      <c r="B399" s="35">
        <f t="shared" si="36"/>
        <v>53997</v>
      </c>
      <c r="C399" s="36">
        <f t="shared" si="37"/>
        <v>0</v>
      </c>
      <c r="D399" s="36">
        <f t="shared" si="41"/>
        <v>0</v>
      </c>
      <c r="E399" s="243">
        <f t="shared" si="38"/>
        <v>0</v>
      </c>
      <c r="F399" s="36">
        <f t="shared" si="39"/>
        <v>0</v>
      </c>
      <c r="G399" s="37">
        <f t="shared" si="40"/>
        <v>0</v>
      </c>
    </row>
    <row r="400" spans="1:7" x14ac:dyDescent="0.2">
      <c r="A400" s="34" t="str">
        <f t="shared" si="42"/>
        <v>Finished</v>
      </c>
      <c r="B400" s="35">
        <f t="shared" si="36"/>
        <v>54027</v>
      </c>
      <c r="C400" s="36">
        <f t="shared" si="37"/>
        <v>0</v>
      </c>
      <c r="D400" s="36">
        <f t="shared" si="41"/>
        <v>0</v>
      </c>
      <c r="E400" s="243">
        <f t="shared" si="38"/>
        <v>0</v>
      </c>
      <c r="F400" s="36">
        <f t="shared" si="39"/>
        <v>0</v>
      </c>
      <c r="G400" s="37">
        <f t="shared" si="40"/>
        <v>0</v>
      </c>
    </row>
    <row r="401" spans="1:7" x14ac:dyDescent="0.2">
      <c r="A401" s="34" t="str">
        <f t="shared" si="42"/>
        <v>Finished</v>
      </c>
      <c r="B401" s="35">
        <f t="shared" si="36"/>
        <v>54058</v>
      </c>
      <c r="C401" s="36">
        <f t="shared" si="37"/>
        <v>0</v>
      </c>
      <c r="D401" s="36">
        <f t="shared" si="41"/>
        <v>0</v>
      </c>
      <c r="E401" s="243">
        <f t="shared" si="38"/>
        <v>0</v>
      </c>
      <c r="F401" s="36">
        <f t="shared" si="39"/>
        <v>0</v>
      </c>
      <c r="G401" s="37">
        <f t="shared" si="40"/>
        <v>0</v>
      </c>
    </row>
    <row r="402" spans="1:7" x14ac:dyDescent="0.2">
      <c r="A402" s="34" t="str">
        <f t="shared" si="42"/>
        <v>Finished</v>
      </c>
      <c r="B402" s="35">
        <f t="shared" si="36"/>
        <v>54089</v>
      </c>
      <c r="C402" s="36">
        <f t="shared" si="37"/>
        <v>0</v>
      </c>
      <c r="D402" s="36">
        <f t="shared" si="41"/>
        <v>0</v>
      </c>
      <c r="E402" s="243">
        <f t="shared" si="38"/>
        <v>0</v>
      </c>
      <c r="F402" s="36">
        <f t="shared" si="39"/>
        <v>0</v>
      </c>
      <c r="G402" s="37">
        <f t="shared" si="40"/>
        <v>0</v>
      </c>
    </row>
    <row r="403" spans="1:7" x14ac:dyDescent="0.2">
      <c r="A403" s="34" t="str">
        <f t="shared" si="42"/>
        <v>Finished</v>
      </c>
      <c r="B403" s="35">
        <f t="shared" si="36"/>
        <v>54118</v>
      </c>
      <c r="C403" s="36">
        <f t="shared" si="37"/>
        <v>0</v>
      </c>
      <c r="D403" s="36">
        <f t="shared" si="41"/>
        <v>0</v>
      </c>
      <c r="E403" s="243">
        <f t="shared" si="38"/>
        <v>0</v>
      </c>
      <c r="F403" s="36">
        <f t="shared" si="39"/>
        <v>0</v>
      </c>
      <c r="G403" s="37">
        <f t="shared" si="40"/>
        <v>0</v>
      </c>
    </row>
    <row r="404" spans="1:7" x14ac:dyDescent="0.2">
      <c r="A404" s="34" t="str">
        <f t="shared" si="42"/>
        <v>Finished</v>
      </c>
      <c r="B404" s="35">
        <f t="shared" si="36"/>
        <v>54149</v>
      </c>
      <c r="C404" s="36">
        <f t="shared" si="37"/>
        <v>0</v>
      </c>
      <c r="D404" s="36">
        <f t="shared" si="41"/>
        <v>0</v>
      </c>
      <c r="E404" s="243">
        <f t="shared" si="38"/>
        <v>0</v>
      </c>
      <c r="F404" s="36">
        <f t="shared" si="39"/>
        <v>0</v>
      </c>
      <c r="G404" s="37">
        <f t="shared" si="40"/>
        <v>0</v>
      </c>
    </row>
    <row r="405" spans="1:7" x14ac:dyDescent="0.2">
      <c r="A405" s="34" t="str">
        <f t="shared" si="42"/>
        <v>Finished</v>
      </c>
      <c r="B405" s="35">
        <f t="shared" si="36"/>
        <v>54179</v>
      </c>
      <c r="C405" s="36">
        <f t="shared" si="37"/>
        <v>0</v>
      </c>
      <c r="D405" s="36">
        <f t="shared" si="41"/>
        <v>0</v>
      </c>
      <c r="E405" s="243">
        <f t="shared" si="38"/>
        <v>0</v>
      </c>
      <c r="F405" s="36">
        <f t="shared" si="39"/>
        <v>0</v>
      </c>
      <c r="G405" s="37">
        <f t="shared" si="40"/>
        <v>0</v>
      </c>
    </row>
    <row r="406" spans="1:7" x14ac:dyDescent="0.2">
      <c r="A406" s="34" t="str">
        <f t="shared" si="42"/>
        <v>Finished</v>
      </c>
      <c r="B406" s="35">
        <f t="shared" si="36"/>
        <v>54210</v>
      </c>
      <c r="C406" s="36">
        <f t="shared" si="37"/>
        <v>0</v>
      </c>
      <c r="D406" s="36">
        <f t="shared" si="41"/>
        <v>0</v>
      </c>
      <c r="E406" s="243">
        <f t="shared" si="38"/>
        <v>0</v>
      </c>
      <c r="F406" s="36">
        <f t="shared" si="39"/>
        <v>0</v>
      </c>
      <c r="G406" s="37">
        <f t="shared" si="40"/>
        <v>0</v>
      </c>
    </row>
  </sheetData>
  <mergeCells count="3">
    <mergeCell ref="Q5:Q7"/>
    <mergeCell ref="Q9:Q14"/>
    <mergeCell ref="D22:F22"/>
  </mergeCells>
  <dataValidations count="3">
    <dataValidation type="list" allowBlank="1" showInputMessage="1" showErrorMessage="1" sqref="B15:B16">
      <formula1>list_schedules_intervals</formula1>
    </dataValidation>
    <dataValidation type="list" allowBlank="1" showInputMessage="1" showErrorMessage="1" sqref="B4">
      <formula1>list_num_days_in_year</formula1>
    </dataValidation>
    <dataValidation type="list" allowBlank="1" showInputMessage="1" showErrorMessage="1" sqref="F3">
      <formula1>$S$13:$S$14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topLeftCell="A7" workbookViewId="0">
      <selection activeCell="B24" sqref="B24"/>
    </sheetView>
  </sheetViews>
  <sheetFormatPr defaultRowHeight="14.25" x14ac:dyDescent="0.2"/>
  <cols>
    <col min="1" max="1" width="9" customWidth="1"/>
    <col min="2" max="2" width="10" customWidth="1"/>
    <col min="3" max="3" width="39.25" customWidth="1"/>
    <col min="5" max="5" width="57.25" customWidth="1"/>
  </cols>
  <sheetData>
    <row r="1" spans="2:5" ht="15" thickBot="1" x14ac:dyDescent="0.25">
      <c r="B1" t="s">
        <v>79</v>
      </c>
      <c r="E1" t="s">
        <v>133</v>
      </c>
    </row>
    <row r="2" spans="2:5" ht="15" thickBot="1" x14ac:dyDescent="0.25">
      <c r="B2" s="181" t="s">
        <v>80</v>
      </c>
      <c r="C2" s="182" t="s">
        <v>81</v>
      </c>
      <c r="E2" s="180">
        <v>42695</v>
      </c>
    </row>
    <row r="3" spans="2:5" x14ac:dyDescent="0.2">
      <c r="B3" s="7">
        <v>1</v>
      </c>
      <c r="C3" s="99" t="s">
        <v>82</v>
      </c>
      <c r="E3" s="178" t="s">
        <v>134</v>
      </c>
    </row>
    <row r="4" spans="2:5" x14ac:dyDescent="0.2">
      <c r="B4" s="9">
        <f>+B3+1</f>
        <v>2</v>
      </c>
      <c r="C4" s="100" t="s">
        <v>54</v>
      </c>
      <c r="E4" s="57" t="s">
        <v>135</v>
      </c>
    </row>
    <row r="5" spans="2:5" x14ac:dyDescent="0.2">
      <c r="B5" s="9">
        <f t="shared" ref="B5:B7" si="0">+B4+1</f>
        <v>3</v>
      </c>
      <c r="C5" s="100" t="s">
        <v>83</v>
      </c>
      <c r="E5" s="57" t="s">
        <v>136</v>
      </c>
    </row>
    <row r="6" spans="2:5" x14ac:dyDescent="0.2">
      <c r="B6" s="9">
        <f t="shared" si="0"/>
        <v>4</v>
      </c>
      <c r="C6" s="100" t="s">
        <v>84</v>
      </c>
      <c r="E6" s="57"/>
    </row>
    <row r="7" spans="2:5" x14ac:dyDescent="0.2">
      <c r="B7" s="9">
        <f t="shared" si="0"/>
        <v>5</v>
      </c>
      <c r="C7" s="100" t="s">
        <v>85</v>
      </c>
      <c r="E7" s="57"/>
    </row>
    <row r="8" spans="2:5" ht="15" thickBot="1" x14ac:dyDescent="0.25">
      <c r="B8" s="10">
        <f>+B7+1</f>
        <v>6</v>
      </c>
      <c r="C8" s="101" t="s">
        <v>86</v>
      </c>
      <c r="E8" s="179"/>
    </row>
    <row r="10" spans="2:5" x14ac:dyDescent="0.2">
      <c r="B10" t="s">
        <v>87</v>
      </c>
    </row>
    <row r="12" spans="2:5" x14ac:dyDescent="0.2">
      <c r="B12" t="s">
        <v>88</v>
      </c>
    </row>
    <row r="13" spans="2:5" x14ac:dyDescent="0.2">
      <c r="B13" t="s">
        <v>89</v>
      </c>
    </row>
    <row r="14" spans="2:5" x14ac:dyDescent="0.2">
      <c r="B14" t="s">
        <v>90</v>
      </c>
    </row>
    <row r="16" spans="2:5" x14ac:dyDescent="0.2">
      <c r="B16" t="s">
        <v>91</v>
      </c>
    </row>
    <row r="17" spans="2:3" x14ac:dyDescent="0.2">
      <c r="B17" t="s">
        <v>92</v>
      </c>
    </row>
    <row r="20" spans="2:3" x14ac:dyDescent="0.2">
      <c r="B20" s="105">
        <v>42692</v>
      </c>
      <c r="C20" t="s">
        <v>101</v>
      </c>
    </row>
    <row r="21" spans="2:3" x14ac:dyDescent="0.2">
      <c r="B21" s="105">
        <v>42693</v>
      </c>
      <c r="C21" t="s">
        <v>102</v>
      </c>
    </row>
    <row r="22" spans="2:3" x14ac:dyDescent="0.2">
      <c r="B22" s="105">
        <v>42694</v>
      </c>
      <c r="C22" t="s">
        <v>131</v>
      </c>
    </row>
    <row r="23" spans="2:3" x14ac:dyDescent="0.2">
      <c r="B23" s="105">
        <v>42695</v>
      </c>
      <c r="C23" t="s">
        <v>132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E1:L23"/>
  <sheetViews>
    <sheetView zoomScale="80" zoomScaleNormal="80" workbookViewId="0">
      <selection activeCell="B23" sqref="B23"/>
    </sheetView>
  </sheetViews>
  <sheetFormatPr defaultRowHeight="14.25" x14ac:dyDescent="0.2"/>
  <cols>
    <col min="1" max="1" width="9" customWidth="1"/>
    <col min="5" max="5" width="12.25" customWidth="1"/>
    <col min="10" max="10" width="20" customWidth="1"/>
    <col min="12" max="12" width="10.625" customWidth="1"/>
  </cols>
  <sheetData>
    <row r="1" spans="10:12" ht="15" thickBot="1" x14ac:dyDescent="0.25">
      <c r="J1" s="55"/>
      <c r="K1" s="56" t="s">
        <v>31</v>
      </c>
      <c r="L1" s="58" t="s">
        <v>30</v>
      </c>
    </row>
    <row r="2" spans="10:12" ht="15" x14ac:dyDescent="0.25">
      <c r="J2" s="59" t="s">
        <v>29</v>
      </c>
      <c r="K2" s="60">
        <f>+K3*K4*K5*K6*K7</f>
        <v>3240</v>
      </c>
      <c r="L2" s="61">
        <f>+L3*L4*L5*L6*L7</f>
        <v>6</v>
      </c>
    </row>
    <row r="3" spans="10:12" x14ac:dyDescent="0.2">
      <c r="J3" s="9" t="s">
        <v>5</v>
      </c>
      <c r="K3" s="52">
        <v>3</v>
      </c>
      <c r="L3" s="57">
        <v>3</v>
      </c>
    </row>
    <row r="4" spans="10:12" x14ac:dyDescent="0.2">
      <c r="J4" s="53" t="s">
        <v>28</v>
      </c>
      <c r="K4" s="54">
        <v>9</v>
      </c>
      <c r="L4" s="57">
        <v>2</v>
      </c>
    </row>
    <row r="5" spans="10:12" x14ac:dyDescent="0.2">
      <c r="J5" s="62" t="s">
        <v>25</v>
      </c>
      <c r="K5" s="63">
        <v>10</v>
      </c>
      <c r="L5" s="64">
        <v>1</v>
      </c>
    </row>
    <row r="6" spans="10:12" x14ac:dyDescent="0.2">
      <c r="J6" s="62" t="s">
        <v>3</v>
      </c>
      <c r="K6" s="63">
        <v>6</v>
      </c>
      <c r="L6" s="64">
        <v>1</v>
      </c>
    </row>
    <row r="7" spans="10:12" ht="15" thickBot="1" x14ac:dyDescent="0.25">
      <c r="J7" s="65" t="s">
        <v>2</v>
      </c>
      <c r="K7" s="66">
        <v>2</v>
      </c>
      <c r="L7" s="67">
        <v>1</v>
      </c>
    </row>
    <row r="22" spans="5:5" x14ac:dyDescent="0.2">
      <c r="E22" s="1"/>
    </row>
    <row r="23" spans="5:5" x14ac:dyDescent="0.2">
      <c r="E23" s="68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I12" sqref="I12"/>
    </sheetView>
  </sheetViews>
  <sheetFormatPr defaultRowHeight="14.25" x14ac:dyDescent="0.2"/>
  <cols>
    <col min="1" max="1" width="13.625" customWidth="1"/>
    <col min="2" max="2" width="13.875" customWidth="1"/>
    <col min="3" max="3" width="18.625" customWidth="1"/>
  </cols>
  <sheetData>
    <row r="2" spans="1:10" x14ac:dyDescent="0.2">
      <c r="A2" t="s">
        <v>41</v>
      </c>
      <c r="B2">
        <v>400</v>
      </c>
    </row>
    <row r="3" spans="1:10" x14ac:dyDescent="0.2">
      <c r="A3" t="s">
        <v>40</v>
      </c>
      <c r="B3" s="68">
        <v>0.12</v>
      </c>
    </row>
    <row r="5" spans="1:10" x14ac:dyDescent="0.2">
      <c r="B5" t="s">
        <v>42</v>
      </c>
      <c r="C5" t="s">
        <v>43</v>
      </c>
    </row>
    <row r="6" spans="1:10" x14ac:dyDescent="0.2">
      <c r="A6" t="s">
        <v>44</v>
      </c>
      <c r="B6">
        <f>+B2*B3</f>
        <v>48</v>
      </c>
      <c r="C6">
        <f>+$B$2*($B$3+1)</f>
        <v>448.00000000000006</v>
      </c>
      <c r="F6" t="s">
        <v>47</v>
      </c>
      <c r="G6" s="68">
        <v>0.05</v>
      </c>
      <c r="H6" s="68">
        <v>0.1</v>
      </c>
      <c r="I6" s="68">
        <v>0.15</v>
      </c>
      <c r="J6" s="68">
        <v>0.2</v>
      </c>
    </row>
    <row r="7" spans="1:10" x14ac:dyDescent="0.2">
      <c r="A7" t="s">
        <v>45</v>
      </c>
      <c r="B7">
        <f>+B2*B3</f>
        <v>48</v>
      </c>
      <c r="C7">
        <f>+$B$2*($B$3+1)^2</f>
        <v>501.76000000000005</v>
      </c>
      <c r="F7">
        <v>1</v>
      </c>
      <c r="G7">
        <f>+(1+G$6)^$F7</f>
        <v>1.05</v>
      </c>
      <c r="H7">
        <f t="shared" ref="H7:J11" si="0">+(1+H$6)^$F7</f>
        <v>1.1000000000000001</v>
      </c>
      <c r="I7">
        <f t="shared" si="0"/>
        <v>1.1499999999999999</v>
      </c>
      <c r="J7">
        <f t="shared" si="0"/>
        <v>1.2</v>
      </c>
    </row>
    <row r="8" spans="1:10" ht="15" x14ac:dyDescent="0.25">
      <c r="A8" t="s">
        <v>48</v>
      </c>
      <c r="B8">
        <f>+B2*B3</f>
        <v>48</v>
      </c>
      <c r="C8" s="2">
        <f>+$B$2*($B$3+1)^3</f>
        <v>561.97120000000018</v>
      </c>
      <c r="F8">
        <v>2</v>
      </c>
      <c r="G8">
        <f t="shared" ref="G8:G11" si="1">+(1+G$6)^$F8</f>
        <v>1.1025</v>
      </c>
      <c r="H8">
        <f t="shared" si="0"/>
        <v>1.2100000000000002</v>
      </c>
      <c r="I8">
        <f t="shared" si="0"/>
        <v>1.3224999999999998</v>
      </c>
      <c r="J8">
        <f t="shared" si="0"/>
        <v>1.44</v>
      </c>
    </row>
    <row r="9" spans="1:10" x14ac:dyDescent="0.2">
      <c r="A9" t="s">
        <v>46</v>
      </c>
      <c r="B9">
        <f>+B2+B6+B7+B8</f>
        <v>544</v>
      </c>
      <c r="F9">
        <v>3</v>
      </c>
      <c r="G9">
        <f t="shared" si="1"/>
        <v>1.1576250000000001</v>
      </c>
      <c r="H9">
        <f t="shared" si="0"/>
        <v>1.3310000000000004</v>
      </c>
      <c r="I9">
        <f t="shared" si="0"/>
        <v>1.5208749999999995</v>
      </c>
      <c r="J9">
        <f t="shared" si="0"/>
        <v>1.728</v>
      </c>
    </row>
    <row r="10" spans="1:10" x14ac:dyDescent="0.2">
      <c r="F10">
        <v>4</v>
      </c>
      <c r="G10">
        <f t="shared" si="1"/>
        <v>1.21550625</v>
      </c>
      <c r="H10">
        <f t="shared" si="0"/>
        <v>1.4641000000000004</v>
      </c>
      <c r="I10">
        <f t="shared" si="0"/>
        <v>1.7490062499999994</v>
      </c>
      <c r="J10">
        <f t="shared" si="0"/>
        <v>2.0735999999999999</v>
      </c>
    </row>
    <row r="11" spans="1:10" ht="15" x14ac:dyDescent="0.25">
      <c r="A11" t="s">
        <v>44</v>
      </c>
      <c r="B11">
        <f>+B2*(1+B3)</f>
        <v>448.00000000000006</v>
      </c>
      <c r="C11" s="2">
        <f>+B6*3</f>
        <v>144</v>
      </c>
      <c r="F11">
        <v>5</v>
      </c>
      <c r="G11">
        <f t="shared" si="1"/>
        <v>1.2762815625000001</v>
      </c>
      <c r="H11">
        <f t="shared" si="0"/>
        <v>1.6105100000000006</v>
      </c>
      <c r="I11">
        <f t="shared" si="0"/>
        <v>2.0113571874999994</v>
      </c>
      <c r="J11">
        <f>+(1+J$6)^$F11</f>
        <v>2.4883199999999999</v>
      </c>
    </row>
    <row r="12" spans="1:10" x14ac:dyDescent="0.2">
      <c r="A12" t="s">
        <v>45</v>
      </c>
      <c r="B12">
        <f>+B11*(1+B3)</f>
        <v>501.7600000000001</v>
      </c>
      <c r="C12">
        <f>+C8-B2</f>
        <v>161.97120000000018</v>
      </c>
    </row>
    <row r="13" spans="1:10" ht="15" x14ac:dyDescent="0.25">
      <c r="B13">
        <f>+B12-B2</f>
        <v>101.7600000000001</v>
      </c>
      <c r="C13" s="2">
        <f>+C12-C11</f>
        <v>17.971200000000181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zoomScale="90" zoomScaleNormal="90" workbookViewId="0">
      <selection activeCell="H21" sqref="H21"/>
    </sheetView>
  </sheetViews>
  <sheetFormatPr defaultRowHeight="14.25" x14ac:dyDescent="0.2"/>
  <cols>
    <col min="1" max="1" width="9" customWidth="1"/>
    <col min="12" max="12" width="14" customWidth="1"/>
    <col min="13" max="13" width="4.875" style="95" customWidth="1"/>
  </cols>
  <sheetData>
    <row r="1" spans="1:19" ht="18" x14ac:dyDescent="0.25">
      <c r="B1" s="2" t="s">
        <v>73</v>
      </c>
      <c r="G1" s="98" t="s">
        <v>78</v>
      </c>
      <c r="N1" s="2" t="s">
        <v>74</v>
      </c>
    </row>
    <row r="2" spans="1:19" ht="15" x14ac:dyDescent="0.25">
      <c r="B2" s="2"/>
    </row>
    <row r="3" spans="1:19" x14ac:dyDescent="0.2">
      <c r="B3" t="s">
        <v>55</v>
      </c>
    </row>
    <row r="4" spans="1:19" x14ac:dyDescent="0.2">
      <c r="B4" t="s">
        <v>64</v>
      </c>
      <c r="N4" s="68">
        <v>0.06</v>
      </c>
      <c r="O4">
        <f>+N4/12</f>
        <v>5.0000000000000001E-3</v>
      </c>
    </row>
    <row r="6" spans="1:19" x14ac:dyDescent="0.2">
      <c r="A6" t="s">
        <v>60</v>
      </c>
      <c r="B6" t="s">
        <v>56</v>
      </c>
      <c r="N6" t="s">
        <v>71</v>
      </c>
    </row>
    <row r="7" spans="1:19" x14ac:dyDescent="0.2">
      <c r="B7" t="s">
        <v>57</v>
      </c>
      <c r="N7" t="s">
        <v>70</v>
      </c>
    </row>
    <row r="8" spans="1:19" x14ac:dyDescent="0.2">
      <c r="B8" t="s">
        <v>58</v>
      </c>
      <c r="C8" s="68">
        <v>0.06</v>
      </c>
      <c r="N8" t="s">
        <v>58</v>
      </c>
      <c r="O8" s="68">
        <v>0.06</v>
      </c>
    </row>
    <row r="9" spans="1:19" x14ac:dyDescent="0.2">
      <c r="B9" t="s">
        <v>59</v>
      </c>
      <c r="C9">
        <f>+(1+C8/2)^2-1</f>
        <v>6.0899999999999954E-2</v>
      </c>
      <c r="N9" t="s">
        <v>59</v>
      </c>
      <c r="O9">
        <f>-1+(1+O8/12)^12</f>
        <v>6.1677811864497611E-2</v>
      </c>
    </row>
    <row r="11" spans="1:19" x14ac:dyDescent="0.2">
      <c r="A11" t="s">
        <v>61</v>
      </c>
      <c r="B11" t="s">
        <v>62</v>
      </c>
      <c r="N11" t="s">
        <v>72</v>
      </c>
    </row>
    <row r="12" spans="1:19" x14ac:dyDescent="0.2">
      <c r="B12" t="s">
        <v>63</v>
      </c>
      <c r="E12">
        <f>+C9</f>
        <v>6.0899999999999954E-2</v>
      </c>
      <c r="N12" t="s">
        <v>63</v>
      </c>
      <c r="Q12">
        <f>+O9</f>
        <v>6.1677811864497611E-2</v>
      </c>
    </row>
    <row r="13" spans="1:19" x14ac:dyDescent="0.2">
      <c r="B13" t="s">
        <v>65</v>
      </c>
      <c r="N13" t="s">
        <v>65</v>
      </c>
    </row>
    <row r="15" spans="1:19" x14ac:dyDescent="0.2">
      <c r="B15" t="s">
        <v>66</v>
      </c>
      <c r="C15">
        <f>-1+(1+E12)^(1/12)</f>
        <v>4.938622031196882E-3</v>
      </c>
      <c r="N15" t="s">
        <v>66</v>
      </c>
      <c r="O15">
        <f>-1+(1+Q12)^(1/12)</f>
        <v>4.9999999999998934E-3</v>
      </c>
      <c r="S15" s="3">
        <f>+PMT(O15,25*12,100000)</f>
        <v>-644.30140148550072</v>
      </c>
    </row>
    <row r="16" spans="1:19" ht="15.75" x14ac:dyDescent="0.25">
      <c r="B16" t="s">
        <v>67</v>
      </c>
      <c r="C16">
        <f>+C15*12</f>
        <v>5.9263464374362584E-2</v>
      </c>
      <c r="E16" s="94" t="s">
        <v>68</v>
      </c>
      <c r="N16" t="s">
        <v>67</v>
      </c>
      <c r="O16">
        <f>+O15*12</f>
        <v>5.9999999999998721E-2</v>
      </c>
    </row>
    <row r="17" spans="1:7" x14ac:dyDescent="0.2">
      <c r="G17" s="3">
        <f>+PMT(C15,25*12,100000)</f>
        <v>-639.80662367673426</v>
      </c>
    </row>
    <row r="19" spans="1:7" x14ac:dyDescent="0.2">
      <c r="A19" t="s">
        <v>69</v>
      </c>
    </row>
    <row r="20" spans="1:7" x14ac:dyDescent="0.2">
      <c r="B20" t="s">
        <v>75</v>
      </c>
    </row>
    <row r="21" spans="1:7" x14ac:dyDescent="0.2">
      <c r="B21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S403"/>
  <sheetViews>
    <sheetView zoomScale="70" zoomScaleNormal="70" workbookViewId="0">
      <pane xSplit="3" ySplit="20" topLeftCell="D21" activePane="bottomRight" state="frozen"/>
      <selection activeCell="C25" sqref="C25"/>
      <selection pane="topRight" activeCell="C25" sqref="C25"/>
      <selection pane="bottomLeft" activeCell="C25" sqref="C25"/>
      <selection pane="bottomRight" activeCell="D25" sqref="D25"/>
    </sheetView>
  </sheetViews>
  <sheetFormatPr defaultRowHeight="14.25" x14ac:dyDescent="0.2"/>
  <cols>
    <col min="1" max="1" width="31" customWidth="1"/>
    <col min="2" max="2" width="22.25" customWidth="1"/>
    <col min="3" max="3" width="17.875" style="1" customWidth="1"/>
    <col min="4" max="4" width="16.625" style="1" customWidth="1"/>
    <col min="5" max="5" width="37.375" style="1" customWidth="1"/>
    <col min="6" max="6" width="21.25" style="1" customWidth="1"/>
    <col min="7" max="7" width="14.75" style="1" customWidth="1"/>
    <col min="8" max="8" width="1.625" customWidth="1"/>
    <col min="9" max="9" width="10.5" hidden="1" customWidth="1"/>
    <col min="10" max="10" width="26.875" hidden="1" customWidth="1"/>
    <col min="11" max="11" width="11.25" hidden="1" customWidth="1"/>
    <col min="12" max="12" width="10.5" hidden="1" customWidth="1"/>
    <col min="13" max="13" width="4.625" customWidth="1"/>
    <col min="14" max="14" width="17.25" customWidth="1"/>
    <col min="15" max="15" width="15.625" customWidth="1"/>
    <col min="16" max="16" width="16.75" customWidth="1"/>
    <col min="17" max="17" width="14" customWidth="1"/>
    <col min="18" max="18" width="9" customWidth="1"/>
    <col min="19" max="19" width="18" customWidth="1"/>
    <col min="20" max="20" width="9" customWidth="1"/>
  </cols>
  <sheetData>
    <row r="1" spans="1:19" ht="15.75" x14ac:dyDescent="0.25">
      <c r="E1" s="49"/>
      <c r="F1"/>
      <c r="J1" t="s">
        <v>96</v>
      </c>
    </row>
    <row r="2" spans="1:19" ht="15" thickBot="1" x14ac:dyDescent="0.25">
      <c r="J2" t="s">
        <v>97</v>
      </c>
    </row>
    <row r="3" spans="1:19" ht="13.5" customHeight="1" thickBot="1" x14ac:dyDescent="0.3">
      <c r="A3" s="217" t="s">
        <v>32</v>
      </c>
      <c r="B3" s="198">
        <v>360</v>
      </c>
      <c r="C3" s="156" t="s">
        <v>183</v>
      </c>
      <c r="E3" s="7" t="str">
        <f>+"# pmt interval p: "&amp; $B$14</f>
        <v># pmt interval p: 1-month (Monthly)</v>
      </c>
      <c r="F3" s="203">
        <f>+VLOOKUP(selected_pmt_interval,$N$4:$O$13,2,0)</f>
        <v>12</v>
      </c>
      <c r="G3" s="116"/>
      <c r="J3" t="s">
        <v>100</v>
      </c>
      <c r="N3" s="27" t="s">
        <v>115</v>
      </c>
      <c r="O3" s="96" t="s">
        <v>116</v>
      </c>
      <c r="P3" s="97" t="s">
        <v>104</v>
      </c>
      <c r="S3" s="27" t="s">
        <v>27</v>
      </c>
    </row>
    <row r="4" spans="1:19" ht="15" thickBot="1" x14ac:dyDescent="0.25">
      <c r="A4" s="194"/>
      <c r="B4" s="47"/>
      <c r="D4" s="103"/>
      <c r="E4" s="117" t="str">
        <f>+"#comp interval c: "&amp;$B$15</f>
        <v>#comp interval c: 6-months</v>
      </c>
      <c r="F4" s="204">
        <f>+VLOOKUP(selected_comp_interval,$N$4:$O$13,2,0)</f>
        <v>2</v>
      </c>
      <c r="G4" s="5"/>
      <c r="J4" t="s">
        <v>99</v>
      </c>
      <c r="N4" s="14" t="s">
        <v>16</v>
      </c>
      <c r="O4" s="19">
        <v>52</v>
      </c>
      <c r="P4" s="215">
        <v>7</v>
      </c>
      <c r="Q4" s="293" t="s">
        <v>23</v>
      </c>
      <c r="S4" s="14">
        <v>360</v>
      </c>
    </row>
    <row r="5" spans="1:19" ht="15" customHeight="1" thickBot="1" x14ac:dyDescent="0.3">
      <c r="A5" s="218" t="s">
        <v>77</v>
      </c>
      <c r="B5" s="93">
        <v>0.12</v>
      </c>
      <c r="C5" s="184"/>
      <c r="D5" s="103"/>
      <c r="E5" s="12" t="s">
        <v>117</v>
      </c>
      <c r="F5" s="205">
        <f>+VLOOKUP(selected_pmt_interval,$N$4:$P$13,3,0)</f>
        <v>1</v>
      </c>
      <c r="G5" s="4"/>
      <c r="J5" s="90" t="s">
        <v>51</v>
      </c>
      <c r="K5" s="87"/>
      <c r="N5" s="15" t="s">
        <v>15</v>
      </c>
      <c r="O5" s="19">
        <f>52/2</f>
        <v>26</v>
      </c>
      <c r="P5" s="215">
        <v>14</v>
      </c>
      <c r="Q5" s="293"/>
      <c r="S5" s="15">
        <v>364</v>
      </c>
    </row>
    <row r="6" spans="1:19" ht="15" thickBot="1" x14ac:dyDescent="0.25">
      <c r="A6" s="10" t="s">
        <v>2</v>
      </c>
      <c r="B6" s="91">
        <v>0</v>
      </c>
      <c r="J6" s="9" t="s">
        <v>33</v>
      </c>
      <c r="K6" s="73">
        <f>+B6*loan_amt</f>
        <v>0</v>
      </c>
      <c r="N6" s="15" t="s">
        <v>11</v>
      </c>
      <c r="O6" s="19">
        <f>+O4/4</f>
        <v>13</v>
      </c>
      <c r="P6" s="215">
        <v>28</v>
      </c>
      <c r="Q6" s="293"/>
      <c r="S6" s="15">
        <v>365</v>
      </c>
    </row>
    <row r="7" spans="1:19" ht="15" thickBot="1" x14ac:dyDescent="0.25">
      <c r="A7" s="47"/>
      <c r="B7" s="47"/>
      <c r="E7" s="7" t="s">
        <v>103</v>
      </c>
      <c r="F7" s="206">
        <f>+Quoted_APR-B6</f>
        <v>0.12</v>
      </c>
      <c r="G7" s="131"/>
      <c r="J7" s="9"/>
      <c r="K7" s="73"/>
      <c r="N7" s="15" t="s">
        <v>113</v>
      </c>
      <c r="O7" s="144">
        <f>+num_days_in_year</f>
        <v>360</v>
      </c>
      <c r="P7" s="215">
        <v>1</v>
      </c>
      <c r="Q7" s="272"/>
      <c r="S7" s="19"/>
    </row>
    <row r="8" spans="1:19" x14ac:dyDescent="0.2">
      <c r="A8" s="7" t="s">
        <v>7</v>
      </c>
      <c r="B8" s="199">
        <v>50000</v>
      </c>
      <c r="E8" s="117" t="s">
        <v>67</v>
      </c>
      <c r="F8" s="207">
        <f>+((1+cal_apr_after_points/cal_num_comp_interval)^(cal_num_comp_interval/cal_num_pmt_interval)-1)*cal_num_pmt_interval</f>
        <v>0.11710553015030811</v>
      </c>
      <c r="G8"/>
      <c r="J8" s="9" t="s">
        <v>114</v>
      </c>
      <c r="K8" s="71">
        <f>+((1+Quoted_APR/cal_num_comp_interval)^(cal_num_comp_interval/cal_num_pmt_interval)-1)*cal_num_pmt_interval</f>
        <v>0.11710553015030811</v>
      </c>
      <c r="N8" s="15" t="s">
        <v>13</v>
      </c>
      <c r="O8" s="19">
        <v>12</v>
      </c>
      <c r="P8" s="15">
        <v>1</v>
      </c>
      <c r="Q8" s="294" t="s">
        <v>24</v>
      </c>
    </row>
    <row r="9" spans="1:19" ht="15.75" thickBot="1" x14ac:dyDescent="0.3">
      <c r="A9" s="10" t="s">
        <v>8</v>
      </c>
      <c r="B9" s="22">
        <v>12</v>
      </c>
      <c r="D9"/>
      <c r="E9" s="127" t="str">
        <f>"ARP new/#pmt interval: "&amp;$B$14</f>
        <v>ARP new/#pmt interval: 1-month (Monthly)</v>
      </c>
      <c r="F9" s="208">
        <f>+cal_apr_new/cal_num_pmt_interval</f>
        <v>9.7587941791923427E-3</v>
      </c>
      <c r="G9" s="130"/>
      <c r="J9" s="21" t="str">
        <f>+$B$14&amp;" rate"</f>
        <v>1-month (Monthly) rate</v>
      </c>
      <c r="K9" s="79">
        <f>K8/cal_num_pmt_interval</f>
        <v>9.7587941791923427E-3</v>
      </c>
      <c r="N9" s="15" t="s">
        <v>14</v>
      </c>
      <c r="O9" s="19">
        <v>6</v>
      </c>
      <c r="P9" s="15">
        <v>2</v>
      </c>
      <c r="Q9" s="294"/>
    </row>
    <row r="10" spans="1:19" ht="15.75" thickBot="1" x14ac:dyDescent="0.3">
      <c r="A10" s="47"/>
      <c r="B10" s="83"/>
      <c r="D10" s="132"/>
      <c r="E10" s="219" t="s">
        <v>177</v>
      </c>
      <c r="F10" s="221">
        <f>+PMT(cal_periodic_pmt_rate,num_pmts,-loan_amt)</f>
        <v>4435.6719820956368</v>
      </c>
      <c r="I10" s="6"/>
      <c r="J10" s="9" t="s">
        <v>34</v>
      </c>
      <c r="K10" s="69">
        <f>(cal_pv_on_p0*(1+$F$9)^num_pmts)*($F$9)/((1+$F$9)^num_pmts-1)</f>
        <v>0</v>
      </c>
      <c r="L10" s="6"/>
      <c r="M10" s="6"/>
      <c r="N10" s="15" t="s">
        <v>12</v>
      </c>
      <c r="O10" s="19">
        <v>4</v>
      </c>
      <c r="P10" s="15">
        <v>3</v>
      </c>
      <c r="Q10" s="294"/>
    </row>
    <row r="11" spans="1:19" ht="15" thickBot="1" x14ac:dyDescent="0.25">
      <c r="A11" s="86" t="s">
        <v>49</v>
      </c>
      <c r="B11" s="23">
        <v>42694</v>
      </c>
      <c r="D11"/>
      <c r="G11" s="3"/>
      <c r="J11" s="9" t="s">
        <v>35</v>
      </c>
      <c r="K11" s="69">
        <f>+cal_periodic_pmt_amt</f>
        <v>4435.6719820956368</v>
      </c>
      <c r="N11" s="15" t="s">
        <v>9</v>
      </c>
      <c r="O11" s="19">
        <v>3</v>
      </c>
      <c r="P11" s="15">
        <v>4</v>
      </c>
      <c r="Q11" s="294"/>
      <c r="S11" s="140" t="s">
        <v>108</v>
      </c>
    </row>
    <row r="12" spans="1:19" ht="15" thickBot="1" x14ac:dyDescent="0.25">
      <c r="A12" s="10" t="s">
        <v>0</v>
      </c>
      <c r="B12" s="200">
        <v>42719</v>
      </c>
      <c r="C12" s="1">
        <f>+first_pmt_due-approval_date</f>
        <v>25</v>
      </c>
      <c r="D12"/>
      <c r="E12" s="7" t="s">
        <v>188</v>
      </c>
      <c r="F12" s="214">
        <f>+first_pmt_due-approval_date</f>
        <v>25</v>
      </c>
      <c r="G12"/>
      <c r="J12" s="9" t="s">
        <v>36</v>
      </c>
      <c r="K12" s="70">
        <f>+K10-K11</f>
        <v>-4435.6719820956368</v>
      </c>
      <c r="N12" s="15" t="s">
        <v>10</v>
      </c>
      <c r="O12" s="19">
        <v>2</v>
      </c>
      <c r="P12" s="15">
        <v>6</v>
      </c>
      <c r="Q12" s="294"/>
      <c r="S12" s="141" t="s">
        <v>109</v>
      </c>
    </row>
    <row r="13" spans="1:19" ht="15.75" thickBot="1" x14ac:dyDescent="0.3">
      <c r="A13" s="47"/>
      <c r="B13" s="47"/>
      <c r="D13"/>
      <c r="E13" s="117" t="s">
        <v>189</v>
      </c>
      <c r="F13" s="237">
        <f>+loan_amt*cal_apr_new/num_days_in_year*F12</f>
        <v>406.61642413301433</v>
      </c>
      <c r="G13" s="136"/>
      <c r="J13" s="59" t="s">
        <v>38</v>
      </c>
      <c r="K13" s="74">
        <f>+IFERROR(K6/K12,0)</f>
        <v>0</v>
      </c>
      <c r="N13" s="16" t="s">
        <v>17</v>
      </c>
      <c r="O13" s="20">
        <v>1</v>
      </c>
      <c r="P13" s="16">
        <v>12</v>
      </c>
      <c r="Q13" s="294"/>
      <c r="S13" s="142" t="s">
        <v>110</v>
      </c>
    </row>
    <row r="14" spans="1:19" ht="15.75" thickBot="1" x14ac:dyDescent="0.3">
      <c r="A14" s="7" t="s">
        <v>22</v>
      </c>
      <c r="B14" s="89" t="s">
        <v>13</v>
      </c>
      <c r="D14"/>
      <c r="E14" s="12" t="s">
        <v>144</v>
      </c>
      <c r="F14" s="205">
        <f>+loan_amt/num_pmts</f>
        <v>4166.666666666667</v>
      </c>
      <c r="J14" s="72" t="s">
        <v>37</v>
      </c>
      <c r="K14" s="80">
        <f>+K9-cal_periodic_pmt_rate</f>
        <v>0</v>
      </c>
    </row>
    <row r="15" spans="1:19" ht="16.5" thickBot="1" x14ac:dyDescent="0.3">
      <c r="A15" s="59" t="s">
        <v>1</v>
      </c>
      <c r="B15" s="202" t="s">
        <v>10</v>
      </c>
      <c r="C15" s="106"/>
      <c r="D15" s="84"/>
      <c r="J15" s="81" t="s">
        <v>39</v>
      </c>
      <c r="K15" s="82" t="str">
        <f>+IF(K13&lt;num_pmts,"Yes","No")</f>
        <v>Yes</v>
      </c>
      <c r="M15" s="49"/>
      <c r="N15" s="128"/>
    </row>
    <row r="16" spans="1:19" ht="15" thickBot="1" x14ac:dyDescent="0.25">
      <c r="A16" s="10" t="s">
        <v>3</v>
      </c>
      <c r="B16" s="22" t="s">
        <v>83</v>
      </c>
      <c r="D16" s="84"/>
    </row>
    <row r="17" spans="1:19" x14ac:dyDescent="0.2">
      <c r="A17" s="47"/>
      <c r="B17" s="83"/>
      <c r="D17" s="84"/>
      <c r="G17" s="3"/>
      <c r="J17" s="83"/>
      <c r="K17" s="47"/>
      <c r="N17" s="1"/>
    </row>
    <row r="18" spans="1:19" s="49" customFormat="1" ht="16.5" thickBot="1" x14ac:dyDescent="0.3">
      <c r="A18" s="49" t="s">
        <v>26</v>
      </c>
      <c r="C18" s="50"/>
      <c r="D18" s="51">
        <f>+SUM(D21:D403)</f>
        <v>55773.953222688804</v>
      </c>
      <c r="E18" s="51">
        <f>+SUM(E21:E403)</f>
        <v>5773.9532226888023</v>
      </c>
      <c r="F18" s="51">
        <f>+SUM(F21:F403)</f>
        <v>50000</v>
      </c>
      <c r="G18" s="51"/>
      <c r="N18" s="51"/>
      <c r="O18" s="51"/>
      <c r="P18"/>
    </row>
    <row r="19" spans="1:19" ht="15.75" thickBot="1" x14ac:dyDescent="0.3">
      <c r="A19" s="8"/>
      <c r="B19" s="8"/>
      <c r="C19" s="17"/>
      <c r="D19" s="295" t="s">
        <v>4</v>
      </c>
      <c r="E19" s="296"/>
      <c r="F19" s="297"/>
      <c r="G19" s="18"/>
    </row>
    <row r="20" spans="1:19" s="85" customFormat="1" ht="45" x14ac:dyDescent="0.2">
      <c r="A20" s="251" t="s">
        <v>47</v>
      </c>
      <c r="B20" s="251" t="s">
        <v>166</v>
      </c>
      <c r="C20" s="252" t="s">
        <v>165</v>
      </c>
      <c r="D20" s="253" t="s">
        <v>167</v>
      </c>
      <c r="E20" s="253" t="s">
        <v>168</v>
      </c>
      <c r="F20" s="253" t="s">
        <v>169</v>
      </c>
      <c r="G20" s="254" t="s">
        <v>170</v>
      </c>
      <c r="J20" s="85">
        <f>16/30*100</f>
        <v>53.333333333333336</v>
      </c>
      <c r="N20"/>
      <c r="O20"/>
      <c r="P20"/>
      <c r="Q20"/>
    </row>
    <row r="21" spans="1:19" s="255" customFormat="1" ht="15" x14ac:dyDescent="0.25">
      <c r="A21" s="278" t="s">
        <v>125</v>
      </c>
      <c r="B21" s="279">
        <f>+approval_date</f>
        <v>42694</v>
      </c>
      <c r="C21" s="280">
        <f>+loan_amt</f>
        <v>50000</v>
      </c>
      <c r="D21" s="284">
        <v>0</v>
      </c>
      <c r="E21" s="284">
        <v>0</v>
      </c>
      <c r="F21" s="284">
        <v>0</v>
      </c>
      <c r="G21" s="282">
        <f>+C21</f>
        <v>50000</v>
      </c>
      <c r="N21"/>
      <c r="O21"/>
      <c r="P21"/>
      <c r="Q21"/>
      <c r="S21" s="257"/>
    </row>
    <row r="22" spans="1:19" ht="15" x14ac:dyDescent="0.25">
      <c r="A22" s="34">
        <v>1</v>
      </c>
      <c r="B22" s="102">
        <f>+first_pmt_due</f>
        <v>42719</v>
      </c>
      <c r="C22" s="191">
        <f>+G21</f>
        <v>50000</v>
      </c>
      <c r="D22" s="192">
        <f>+E22+F22</f>
        <v>406.61642413301433</v>
      </c>
      <c r="E22" s="242">
        <f>+F13</f>
        <v>406.61642413301433</v>
      </c>
      <c r="F22" s="240">
        <f t="shared" ref="F22:F85" si="0">+IF(A22=num_pmts,loan_amt,0)</f>
        <v>0</v>
      </c>
      <c r="G22" s="37">
        <f>+C22-F22</f>
        <v>50000</v>
      </c>
      <c r="J22" t="s">
        <v>93</v>
      </c>
      <c r="K22">
        <f>+(cal_periodic_pmt_rate)*(1+cal_periodic_pmt_rate)^num_pmts</f>
        <v>1.096498113974053E-2</v>
      </c>
    </row>
    <row r="23" spans="1:19" x14ac:dyDescent="0.2">
      <c r="A23" s="32">
        <f t="shared" ref="A23:A53" si="1">+IF(A22&lt;num_pmts,A22+1,"Finished")</f>
        <v>2</v>
      </c>
      <c r="B23" s="33">
        <f t="shared" ref="B23:B86" si="2">+EDATE(B22,Len_of_pmt_interval)</f>
        <v>42750</v>
      </c>
      <c r="C23" s="26">
        <f t="shared" ref="C23:C86" si="3">+G22</f>
        <v>50000</v>
      </c>
      <c r="D23" s="36">
        <f>+E23+F23</f>
        <v>487.93970895961712</v>
      </c>
      <c r="E23" s="241">
        <f t="shared" ref="E23:E86" si="4">+C23*cal_periodic_pmt_rate</f>
        <v>487.93970895961712</v>
      </c>
      <c r="F23" s="26">
        <f t="shared" si="0"/>
        <v>0</v>
      </c>
      <c r="G23" s="38">
        <f t="shared" ref="G23:G86" si="5">+C23-F23</f>
        <v>50000</v>
      </c>
      <c r="J23" t="s">
        <v>94</v>
      </c>
      <c r="K23">
        <f>+(1+cal_periodic_pmt_rate)^(num_pmts+1)-1-cal_periodic_pmt_rate</f>
        <v>0.1248061869605499</v>
      </c>
    </row>
    <row r="24" spans="1:19" s="5" customFormat="1" x14ac:dyDescent="0.2">
      <c r="A24" s="34">
        <f t="shared" si="1"/>
        <v>3</v>
      </c>
      <c r="B24" s="35">
        <f t="shared" si="2"/>
        <v>42781</v>
      </c>
      <c r="C24" s="36">
        <f t="shared" si="3"/>
        <v>50000</v>
      </c>
      <c r="D24" s="36">
        <f t="shared" ref="D24:D87" si="6">+E24+F24</f>
        <v>487.93970895961712</v>
      </c>
      <c r="E24" s="243">
        <f t="shared" si="4"/>
        <v>487.93970895961712</v>
      </c>
      <c r="F24" s="36">
        <f t="shared" si="0"/>
        <v>0</v>
      </c>
      <c r="G24" s="39">
        <f t="shared" si="5"/>
        <v>50000</v>
      </c>
      <c r="N24"/>
      <c r="O24"/>
      <c r="P24"/>
      <c r="Q24"/>
    </row>
    <row r="25" spans="1:19" x14ac:dyDescent="0.2">
      <c r="A25" s="32">
        <f t="shared" si="1"/>
        <v>4</v>
      </c>
      <c r="B25" s="33">
        <f t="shared" si="2"/>
        <v>42809</v>
      </c>
      <c r="C25" s="26">
        <f t="shared" si="3"/>
        <v>50000</v>
      </c>
      <c r="D25" s="26">
        <f t="shared" si="6"/>
        <v>487.93970895961712</v>
      </c>
      <c r="E25" s="241">
        <f t="shared" si="4"/>
        <v>487.93970895961712</v>
      </c>
      <c r="F25" s="40">
        <f t="shared" si="0"/>
        <v>0</v>
      </c>
      <c r="G25" s="41">
        <f t="shared" si="5"/>
        <v>50000</v>
      </c>
      <c r="J25" t="s">
        <v>95</v>
      </c>
      <c r="K25">
        <f>+loan_amt*K22/K23</f>
        <v>4392.8035167064518</v>
      </c>
    </row>
    <row r="26" spans="1:19" x14ac:dyDescent="0.2">
      <c r="A26" s="34">
        <f t="shared" si="1"/>
        <v>5</v>
      </c>
      <c r="B26" s="35">
        <f t="shared" si="2"/>
        <v>42840</v>
      </c>
      <c r="C26" s="36">
        <f t="shared" si="3"/>
        <v>50000</v>
      </c>
      <c r="D26" s="36">
        <f t="shared" si="6"/>
        <v>487.93970895961712</v>
      </c>
      <c r="E26" s="243">
        <f t="shared" si="4"/>
        <v>487.93970895961712</v>
      </c>
      <c r="F26" s="36">
        <f t="shared" si="0"/>
        <v>0</v>
      </c>
      <c r="G26" s="37">
        <f t="shared" si="5"/>
        <v>50000</v>
      </c>
    </row>
    <row r="27" spans="1:19" x14ac:dyDescent="0.2">
      <c r="A27" s="32">
        <f t="shared" si="1"/>
        <v>6</v>
      </c>
      <c r="B27" s="33">
        <f t="shared" si="2"/>
        <v>42870</v>
      </c>
      <c r="C27" s="26">
        <f t="shared" si="3"/>
        <v>50000</v>
      </c>
      <c r="D27" s="26">
        <f t="shared" si="6"/>
        <v>487.93970895961712</v>
      </c>
      <c r="E27" s="241">
        <f t="shared" si="4"/>
        <v>487.93970895961712</v>
      </c>
      <c r="F27" s="26">
        <f t="shared" si="0"/>
        <v>0</v>
      </c>
      <c r="G27" s="25">
        <f t="shared" si="5"/>
        <v>50000</v>
      </c>
    </row>
    <row r="28" spans="1:19" x14ac:dyDescent="0.2">
      <c r="A28" s="34">
        <f t="shared" si="1"/>
        <v>7</v>
      </c>
      <c r="B28" s="35">
        <f t="shared" si="2"/>
        <v>42901</v>
      </c>
      <c r="C28" s="36">
        <f t="shared" si="3"/>
        <v>50000</v>
      </c>
      <c r="D28" s="36">
        <f t="shared" si="6"/>
        <v>487.93970895961712</v>
      </c>
      <c r="E28" s="243">
        <f t="shared" si="4"/>
        <v>487.93970895961712</v>
      </c>
      <c r="F28" s="36">
        <f t="shared" si="0"/>
        <v>0</v>
      </c>
      <c r="G28" s="37">
        <f t="shared" si="5"/>
        <v>50000</v>
      </c>
    </row>
    <row r="29" spans="1:19" x14ac:dyDescent="0.2">
      <c r="A29" s="32">
        <f t="shared" si="1"/>
        <v>8</v>
      </c>
      <c r="B29" s="33">
        <f t="shared" si="2"/>
        <v>42931</v>
      </c>
      <c r="C29" s="26">
        <f t="shared" si="3"/>
        <v>50000</v>
      </c>
      <c r="D29" s="26">
        <f t="shared" si="6"/>
        <v>487.93970895961712</v>
      </c>
      <c r="E29" s="241">
        <f t="shared" si="4"/>
        <v>487.93970895961712</v>
      </c>
      <c r="F29" s="26">
        <f t="shared" si="0"/>
        <v>0</v>
      </c>
      <c r="G29" s="25">
        <f t="shared" si="5"/>
        <v>50000</v>
      </c>
    </row>
    <row r="30" spans="1:19" x14ac:dyDescent="0.2">
      <c r="A30" s="34">
        <f t="shared" si="1"/>
        <v>9</v>
      </c>
      <c r="B30" s="35">
        <f t="shared" si="2"/>
        <v>42962</v>
      </c>
      <c r="C30" s="36">
        <f t="shared" si="3"/>
        <v>50000</v>
      </c>
      <c r="D30" s="36">
        <f t="shared" si="6"/>
        <v>487.93970895961712</v>
      </c>
      <c r="E30" s="243">
        <f t="shared" si="4"/>
        <v>487.93970895961712</v>
      </c>
      <c r="F30" s="36">
        <f t="shared" si="0"/>
        <v>0</v>
      </c>
      <c r="G30" s="37">
        <f t="shared" si="5"/>
        <v>50000</v>
      </c>
    </row>
    <row r="31" spans="1:19" x14ac:dyDescent="0.2">
      <c r="A31" s="32">
        <f t="shared" si="1"/>
        <v>10</v>
      </c>
      <c r="B31" s="33">
        <f t="shared" si="2"/>
        <v>42993</v>
      </c>
      <c r="C31" s="26">
        <f t="shared" si="3"/>
        <v>50000</v>
      </c>
      <c r="D31" s="26">
        <f t="shared" si="6"/>
        <v>487.93970895961712</v>
      </c>
      <c r="E31" s="241">
        <f t="shared" si="4"/>
        <v>487.93970895961712</v>
      </c>
      <c r="F31" s="26">
        <f t="shared" si="0"/>
        <v>0</v>
      </c>
      <c r="G31" s="25">
        <f t="shared" si="5"/>
        <v>50000</v>
      </c>
    </row>
    <row r="32" spans="1:19" x14ac:dyDescent="0.2">
      <c r="A32" s="34">
        <f t="shared" si="1"/>
        <v>11</v>
      </c>
      <c r="B32" s="35">
        <f t="shared" si="2"/>
        <v>43023</v>
      </c>
      <c r="C32" s="36">
        <f t="shared" si="3"/>
        <v>50000</v>
      </c>
      <c r="D32" s="36">
        <f t="shared" si="6"/>
        <v>487.93970895961712</v>
      </c>
      <c r="E32" s="243">
        <f t="shared" si="4"/>
        <v>487.93970895961712</v>
      </c>
      <c r="F32" s="36">
        <f t="shared" si="0"/>
        <v>0</v>
      </c>
      <c r="G32" s="37">
        <f t="shared" si="5"/>
        <v>50000</v>
      </c>
    </row>
    <row r="33" spans="1:7" x14ac:dyDescent="0.2">
      <c r="A33" s="32">
        <f t="shared" si="1"/>
        <v>12</v>
      </c>
      <c r="B33" s="33">
        <f t="shared" si="2"/>
        <v>43054</v>
      </c>
      <c r="C33" s="26">
        <f t="shared" si="3"/>
        <v>50000</v>
      </c>
      <c r="D33" s="26">
        <f t="shared" si="6"/>
        <v>50487.939708959617</v>
      </c>
      <c r="E33" s="241">
        <f t="shared" si="4"/>
        <v>487.93970895961712</v>
      </c>
      <c r="F33" s="26">
        <f t="shared" si="0"/>
        <v>50000</v>
      </c>
      <c r="G33" s="25">
        <f t="shared" si="5"/>
        <v>0</v>
      </c>
    </row>
    <row r="34" spans="1:7" x14ac:dyDescent="0.2">
      <c r="A34" s="34" t="str">
        <f t="shared" si="1"/>
        <v>Finished</v>
      </c>
      <c r="B34" s="35">
        <f t="shared" si="2"/>
        <v>43084</v>
      </c>
      <c r="C34" s="36">
        <f t="shared" si="3"/>
        <v>0</v>
      </c>
      <c r="D34" s="36">
        <f t="shared" si="6"/>
        <v>0</v>
      </c>
      <c r="E34" s="243">
        <f t="shared" si="4"/>
        <v>0</v>
      </c>
      <c r="F34" s="36">
        <f t="shared" si="0"/>
        <v>0</v>
      </c>
      <c r="G34" s="37">
        <f t="shared" si="5"/>
        <v>0</v>
      </c>
    </row>
    <row r="35" spans="1:7" x14ac:dyDescent="0.2">
      <c r="A35" s="32" t="str">
        <f t="shared" si="1"/>
        <v>Finished</v>
      </c>
      <c r="B35" s="33">
        <f t="shared" si="2"/>
        <v>43115</v>
      </c>
      <c r="C35" s="26">
        <f t="shared" si="3"/>
        <v>0</v>
      </c>
      <c r="D35" s="26">
        <f t="shared" si="6"/>
        <v>0</v>
      </c>
      <c r="E35" s="241">
        <f t="shared" si="4"/>
        <v>0</v>
      </c>
      <c r="F35" s="26">
        <f t="shared" si="0"/>
        <v>0</v>
      </c>
      <c r="G35" s="25">
        <f t="shared" si="5"/>
        <v>0</v>
      </c>
    </row>
    <row r="36" spans="1:7" x14ac:dyDescent="0.2">
      <c r="A36" s="34" t="str">
        <f t="shared" si="1"/>
        <v>Finished</v>
      </c>
      <c r="B36" s="35">
        <f t="shared" si="2"/>
        <v>43146</v>
      </c>
      <c r="C36" s="36">
        <f t="shared" si="3"/>
        <v>0</v>
      </c>
      <c r="D36" s="36">
        <f t="shared" si="6"/>
        <v>0</v>
      </c>
      <c r="E36" s="243">
        <f t="shared" si="4"/>
        <v>0</v>
      </c>
      <c r="F36" s="36">
        <f t="shared" si="0"/>
        <v>0</v>
      </c>
      <c r="G36" s="37">
        <f t="shared" si="5"/>
        <v>0</v>
      </c>
    </row>
    <row r="37" spans="1:7" x14ac:dyDescent="0.2">
      <c r="A37" s="32" t="str">
        <f t="shared" si="1"/>
        <v>Finished</v>
      </c>
      <c r="B37" s="33">
        <f t="shared" si="2"/>
        <v>43174</v>
      </c>
      <c r="C37" s="26">
        <f t="shared" si="3"/>
        <v>0</v>
      </c>
      <c r="D37" s="26">
        <f t="shared" si="6"/>
        <v>0</v>
      </c>
      <c r="E37" s="241">
        <f t="shared" si="4"/>
        <v>0</v>
      </c>
      <c r="F37" s="26">
        <f t="shared" si="0"/>
        <v>0</v>
      </c>
      <c r="G37" s="25">
        <f t="shared" si="5"/>
        <v>0</v>
      </c>
    </row>
    <row r="38" spans="1:7" x14ac:dyDescent="0.2">
      <c r="A38" s="34" t="str">
        <f t="shared" si="1"/>
        <v>Finished</v>
      </c>
      <c r="B38" s="35">
        <f t="shared" si="2"/>
        <v>43205</v>
      </c>
      <c r="C38" s="36">
        <f t="shared" si="3"/>
        <v>0</v>
      </c>
      <c r="D38" s="36">
        <f t="shared" si="6"/>
        <v>0</v>
      </c>
      <c r="E38" s="243">
        <f t="shared" si="4"/>
        <v>0</v>
      </c>
      <c r="F38" s="36">
        <f t="shared" si="0"/>
        <v>0</v>
      </c>
      <c r="G38" s="37">
        <f t="shared" si="5"/>
        <v>0</v>
      </c>
    </row>
    <row r="39" spans="1:7" x14ac:dyDescent="0.2">
      <c r="A39" s="32" t="str">
        <f t="shared" si="1"/>
        <v>Finished</v>
      </c>
      <c r="B39" s="33">
        <f t="shared" si="2"/>
        <v>43235</v>
      </c>
      <c r="C39" s="26">
        <f t="shared" si="3"/>
        <v>0</v>
      </c>
      <c r="D39" s="26">
        <f t="shared" si="6"/>
        <v>0</v>
      </c>
      <c r="E39" s="241">
        <f t="shared" si="4"/>
        <v>0</v>
      </c>
      <c r="F39" s="26">
        <f t="shared" si="0"/>
        <v>0</v>
      </c>
      <c r="G39" s="25">
        <f t="shared" si="5"/>
        <v>0</v>
      </c>
    </row>
    <row r="40" spans="1:7" x14ac:dyDescent="0.2">
      <c r="A40" s="34" t="str">
        <f t="shared" si="1"/>
        <v>Finished</v>
      </c>
      <c r="B40" s="35">
        <f t="shared" si="2"/>
        <v>43266</v>
      </c>
      <c r="C40" s="36">
        <f t="shared" si="3"/>
        <v>0</v>
      </c>
      <c r="D40" s="36">
        <f t="shared" si="6"/>
        <v>0</v>
      </c>
      <c r="E40" s="243">
        <f t="shared" si="4"/>
        <v>0</v>
      </c>
      <c r="F40" s="36">
        <f t="shared" si="0"/>
        <v>0</v>
      </c>
      <c r="G40" s="37">
        <f t="shared" si="5"/>
        <v>0</v>
      </c>
    </row>
    <row r="41" spans="1:7" x14ac:dyDescent="0.2">
      <c r="A41" s="32" t="str">
        <f t="shared" si="1"/>
        <v>Finished</v>
      </c>
      <c r="B41" s="33">
        <f t="shared" si="2"/>
        <v>43296</v>
      </c>
      <c r="C41" s="26">
        <f t="shared" si="3"/>
        <v>0</v>
      </c>
      <c r="D41" s="26">
        <f t="shared" si="6"/>
        <v>0</v>
      </c>
      <c r="E41" s="241">
        <f t="shared" si="4"/>
        <v>0</v>
      </c>
      <c r="F41" s="26">
        <f t="shared" si="0"/>
        <v>0</v>
      </c>
      <c r="G41" s="25">
        <f t="shared" si="5"/>
        <v>0</v>
      </c>
    </row>
    <row r="42" spans="1:7" x14ac:dyDescent="0.2">
      <c r="A42" s="34" t="str">
        <f t="shared" si="1"/>
        <v>Finished</v>
      </c>
      <c r="B42" s="35">
        <f t="shared" si="2"/>
        <v>43327</v>
      </c>
      <c r="C42" s="36">
        <f t="shared" si="3"/>
        <v>0</v>
      </c>
      <c r="D42" s="36">
        <f t="shared" si="6"/>
        <v>0</v>
      </c>
      <c r="E42" s="243">
        <f t="shared" si="4"/>
        <v>0</v>
      </c>
      <c r="F42" s="36">
        <f t="shared" si="0"/>
        <v>0</v>
      </c>
      <c r="G42" s="37">
        <f t="shared" si="5"/>
        <v>0</v>
      </c>
    </row>
    <row r="43" spans="1:7" s="1" customFormat="1" x14ac:dyDescent="0.2">
      <c r="A43" s="32" t="str">
        <f t="shared" si="1"/>
        <v>Finished</v>
      </c>
      <c r="B43" s="33">
        <f t="shared" si="2"/>
        <v>43358</v>
      </c>
      <c r="C43" s="26">
        <f t="shared" si="3"/>
        <v>0</v>
      </c>
      <c r="D43" s="26">
        <f t="shared" si="6"/>
        <v>0</v>
      </c>
      <c r="E43" s="241">
        <f t="shared" si="4"/>
        <v>0</v>
      </c>
      <c r="F43" s="26">
        <f t="shared" si="0"/>
        <v>0</v>
      </c>
      <c r="G43" s="25">
        <f t="shared" si="5"/>
        <v>0</v>
      </c>
    </row>
    <row r="44" spans="1:7" s="1" customFormat="1" x14ac:dyDescent="0.2">
      <c r="A44" s="34" t="str">
        <f t="shared" si="1"/>
        <v>Finished</v>
      </c>
      <c r="B44" s="35">
        <f t="shared" si="2"/>
        <v>43388</v>
      </c>
      <c r="C44" s="36">
        <f t="shared" si="3"/>
        <v>0</v>
      </c>
      <c r="D44" s="36">
        <f t="shared" si="6"/>
        <v>0</v>
      </c>
      <c r="E44" s="243">
        <f t="shared" si="4"/>
        <v>0</v>
      </c>
      <c r="F44" s="36">
        <f t="shared" si="0"/>
        <v>0</v>
      </c>
      <c r="G44" s="37">
        <f t="shared" si="5"/>
        <v>0</v>
      </c>
    </row>
    <row r="45" spans="1:7" s="1" customFormat="1" x14ac:dyDescent="0.2">
      <c r="A45" s="32" t="str">
        <f t="shared" si="1"/>
        <v>Finished</v>
      </c>
      <c r="B45" s="33">
        <f t="shared" si="2"/>
        <v>43419</v>
      </c>
      <c r="C45" s="26">
        <f t="shared" si="3"/>
        <v>0</v>
      </c>
      <c r="D45" s="26">
        <f t="shared" si="6"/>
        <v>0</v>
      </c>
      <c r="E45" s="241">
        <f t="shared" si="4"/>
        <v>0</v>
      </c>
      <c r="F45" s="26">
        <f t="shared" si="0"/>
        <v>0</v>
      </c>
      <c r="G45" s="25">
        <f t="shared" si="5"/>
        <v>0</v>
      </c>
    </row>
    <row r="46" spans="1:7" s="1" customFormat="1" x14ac:dyDescent="0.2">
      <c r="A46" s="34" t="str">
        <f t="shared" si="1"/>
        <v>Finished</v>
      </c>
      <c r="B46" s="35">
        <f t="shared" si="2"/>
        <v>43449</v>
      </c>
      <c r="C46" s="36">
        <f t="shared" si="3"/>
        <v>0</v>
      </c>
      <c r="D46" s="36">
        <f t="shared" si="6"/>
        <v>0</v>
      </c>
      <c r="E46" s="243">
        <f t="shared" si="4"/>
        <v>0</v>
      </c>
      <c r="F46" s="36">
        <f t="shared" si="0"/>
        <v>0</v>
      </c>
      <c r="G46" s="37">
        <f t="shared" si="5"/>
        <v>0</v>
      </c>
    </row>
    <row r="47" spans="1:7" s="1" customFormat="1" x14ac:dyDescent="0.2">
      <c r="A47" s="32" t="str">
        <f t="shared" si="1"/>
        <v>Finished</v>
      </c>
      <c r="B47" s="33">
        <f t="shared" si="2"/>
        <v>43480</v>
      </c>
      <c r="C47" s="26">
        <f t="shared" si="3"/>
        <v>0</v>
      </c>
      <c r="D47" s="26">
        <f t="shared" si="6"/>
        <v>0</v>
      </c>
      <c r="E47" s="241">
        <f t="shared" si="4"/>
        <v>0</v>
      </c>
      <c r="F47" s="26">
        <f t="shared" si="0"/>
        <v>0</v>
      </c>
      <c r="G47" s="25">
        <f t="shared" si="5"/>
        <v>0</v>
      </c>
    </row>
    <row r="48" spans="1:7" s="1" customFormat="1" x14ac:dyDescent="0.2">
      <c r="A48" s="34" t="str">
        <f t="shared" si="1"/>
        <v>Finished</v>
      </c>
      <c r="B48" s="35">
        <f t="shared" si="2"/>
        <v>43511</v>
      </c>
      <c r="C48" s="36">
        <f t="shared" si="3"/>
        <v>0</v>
      </c>
      <c r="D48" s="36">
        <f t="shared" si="6"/>
        <v>0</v>
      </c>
      <c r="E48" s="243">
        <f t="shared" si="4"/>
        <v>0</v>
      </c>
      <c r="F48" s="36">
        <f t="shared" si="0"/>
        <v>0</v>
      </c>
      <c r="G48" s="37">
        <f t="shared" si="5"/>
        <v>0</v>
      </c>
    </row>
    <row r="49" spans="1:7" s="1" customFormat="1" x14ac:dyDescent="0.2">
      <c r="A49" s="32" t="str">
        <f t="shared" si="1"/>
        <v>Finished</v>
      </c>
      <c r="B49" s="33">
        <f t="shared" si="2"/>
        <v>43539</v>
      </c>
      <c r="C49" s="26">
        <f t="shared" si="3"/>
        <v>0</v>
      </c>
      <c r="D49" s="26">
        <f t="shared" si="6"/>
        <v>0</v>
      </c>
      <c r="E49" s="241">
        <f t="shared" si="4"/>
        <v>0</v>
      </c>
      <c r="F49" s="26">
        <f t="shared" si="0"/>
        <v>0</v>
      </c>
      <c r="G49" s="25">
        <f t="shared" si="5"/>
        <v>0</v>
      </c>
    </row>
    <row r="50" spans="1:7" s="1" customFormat="1" x14ac:dyDescent="0.2">
      <c r="A50" s="34" t="str">
        <f t="shared" si="1"/>
        <v>Finished</v>
      </c>
      <c r="B50" s="35">
        <f t="shared" si="2"/>
        <v>43570</v>
      </c>
      <c r="C50" s="36">
        <f t="shared" si="3"/>
        <v>0</v>
      </c>
      <c r="D50" s="36">
        <f t="shared" si="6"/>
        <v>0</v>
      </c>
      <c r="E50" s="243">
        <f t="shared" si="4"/>
        <v>0</v>
      </c>
      <c r="F50" s="36">
        <f t="shared" si="0"/>
        <v>0</v>
      </c>
      <c r="G50" s="37">
        <f t="shared" si="5"/>
        <v>0</v>
      </c>
    </row>
    <row r="51" spans="1:7" s="1" customFormat="1" x14ac:dyDescent="0.2">
      <c r="A51" s="32" t="str">
        <f t="shared" si="1"/>
        <v>Finished</v>
      </c>
      <c r="B51" s="33">
        <f t="shared" si="2"/>
        <v>43600</v>
      </c>
      <c r="C51" s="26">
        <f t="shared" si="3"/>
        <v>0</v>
      </c>
      <c r="D51" s="26">
        <f t="shared" si="6"/>
        <v>0</v>
      </c>
      <c r="E51" s="241">
        <f t="shared" si="4"/>
        <v>0</v>
      </c>
      <c r="F51" s="26">
        <f t="shared" si="0"/>
        <v>0</v>
      </c>
      <c r="G51" s="25">
        <f t="shared" si="5"/>
        <v>0</v>
      </c>
    </row>
    <row r="52" spans="1:7" s="1" customFormat="1" x14ac:dyDescent="0.2">
      <c r="A52" s="34" t="str">
        <f t="shared" si="1"/>
        <v>Finished</v>
      </c>
      <c r="B52" s="35">
        <f t="shared" si="2"/>
        <v>43631</v>
      </c>
      <c r="C52" s="36">
        <f t="shared" si="3"/>
        <v>0</v>
      </c>
      <c r="D52" s="36">
        <f t="shared" si="6"/>
        <v>0</v>
      </c>
      <c r="E52" s="243">
        <f t="shared" si="4"/>
        <v>0</v>
      </c>
      <c r="F52" s="36">
        <f t="shared" si="0"/>
        <v>0</v>
      </c>
      <c r="G52" s="37">
        <f t="shared" si="5"/>
        <v>0</v>
      </c>
    </row>
    <row r="53" spans="1:7" s="1" customFormat="1" x14ac:dyDescent="0.2">
      <c r="A53" s="32" t="str">
        <f t="shared" si="1"/>
        <v>Finished</v>
      </c>
      <c r="B53" s="33">
        <f t="shared" si="2"/>
        <v>43661</v>
      </c>
      <c r="C53" s="26">
        <f t="shared" si="3"/>
        <v>0</v>
      </c>
      <c r="D53" s="26">
        <f t="shared" si="6"/>
        <v>0</v>
      </c>
      <c r="E53" s="241">
        <f t="shared" si="4"/>
        <v>0</v>
      </c>
      <c r="F53" s="26">
        <f t="shared" si="0"/>
        <v>0</v>
      </c>
      <c r="G53" s="25">
        <f t="shared" si="5"/>
        <v>0</v>
      </c>
    </row>
    <row r="54" spans="1:7" s="1" customFormat="1" x14ac:dyDescent="0.2">
      <c r="A54" s="34" t="str">
        <f t="shared" ref="A54:A117" si="7">+IF(A53&lt;num_pmts,A53+1,"Finished")</f>
        <v>Finished</v>
      </c>
      <c r="B54" s="35">
        <f t="shared" si="2"/>
        <v>43692</v>
      </c>
      <c r="C54" s="36">
        <f t="shared" si="3"/>
        <v>0</v>
      </c>
      <c r="D54" s="36">
        <f t="shared" si="6"/>
        <v>0</v>
      </c>
      <c r="E54" s="243">
        <f t="shared" si="4"/>
        <v>0</v>
      </c>
      <c r="F54" s="36">
        <f t="shared" si="0"/>
        <v>0</v>
      </c>
      <c r="G54" s="37">
        <f t="shared" si="5"/>
        <v>0</v>
      </c>
    </row>
    <row r="55" spans="1:7" s="1" customFormat="1" x14ac:dyDescent="0.2">
      <c r="A55" s="32" t="str">
        <f t="shared" si="7"/>
        <v>Finished</v>
      </c>
      <c r="B55" s="33">
        <f t="shared" si="2"/>
        <v>43723</v>
      </c>
      <c r="C55" s="26">
        <f t="shared" si="3"/>
        <v>0</v>
      </c>
      <c r="D55" s="26">
        <f t="shared" si="6"/>
        <v>0</v>
      </c>
      <c r="E55" s="241">
        <f t="shared" si="4"/>
        <v>0</v>
      </c>
      <c r="F55" s="26">
        <f t="shared" si="0"/>
        <v>0</v>
      </c>
      <c r="G55" s="25">
        <f t="shared" si="5"/>
        <v>0</v>
      </c>
    </row>
    <row r="56" spans="1:7" s="1" customFormat="1" x14ac:dyDescent="0.2">
      <c r="A56" s="34" t="str">
        <f t="shared" si="7"/>
        <v>Finished</v>
      </c>
      <c r="B56" s="35">
        <f t="shared" si="2"/>
        <v>43753</v>
      </c>
      <c r="C56" s="36">
        <f t="shared" si="3"/>
        <v>0</v>
      </c>
      <c r="D56" s="36">
        <f t="shared" si="6"/>
        <v>0</v>
      </c>
      <c r="E56" s="243">
        <f t="shared" si="4"/>
        <v>0</v>
      </c>
      <c r="F56" s="36">
        <f t="shared" si="0"/>
        <v>0</v>
      </c>
      <c r="G56" s="37">
        <f t="shared" si="5"/>
        <v>0</v>
      </c>
    </row>
    <row r="57" spans="1:7" s="1" customFormat="1" x14ac:dyDescent="0.2">
      <c r="A57" s="32" t="str">
        <f t="shared" si="7"/>
        <v>Finished</v>
      </c>
      <c r="B57" s="33">
        <f t="shared" si="2"/>
        <v>43784</v>
      </c>
      <c r="C57" s="26">
        <f t="shared" si="3"/>
        <v>0</v>
      </c>
      <c r="D57" s="26">
        <f t="shared" si="6"/>
        <v>0</v>
      </c>
      <c r="E57" s="241">
        <f t="shared" si="4"/>
        <v>0</v>
      </c>
      <c r="F57" s="26">
        <f t="shared" si="0"/>
        <v>0</v>
      </c>
      <c r="G57" s="25">
        <f t="shared" si="5"/>
        <v>0</v>
      </c>
    </row>
    <row r="58" spans="1:7" s="1" customFormat="1" x14ac:dyDescent="0.2">
      <c r="A58" s="34" t="str">
        <f t="shared" si="7"/>
        <v>Finished</v>
      </c>
      <c r="B58" s="35">
        <f t="shared" si="2"/>
        <v>43814</v>
      </c>
      <c r="C58" s="36">
        <f t="shared" si="3"/>
        <v>0</v>
      </c>
      <c r="D58" s="36">
        <f t="shared" si="6"/>
        <v>0</v>
      </c>
      <c r="E58" s="243">
        <f t="shared" si="4"/>
        <v>0</v>
      </c>
      <c r="F58" s="36">
        <f t="shared" si="0"/>
        <v>0</v>
      </c>
      <c r="G58" s="37">
        <f t="shared" si="5"/>
        <v>0</v>
      </c>
    </row>
    <row r="59" spans="1:7" s="1" customFormat="1" x14ac:dyDescent="0.2">
      <c r="A59" s="32" t="str">
        <f t="shared" si="7"/>
        <v>Finished</v>
      </c>
      <c r="B59" s="33">
        <f t="shared" si="2"/>
        <v>43845</v>
      </c>
      <c r="C59" s="26">
        <f t="shared" si="3"/>
        <v>0</v>
      </c>
      <c r="D59" s="26">
        <f t="shared" si="6"/>
        <v>0</v>
      </c>
      <c r="E59" s="241">
        <f t="shared" si="4"/>
        <v>0</v>
      </c>
      <c r="F59" s="26">
        <f t="shared" si="0"/>
        <v>0</v>
      </c>
      <c r="G59" s="25">
        <f t="shared" si="5"/>
        <v>0</v>
      </c>
    </row>
    <row r="60" spans="1:7" s="1" customFormat="1" x14ac:dyDescent="0.2">
      <c r="A60" s="34" t="str">
        <f t="shared" si="7"/>
        <v>Finished</v>
      </c>
      <c r="B60" s="35">
        <f t="shared" si="2"/>
        <v>43876</v>
      </c>
      <c r="C60" s="36">
        <f t="shared" si="3"/>
        <v>0</v>
      </c>
      <c r="D60" s="36">
        <f t="shared" si="6"/>
        <v>0</v>
      </c>
      <c r="E60" s="243">
        <f t="shared" si="4"/>
        <v>0</v>
      </c>
      <c r="F60" s="36">
        <f t="shared" si="0"/>
        <v>0</v>
      </c>
      <c r="G60" s="37">
        <f t="shared" si="5"/>
        <v>0</v>
      </c>
    </row>
    <row r="61" spans="1:7" s="1" customFormat="1" x14ac:dyDescent="0.2">
      <c r="A61" s="32" t="str">
        <f t="shared" si="7"/>
        <v>Finished</v>
      </c>
      <c r="B61" s="33">
        <f t="shared" si="2"/>
        <v>43905</v>
      </c>
      <c r="C61" s="26">
        <f t="shared" si="3"/>
        <v>0</v>
      </c>
      <c r="D61" s="26">
        <f t="shared" si="6"/>
        <v>0</v>
      </c>
      <c r="E61" s="241">
        <f t="shared" si="4"/>
        <v>0</v>
      </c>
      <c r="F61" s="26">
        <f t="shared" si="0"/>
        <v>0</v>
      </c>
      <c r="G61" s="25">
        <f t="shared" si="5"/>
        <v>0</v>
      </c>
    </row>
    <row r="62" spans="1:7" s="1" customFormat="1" x14ac:dyDescent="0.2">
      <c r="A62" s="34" t="str">
        <f t="shared" si="7"/>
        <v>Finished</v>
      </c>
      <c r="B62" s="35">
        <f t="shared" si="2"/>
        <v>43936</v>
      </c>
      <c r="C62" s="36">
        <f t="shared" si="3"/>
        <v>0</v>
      </c>
      <c r="D62" s="36">
        <f t="shared" si="6"/>
        <v>0</v>
      </c>
      <c r="E62" s="243">
        <f t="shared" si="4"/>
        <v>0</v>
      </c>
      <c r="F62" s="36">
        <f t="shared" si="0"/>
        <v>0</v>
      </c>
      <c r="G62" s="37">
        <f t="shared" si="5"/>
        <v>0</v>
      </c>
    </row>
    <row r="63" spans="1:7" s="1" customFormat="1" x14ac:dyDescent="0.2">
      <c r="A63" s="32" t="str">
        <f t="shared" si="7"/>
        <v>Finished</v>
      </c>
      <c r="B63" s="33">
        <f t="shared" si="2"/>
        <v>43966</v>
      </c>
      <c r="C63" s="26">
        <f t="shared" si="3"/>
        <v>0</v>
      </c>
      <c r="D63" s="26">
        <f t="shared" si="6"/>
        <v>0</v>
      </c>
      <c r="E63" s="241">
        <f t="shared" si="4"/>
        <v>0</v>
      </c>
      <c r="F63" s="26">
        <f t="shared" si="0"/>
        <v>0</v>
      </c>
      <c r="G63" s="25">
        <f t="shared" si="5"/>
        <v>0</v>
      </c>
    </row>
    <row r="64" spans="1:7" s="1" customFormat="1" x14ac:dyDescent="0.2">
      <c r="A64" s="34" t="str">
        <f t="shared" si="7"/>
        <v>Finished</v>
      </c>
      <c r="B64" s="35">
        <f t="shared" si="2"/>
        <v>43997</v>
      </c>
      <c r="C64" s="36">
        <f t="shared" si="3"/>
        <v>0</v>
      </c>
      <c r="D64" s="36">
        <f t="shared" si="6"/>
        <v>0</v>
      </c>
      <c r="E64" s="243">
        <f t="shared" si="4"/>
        <v>0</v>
      </c>
      <c r="F64" s="36">
        <f t="shared" si="0"/>
        <v>0</v>
      </c>
      <c r="G64" s="37">
        <f t="shared" si="5"/>
        <v>0</v>
      </c>
    </row>
    <row r="65" spans="1:7" s="1" customFormat="1" x14ac:dyDescent="0.2">
      <c r="A65" s="32" t="str">
        <f t="shared" si="7"/>
        <v>Finished</v>
      </c>
      <c r="B65" s="33">
        <f t="shared" si="2"/>
        <v>44027</v>
      </c>
      <c r="C65" s="26">
        <f t="shared" si="3"/>
        <v>0</v>
      </c>
      <c r="D65" s="26">
        <f t="shared" si="6"/>
        <v>0</v>
      </c>
      <c r="E65" s="241">
        <f t="shared" si="4"/>
        <v>0</v>
      </c>
      <c r="F65" s="26">
        <f t="shared" si="0"/>
        <v>0</v>
      </c>
      <c r="G65" s="25">
        <f t="shared" si="5"/>
        <v>0</v>
      </c>
    </row>
    <row r="66" spans="1:7" s="1" customFormat="1" x14ac:dyDescent="0.2">
      <c r="A66" s="34" t="str">
        <f t="shared" si="7"/>
        <v>Finished</v>
      </c>
      <c r="B66" s="35">
        <f t="shared" si="2"/>
        <v>44058</v>
      </c>
      <c r="C66" s="36">
        <f t="shared" si="3"/>
        <v>0</v>
      </c>
      <c r="D66" s="36">
        <f t="shared" si="6"/>
        <v>0</v>
      </c>
      <c r="E66" s="243">
        <f t="shared" si="4"/>
        <v>0</v>
      </c>
      <c r="F66" s="36">
        <f t="shared" si="0"/>
        <v>0</v>
      </c>
      <c r="G66" s="37">
        <f t="shared" si="5"/>
        <v>0</v>
      </c>
    </row>
    <row r="67" spans="1:7" s="1" customFormat="1" x14ac:dyDescent="0.2">
      <c r="A67" s="32" t="str">
        <f t="shared" si="7"/>
        <v>Finished</v>
      </c>
      <c r="B67" s="33">
        <f t="shared" si="2"/>
        <v>44089</v>
      </c>
      <c r="C67" s="26">
        <f t="shared" si="3"/>
        <v>0</v>
      </c>
      <c r="D67" s="26">
        <f t="shared" si="6"/>
        <v>0</v>
      </c>
      <c r="E67" s="241">
        <f t="shared" si="4"/>
        <v>0</v>
      </c>
      <c r="F67" s="26">
        <f t="shared" si="0"/>
        <v>0</v>
      </c>
      <c r="G67" s="25">
        <f t="shared" si="5"/>
        <v>0</v>
      </c>
    </row>
    <row r="68" spans="1:7" s="1" customFormat="1" x14ac:dyDescent="0.2">
      <c r="A68" s="34" t="str">
        <f t="shared" si="7"/>
        <v>Finished</v>
      </c>
      <c r="B68" s="35">
        <f t="shared" si="2"/>
        <v>44119</v>
      </c>
      <c r="C68" s="36">
        <f t="shared" si="3"/>
        <v>0</v>
      </c>
      <c r="D68" s="36">
        <f t="shared" si="6"/>
        <v>0</v>
      </c>
      <c r="E68" s="243">
        <f t="shared" si="4"/>
        <v>0</v>
      </c>
      <c r="F68" s="36">
        <f t="shared" si="0"/>
        <v>0</v>
      </c>
      <c r="G68" s="37">
        <f t="shared" si="5"/>
        <v>0</v>
      </c>
    </row>
    <row r="69" spans="1:7" s="4" customFormat="1" ht="15" x14ac:dyDescent="0.25">
      <c r="A69" s="42" t="str">
        <f t="shared" si="7"/>
        <v>Finished</v>
      </c>
      <c r="B69" s="43">
        <f t="shared" si="2"/>
        <v>44150</v>
      </c>
      <c r="C69" s="44">
        <f t="shared" si="3"/>
        <v>0</v>
      </c>
      <c r="D69" s="45">
        <f t="shared" si="6"/>
        <v>0</v>
      </c>
      <c r="E69" s="244">
        <f t="shared" si="4"/>
        <v>0</v>
      </c>
      <c r="F69" s="44">
        <f t="shared" si="0"/>
        <v>0</v>
      </c>
      <c r="G69" s="46">
        <f t="shared" si="5"/>
        <v>0</v>
      </c>
    </row>
    <row r="70" spans="1:7" s="1" customFormat="1" x14ac:dyDescent="0.2">
      <c r="A70" s="34" t="str">
        <f t="shared" si="7"/>
        <v>Finished</v>
      </c>
      <c r="B70" s="35">
        <f t="shared" si="2"/>
        <v>44180</v>
      </c>
      <c r="C70" s="36">
        <f>+G69</f>
        <v>0</v>
      </c>
      <c r="D70" s="36">
        <f t="shared" si="6"/>
        <v>0</v>
      </c>
      <c r="E70" s="243">
        <f t="shared" si="4"/>
        <v>0</v>
      </c>
      <c r="F70" s="36">
        <f t="shared" si="0"/>
        <v>0</v>
      </c>
      <c r="G70" s="37">
        <f t="shared" si="5"/>
        <v>0</v>
      </c>
    </row>
    <row r="71" spans="1:7" s="1" customFormat="1" x14ac:dyDescent="0.2">
      <c r="A71" s="32" t="str">
        <f t="shared" si="7"/>
        <v>Finished</v>
      </c>
      <c r="B71" s="33">
        <f t="shared" si="2"/>
        <v>44211</v>
      </c>
      <c r="C71" s="26">
        <f t="shared" si="3"/>
        <v>0</v>
      </c>
      <c r="D71" s="26">
        <f t="shared" si="6"/>
        <v>0</v>
      </c>
      <c r="E71" s="241">
        <f t="shared" si="4"/>
        <v>0</v>
      </c>
      <c r="F71" s="26">
        <f t="shared" si="0"/>
        <v>0</v>
      </c>
      <c r="G71" s="25">
        <f t="shared" si="5"/>
        <v>0</v>
      </c>
    </row>
    <row r="72" spans="1:7" s="1" customFormat="1" x14ac:dyDescent="0.2">
      <c r="A72" s="34" t="str">
        <f t="shared" si="7"/>
        <v>Finished</v>
      </c>
      <c r="B72" s="35">
        <f t="shared" si="2"/>
        <v>44242</v>
      </c>
      <c r="C72" s="36">
        <f t="shared" si="3"/>
        <v>0</v>
      </c>
      <c r="D72" s="36">
        <f t="shared" si="6"/>
        <v>0</v>
      </c>
      <c r="E72" s="243">
        <f t="shared" si="4"/>
        <v>0</v>
      </c>
      <c r="F72" s="36">
        <f t="shared" si="0"/>
        <v>0</v>
      </c>
      <c r="G72" s="37">
        <f t="shared" si="5"/>
        <v>0</v>
      </c>
    </row>
    <row r="73" spans="1:7" s="1" customFormat="1" x14ac:dyDescent="0.2">
      <c r="A73" s="32" t="str">
        <f t="shared" si="7"/>
        <v>Finished</v>
      </c>
      <c r="B73" s="33">
        <f t="shared" si="2"/>
        <v>44270</v>
      </c>
      <c r="C73" s="26">
        <f t="shared" si="3"/>
        <v>0</v>
      </c>
      <c r="D73" s="26">
        <f t="shared" si="6"/>
        <v>0</v>
      </c>
      <c r="E73" s="241">
        <f t="shared" si="4"/>
        <v>0</v>
      </c>
      <c r="F73" s="26">
        <f t="shared" si="0"/>
        <v>0</v>
      </c>
      <c r="G73" s="25">
        <f t="shared" si="5"/>
        <v>0</v>
      </c>
    </row>
    <row r="74" spans="1:7" s="1" customFormat="1" x14ac:dyDescent="0.2">
      <c r="A74" s="34" t="str">
        <f t="shared" si="7"/>
        <v>Finished</v>
      </c>
      <c r="B74" s="35">
        <f t="shared" si="2"/>
        <v>44301</v>
      </c>
      <c r="C74" s="36">
        <f t="shared" si="3"/>
        <v>0</v>
      </c>
      <c r="D74" s="36">
        <f t="shared" si="6"/>
        <v>0</v>
      </c>
      <c r="E74" s="243">
        <f t="shared" si="4"/>
        <v>0</v>
      </c>
      <c r="F74" s="36">
        <f t="shared" si="0"/>
        <v>0</v>
      </c>
      <c r="G74" s="37">
        <f t="shared" si="5"/>
        <v>0</v>
      </c>
    </row>
    <row r="75" spans="1:7" s="1" customFormat="1" x14ac:dyDescent="0.2">
      <c r="A75" s="32" t="str">
        <f t="shared" si="7"/>
        <v>Finished</v>
      </c>
      <c r="B75" s="33">
        <f t="shared" si="2"/>
        <v>44331</v>
      </c>
      <c r="C75" s="26">
        <f t="shared" si="3"/>
        <v>0</v>
      </c>
      <c r="D75" s="26">
        <f t="shared" si="6"/>
        <v>0</v>
      </c>
      <c r="E75" s="241">
        <f t="shared" si="4"/>
        <v>0</v>
      </c>
      <c r="F75" s="26">
        <f t="shared" si="0"/>
        <v>0</v>
      </c>
      <c r="G75" s="25">
        <f t="shared" si="5"/>
        <v>0</v>
      </c>
    </row>
    <row r="76" spans="1:7" s="1" customFormat="1" x14ac:dyDescent="0.2">
      <c r="A76" s="34" t="str">
        <f t="shared" si="7"/>
        <v>Finished</v>
      </c>
      <c r="B76" s="35">
        <f t="shared" si="2"/>
        <v>44362</v>
      </c>
      <c r="C76" s="36">
        <f t="shared" si="3"/>
        <v>0</v>
      </c>
      <c r="D76" s="36">
        <f t="shared" si="6"/>
        <v>0</v>
      </c>
      <c r="E76" s="243">
        <f t="shared" si="4"/>
        <v>0</v>
      </c>
      <c r="F76" s="36">
        <f t="shared" si="0"/>
        <v>0</v>
      </c>
      <c r="G76" s="37">
        <f t="shared" si="5"/>
        <v>0</v>
      </c>
    </row>
    <row r="77" spans="1:7" s="1" customFormat="1" x14ac:dyDescent="0.2">
      <c r="A77" s="34" t="str">
        <f t="shared" si="7"/>
        <v>Finished</v>
      </c>
      <c r="B77" s="35">
        <f t="shared" si="2"/>
        <v>44392</v>
      </c>
      <c r="C77" s="36">
        <f t="shared" si="3"/>
        <v>0</v>
      </c>
      <c r="D77" s="36">
        <f t="shared" si="6"/>
        <v>0</v>
      </c>
      <c r="E77" s="243">
        <f t="shared" si="4"/>
        <v>0</v>
      </c>
      <c r="F77" s="36">
        <f t="shared" si="0"/>
        <v>0</v>
      </c>
      <c r="G77" s="37">
        <f t="shared" si="5"/>
        <v>0</v>
      </c>
    </row>
    <row r="78" spans="1:7" s="1" customFormat="1" x14ac:dyDescent="0.2">
      <c r="A78" s="34" t="str">
        <f t="shared" si="7"/>
        <v>Finished</v>
      </c>
      <c r="B78" s="35">
        <f t="shared" si="2"/>
        <v>44423</v>
      </c>
      <c r="C78" s="36">
        <f t="shared" si="3"/>
        <v>0</v>
      </c>
      <c r="D78" s="36">
        <f t="shared" si="6"/>
        <v>0</v>
      </c>
      <c r="E78" s="243">
        <f t="shared" si="4"/>
        <v>0</v>
      </c>
      <c r="F78" s="36">
        <f t="shared" si="0"/>
        <v>0</v>
      </c>
      <c r="G78" s="37">
        <f t="shared" si="5"/>
        <v>0</v>
      </c>
    </row>
    <row r="79" spans="1:7" s="1" customFormat="1" x14ac:dyDescent="0.2">
      <c r="A79" s="34" t="str">
        <f t="shared" si="7"/>
        <v>Finished</v>
      </c>
      <c r="B79" s="35">
        <f t="shared" si="2"/>
        <v>44454</v>
      </c>
      <c r="C79" s="36">
        <f t="shared" si="3"/>
        <v>0</v>
      </c>
      <c r="D79" s="36">
        <f t="shared" si="6"/>
        <v>0</v>
      </c>
      <c r="E79" s="243">
        <f t="shared" si="4"/>
        <v>0</v>
      </c>
      <c r="F79" s="36">
        <f t="shared" si="0"/>
        <v>0</v>
      </c>
      <c r="G79" s="37">
        <f t="shared" si="5"/>
        <v>0</v>
      </c>
    </row>
    <row r="80" spans="1:7" s="1" customFormat="1" x14ac:dyDescent="0.2">
      <c r="A80" s="34" t="str">
        <f t="shared" si="7"/>
        <v>Finished</v>
      </c>
      <c r="B80" s="35">
        <f t="shared" si="2"/>
        <v>44484</v>
      </c>
      <c r="C80" s="36">
        <f t="shared" si="3"/>
        <v>0</v>
      </c>
      <c r="D80" s="36">
        <f t="shared" si="6"/>
        <v>0</v>
      </c>
      <c r="E80" s="243">
        <f t="shared" si="4"/>
        <v>0</v>
      </c>
      <c r="F80" s="36">
        <f t="shared" si="0"/>
        <v>0</v>
      </c>
      <c r="G80" s="37">
        <f t="shared" si="5"/>
        <v>0</v>
      </c>
    </row>
    <row r="81" spans="1:7" s="1" customFormat="1" x14ac:dyDescent="0.2">
      <c r="A81" s="34" t="str">
        <f t="shared" si="7"/>
        <v>Finished</v>
      </c>
      <c r="B81" s="35">
        <f t="shared" si="2"/>
        <v>44515</v>
      </c>
      <c r="C81" s="36">
        <f t="shared" si="3"/>
        <v>0</v>
      </c>
      <c r="D81" s="36">
        <f t="shared" si="6"/>
        <v>0</v>
      </c>
      <c r="E81" s="243">
        <f t="shared" si="4"/>
        <v>0</v>
      </c>
      <c r="F81" s="36">
        <f t="shared" si="0"/>
        <v>0</v>
      </c>
      <c r="G81" s="37">
        <f t="shared" si="5"/>
        <v>0</v>
      </c>
    </row>
    <row r="82" spans="1:7" s="1" customFormat="1" x14ac:dyDescent="0.2">
      <c r="A82" s="34" t="str">
        <f t="shared" si="7"/>
        <v>Finished</v>
      </c>
      <c r="B82" s="35">
        <f t="shared" si="2"/>
        <v>44545</v>
      </c>
      <c r="C82" s="36">
        <f t="shared" si="3"/>
        <v>0</v>
      </c>
      <c r="D82" s="36">
        <f t="shared" si="6"/>
        <v>0</v>
      </c>
      <c r="E82" s="243">
        <f t="shared" si="4"/>
        <v>0</v>
      </c>
      <c r="F82" s="36">
        <f t="shared" si="0"/>
        <v>0</v>
      </c>
      <c r="G82" s="37">
        <f t="shared" si="5"/>
        <v>0</v>
      </c>
    </row>
    <row r="83" spans="1:7" s="1" customFormat="1" x14ac:dyDescent="0.2">
      <c r="A83" s="34" t="str">
        <f t="shared" si="7"/>
        <v>Finished</v>
      </c>
      <c r="B83" s="35">
        <f t="shared" si="2"/>
        <v>44576</v>
      </c>
      <c r="C83" s="36">
        <f t="shared" si="3"/>
        <v>0</v>
      </c>
      <c r="D83" s="36">
        <f t="shared" si="6"/>
        <v>0</v>
      </c>
      <c r="E83" s="243">
        <f t="shared" si="4"/>
        <v>0</v>
      </c>
      <c r="F83" s="36">
        <f t="shared" si="0"/>
        <v>0</v>
      </c>
      <c r="G83" s="37">
        <f t="shared" si="5"/>
        <v>0</v>
      </c>
    </row>
    <row r="84" spans="1:7" s="1" customFormat="1" x14ac:dyDescent="0.2">
      <c r="A84" s="34" t="str">
        <f t="shared" si="7"/>
        <v>Finished</v>
      </c>
      <c r="B84" s="35">
        <f t="shared" si="2"/>
        <v>44607</v>
      </c>
      <c r="C84" s="36">
        <f t="shared" si="3"/>
        <v>0</v>
      </c>
      <c r="D84" s="36">
        <f t="shared" si="6"/>
        <v>0</v>
      </c>
      <c r="E84" s="243">
        <f t="shared" si="4"/>
        <v>0</v>
      </c>
      <c r="F84" s="36">
        <f t="shared" si="0"/>
        <v>0</v>
      </c>
      <c r="G84" s="37">
        <f t="shared" si="5"/>
        <v>0</v>
      </c>
    </row>
    <row r="85" spans="1:7" s="1" customFormat="1" x14ac:dyDescent="0.2">
      <c r="A85" s="34" t="str">
        <f t="shared" si="7"/>
        <v>Finished</v>
      </c>
      <c r="B85" s="35">
        <f t="shared" si="2"/>
        <v>44635</v>
      </c>
      <c r="C85" s="36">
        <f t="shared" si="3"/>
        <v>0</v>
      </c>
      <c r="D85" s="36">
        <f t="shared" si="6"/>
        <v>0</v>
      </c>
      <c r="E85" s="243">
        <f t="shared" si="4"/>
        <v>0</v>
      </c>
      <c r="F85" s="36">
        <f t="shared" si="0"/>
        <v>0</v>
      </c>
      <c r="G85" s="37">
        <f t="shared" si="5"/>
        <v>0</v>
      </c>
    </row>
    <row r="86" spans="1:7" s="1" customFormat="1" x14ac:dyDescent="0.2">
      <c r="A86" s="34" t="str">
        <f t="shared" si="7"/>
        <v>Finished</v>
      </c>
      <c r="B86" s="35">
        <f t="shared" si="2"/>
        <v>44666</v>
      </c>
      <c r="C86" s="36">
        <f t="shared" si="3"/>
        <v>0</v>
      </c>
      <c r="D86" s="36">
        <f t="shared" si="6"/>
        <v>0</v>
      </c>
      <c r="E86" s="243">
        <f t="shared" si="4"/>
        <v>0</v>
      </c>
      <c r="F86" s="36">
        <f t="shared" ref="F86:F149" si="8">+IF(A86=num_pmts,loan_amt,0)</f>
        <v>0</v>
      </c>
      <c r="G86" s="37">
        <f t="shared" si="5"/>
        <v>0</v>
      </c>
    </row>
    <row r="87" spans="1:7" s="1" customFormat="1" x14ac:dyDescent="0.2">
      <c r="A87" s="34" t="str">
        <f t="shared" si="7"/>
        <v>Finished</v>
      </c>
      <c r="B87" s="35">
        <f t="shared" ref="B87:B150" si="9">+EDATE(B86,Len_of_pmt_interval)</f>
        <v>44696</v>
      </c>
      <c r="C87" s="36">
        <f t="shared" ref="C87:C150" si="10">+G86</f>
        <v>0</v>
      </c>
      <c r="D87" s="36">
        <f t="shared" si="6"/>
        <v>0</v>
      </c>
      <c r="E87" s="243">
        <f t="shared" ref="E87:E150" si="11">+C87*cal_periodic_pmt_rate</f>
        <v>0</v>
      </c>
      <c r="F87" s="36">
        <f t="shared" si="8"/>
        <v>0</v>
      </c>
      <c r="G87" s="37">
        <f t="shared" ref="G87:G150" si="12">+C87-F87</f>
        <v>0</v>
      </c>
    </row>
    <row r="88" spans="1:7" s="1" customFormat="1" x14ac:dyDescent="0.2">
      <c r="A88" s="34" t="str">
        <f t="shared" si="7"/>
        <v>Finished</v>
      </c>
      <c r="B88" s="35">
        <f t="shared" si="9"/>
        <v>44727</v>
      </c>
      <c r="C88" s="36">
        <f t="shared" si="10"/>
        <v>0</v>
      </c>
      <c r="D88" s="36">
        <f t="shared" ref="D88:D151" si="13">+E88+F88</f>
        <v>0</v>
      </c>
      <c r="E88" s="243">
        <f t="shared" si="11"/>
        <v>0</v>
      </c>
      <c r="F88" s="36">
        <f t="shared" si="8"/>
        <v>0</v>
      </c>
      <c r="G88" s="37">
        <f t="shared" si="12"/>
        <v>0</v>
      </c>
    </row>
    <row r="89" spans="1:7" s="1" customFormat="1" x14ac:dyDescent="0.2">
      <c r="A89" s="34" t="str">
        <f t="shared" si="7"/>
        <v>Finished</v>
      </c>
      <c r="B89" s="35">
        <f t="shared" si="9"/>
        <v>44757</v>
      </c>
      <c r="C89" s="36">
        <f t="shared" si="10"/>
        <v>0</v>
      </c>
      <c r="D89" s="36">
        <f t="shared" si="13"/>
        <v>0</v>
      </c>
      <c r="E89" s="243">
        <f t="shared" si="11"/>
        <v>0</v>
      </c>
      <c r="F89" s="36">
        <f t="shared" si="8"/>
        <v>0</v>
      </c>
      <c r="G89" s="37">
        <f t="shared" si="12"/>
        <v>0</v>
      </c>
    </row>
    <row r="90" spans="1:7" s="1" customFormat="1" x14ac:dyDescent="0.2">
      <c r="A90" s="34" t="str">
        <f t="shared" si="7"/>
        <v>Finished</v>
      </c>
      <c r="B90" s="35">
        <f t="shared" si="9"/>
        <v>44788</v>
      </c>
      <c r="C90" s="36">
        <f t="shared" si="10"/>
        <v>0</v>
      </c>
      <c r="D90" s="36">
        <f t="shared" si="13"/>
        <v>0</v>
      </c>
      <c r="E90" s="243">
        <f t="shared" si="11"/>
        <v>0</v>
      </c>
      <c r="F90" s="36">
        <f t="shared" si="8"/>
        <v>0</v>
      </c>
      <c r="G90" s="37">
        <f t="shared" si="12"/>
        <v>0</v>
      </c>
    </row>
    <row r="91" spans="1:7" s="1" customFormat="1" x14ac:dyDescent="0.2">
      <c r="A91" s="34" t="str">
        <f t="shared" si="7"/>
        <v>Finished</v>
      </c>
      <c r="B91" s="35">
        <f t="shared" si="9"/>
        <v>44819</v>
      </c>
      <c r="C91" s="36">
        <f t="shared" si="10"/>
        <v>0</v>
      </c>
      <c r="D91" s="36">
        <f t="shared" si="13"/>
        <v>0</v>
      </c>
      <c r="E91" s="243">
        <f t="shared" si="11"/>
        <v>0</v>
      </c>
      <c r="F91" s="36">
        <f t="shared" si="8"/>
        <v>0</v>
      </c>
      <c r="G91" s="37">
        <f t="shared" si="12"/>
        <v>0</v>
      </c>
    </row>
    <row r="92" spans="1:7" s="1" customFormat="1" x14ac:dyDescent="0.2">
      <c r="A92" s="34" t="str">
        <f t="shared" si="7"/>
        <v>Finished</v>
      </c>
      <c r="B92" s="35">
        <f t="shared" si="9"/>
        <v>44849</v>
      </c>
      <c r="C92" s="36">
        <f t="shared" si="10"/>
        <v>0</v>
      </c>
      <c r="D92" s="36">
        <f t="shared" si="13"/>
        <v>0</v>
      </c>
      <c r="E92" s="243">
        <f t="shared" si="11"/>
        <v>0</v>
      </c>
      <c r="F92" s="36">
        <f t="shared" si="8"/>
        <v>0</v>
      </c>
      <c r="G92" s="37">
        <f t="shared" si="12"/>
        <v>0</v>
      </c>
    </row>
    <row r="93" spans="1:7" s="1" customFormat="1" x14ac:dyDescent="0.2">
      <c r="A93" s="34" t="str">
        <f t="shared" si="7"/>
        <v>Finished</v>
      </c>
      <c r="B93" s="35">
        <f t="shared" si="9"/>
        <v>44880</v>
      </c>
      <c r="C93" s="36">
        <f t="shared" si="10"/>
        <v>0</v>
      </c>
      <c r="D93" s="36">
        <f t="shared" si="13"/>
        <v>0</v>
      </c>
      <c r="E93" s="243">
        <f t="shared" si="11"/>
        <v>0</v>
      </c>
      <c r="F93" s="36">
        <f t="shared" si="8"/>
        <v>0</v>
      </c>
      <c r="G93" s="37">
        <f t="shared" si="12"/>
        <v>0</v>
      </c>
    </row>
    <row r="94" spans="1:7" s="1" customFormat="1" x14ac:dyDescent="0.2">
      <c r="A94" s="34" t="str">
        <f t="shared" si="7"/>
        <v>Finished</v>
      </c>
      <c r="B94" s="35">
        <f t="shared" si="9"/>
        <v>44910</v>
      </c>
      <c r="C94" s="36">
        <f t="shared" si="10"/>
        <v>0</v>
      </c>
      <c r="D94" s="36">
        <f t="shared" si="13"/>
        <v>0</v>
      </c>
      <c r="E94" s="243">
        <f t="shared" si="11"/>
        <v>0</v>
      </c>
      <c r="F94" s="36">
        <f t="shared" si="8"/>
        <v>0</v>
      </c>
      <c r="G94" s="37">
        <f t="shared" si="12"/>
        <v>0</v>
      </c>
    </row>
    <row r="95" spans="1:7" s="1" customFormat="1" x14ac:dyDescent="0.2">
      <c r="A95" s="34" t="str">
        <f t="shared" si="7"/>
        <v>Finished</v>
      </c>
      <c r="B95" s="35">
        <f t="shared" si="9"/>
        <v>44941</v>
      </c>
      <c r="C95" s="36">
        <f t="shared" si="10"/>
        <v>0</v>
      </c>
      <c r="D95" s="36">
        <f t="shared" si="13"/>
        <v>0</v>
      </c>
      <c r="E95" s="243">
        <f t="shared" si="11"/>
        <v>0</v>
      </c>
      <c r="F95" s="36">
        <f t="shared" si="8"/>
        <v>0</v>
      </c>
      <c r="G95" s="37">
        <f t="shared" si="12"/>
        <v>0</v>
      </c>
    </row>
    <row r="96" spans="1:7" s="1" customFormat="1" x14ac:dyDescent="0.2">
      <c r="A96" s="34" t="str">
        <f t="shared" si="7"/>
        <v>Finished</v>
      </c>
      <c r="B96" s="35">
        <f t="shared" si="9"/>
        <v>44972</v>
      </c>
      <c r="C96" s="36">
        <f t="shared" si="10"/>
        <v>0</v>
      </c>
      <c r="D96" s="36">
        <f t="shared" si="13"/>
        <v>0</v>
      </c>
      <c r="E96" s="243">
        <f t="shared" si="11"/>
        <v>0</v>
      </c>
      <c r="F96" s="36">
        <f t="shared" si="8"/>
        <v>0</v>
      </c>
      <c r="G96" s="37">
        <f t="shared" si="12"/>
        <v>0</v>
      </c>
    </row>
    <row r="97" spans="1:7" s="1" customFormat="1" x14ac:dyDescent="0.2">
      <c r="A97" s="34" t="str">
        <f t="shared" si="7"/>
        <v>Finished</v>
      </c>
      <c r="B97" s="35">
        <f t="shared" si="9"/>
        <v>45000</v>
      </c>
      <c r="C97" s="36">
        <f t="shared" si="10"/>
        <v>0</v>
      </c>
      <c r="D97" s="36">
        <f t="shared" si="13"/>
        <v>0</v>
      </c>
      <c r="E97" s="243">
        <f t="shared" si="11"/>
        <v>0</v>
      </c>
      <c r="F97" s="36">
        <f t="shared" si="8"/>
        <v>0</v>
      </c>
      <c r="G97" s="37">
        <f t="shared" si="12"/>
        <v>0</v>
      </c>
    </row>
    <row r="98" spans="1:7" x14ac:dyDescent="0.2">
      <c r="A98" s="34" t="str">
        <f t="shared" si="7"/>
        <v>Finished</v>
      </c>
      <c r="B98" s="35">
        <f t="shared" si="9"/>
        <v>45031</v>
      </c>
      <c r="C98" s="36">
        <f t="shared" si="10"/>
        <v>0</v>
      </c>
      <c r="D98" s="36">
        <f t="shared" si="13"/>
        <v>0</v>
      </c>
      <c r="E98" s="243">
        <f t="shared" si="11"/>
        <v>0</v>
      </c>
      <c r="F98" s="36">
        <f t="shared" si="8"/>
        <v>0</v>
      </c>
      <c r="G98" s="37">
        <f t="shared" si="12"/>
        <v>0</v>
      </c>
    </row>
    <row r="99" spans="1:7" x14ac:dyDescent="0.2">
      <c r="A99" s="34" t="str">
        <f t="shared" si="7"/>
        <v>Finished</v>
      </c>
      <c r="B99" s="35">
        <f t="shared" si="9"/>
        <v>45061</v>
      </c>
      <c r="C99" s="36">
        <f t="shared" si="10"/>
        <v>0</v>
      </c>
      <c r="D99" s="36">
        <f t="shared" si="13"/>
        <v>0</v>
      </c>
      <c r="E99" s="243">
        <f t="shared" si="11"/>
        <v>0</v>
      </c>
      <c r="F99" s="36">
        <f t="shared" si="8"/>
        <v>0</v>
      </c>
      <c r="G99" s="37">
        <f t="shared" si="12"/>
        <v>0</v>
      </c>
    </row>
    <row r="100" spans="1:7" x14ac:dyDescent="0.2">
      <c r="A100" s="34" t="str">
        <f t="shared" si="7"/>
        <v>Finished</v>
      </c>
      <c r="B100" s="35">
        <f t="shared" si="9"/>
        <v>45092</v>
      </c>
      <c r="C100" s="36">
        <f t="shared" si="10"/>
        <v>0</v>
      </c>
      <c r="D100" s="36">
        <f t="shared" si="13"/>
        <v>0</v>
      </c>
      <c r="E100" s="243">
        <f t="shared" si="11"/>
        <v>0</v>
      </c>
      <c r="F100" s="36">
        <f t="shared" si="8"/>
        <v>0</v>
      </c>
      <c r="G100" s="37">
        <f t="shared" si="12"/>
        <v>0</v>
      </c>
    </row>
    <row r="101" spans="1:7" x14ac:dyDescent="0.2">
      <c r="A101" s="34" t="str">
        <f t="shared" si="7"/>
        <v>Finished</v>
      </c>
      <c r="B101" s="35">
        <f t="shared" si="9"/>
        <v>45122</v>
      </c>
      <c r="C101" s="36">
        <f t="shared" si="10"/>
        <v>0</v>
      </c>
      <c r="D101" s="36">
        <f t="shared" si="13"/>
        <v>0</v>
      </c>
      <c r="E101" s="243">
        <f t="shared" si="11"/>
        <v>0</v>
      </c>
      <c r="F101" s="36">
        <f t="shared" si="8"/>
        <v>0</v>
      </c>
      <c r="G101" s="37">
        <f t="shared" si="12"/>
        <v>0</v>
      </c>
    </row>
    <row r="102" spans="1:7" x14ac:dyDescent="0.2">
      <c r="A102" s="34" t="str">
        <f t="shared" si="7"/>
        <v>Finished</v>
      </c>
      <c r="B102" s="35">
        <f t="shared" si="9"/>
        <v>45153</v>
      </c>
      <c r="C102" s="36">
        <f t="shared" si="10"/>
        <v>0</v>
      </c>
      <c r="D102" s="36">
        <f t="shared" si="13"/>
        <v>0</v>
      </c>
      <c r="E102" s="243">
        <f t="shared" si="11"/>
        <v>0</v>
      </c>
      <c r="F102" s="36">
        <f t="shared" si="8"/>
        <v>0</v>
      </c>
      <c r="G102" s="37">
        <f t="shared" si="12"/>
        <v>0</v>
      </c>
    </row>
    <row r="103" spans="1:7" x14ac:dyDescent="0.2">
      <c r="A103" s="34" t="str">
        <f t="shared" si="7"/>
        <v>Finished</v>
      </c>
      <c r="B103" s="35">
        <f t="shared" si="9"/>
        <v>45184</v>
      </c>
      <c r="C103" s="36">
        <f t="shared" si="10"/>
        <v>0</v>
      </c>
      <c r="D103" s="36">
        <f t="shared" si="13"/>
        <v>0</v>
      </c>
      <c r="E103" s="243">
        <f t="shared" si="11"/>
        <v>0</v>
      </c>
      <c r="F103" s="36">
        <f t="shared" si="8"/>
        <v>0</v>
      </c>
      <c r="G103" s="37">
        <f t="shared" si="12"/>
        <v>0</v>
      </c>
    </row>
    <row r="104" spans="1:7" x14ac:dyDescent="0.2">
      <c r="A104" s="34" t="str">
        <f t="shared" si="7"/>
        <v>Finished</v>
      </c>
      <c r="B104" s="35">
        <f t="shared" si="9"/>
        <v>45214</v>
      </c>
      <c r="C104" s="36">
        <f t="shared" si="10"/>
        <v>0</v>
      </c>
      <c r="D104" s="36">
        <f t="shared" si="13"/>
        <v>0</v>
      </c>
      <c r="E104" s="243">
        <f t="shared" si="11"/>
        <v>0</v>
      </c>
      <c r="F104" s="36">
        <f t="shared" si="8"/>
        <v>0</v>
      </c>
      <c r="G104" s="37">
        <f t="shared" si="12"/>
        <v>0</v>
      </c>
    </row>
    <row r="105" spans="1:7" x14ac:dyDescent="0.2">
      <c r="A105" s="34" t="str">
        <f t="shared" si="7"/>
        <v>Finished</v>
      </c>
      <c r="B105" s="35">
        <f t="shared" si="9"/>
        <v>45245</v>
      </c>
      <c r="C105" s="36">
        <f t="shared" si="10"/>
        <v>0</v>
      </c>
      <c r="D105" s="36">
        <f t="shared" si="13"/>
        <v>0</v>
      </c>
      <c r="E105" s="243">
        <f t="shared" si="11"/>
        <v>0</v>
      </c>
      <c r="F105" s="36">
        <f t="shared" si="8"/>
        <v>0</v>
      </c>
      <c r="G105" s="37">
        <f t="shared" si="12"/>
        <v>0</v>
      </c>
    </row>
    <row r="106" spans="1:7" x14ac:dyDescent="0.2">
      <c r="A106" s="34" t="str">
        <f t="shared" si="7"/>
        <v>Finished</v>
      </c>
      <c r="B106" s="35">
        <f t="shared" si="9"/>
        <v>45275</v>
      </c>
      <c r="C106" s="36">
        <f t="shared" si="10"/>
        <v>0</v>
      </c>
      <c r="D106" s="36">
        <f t="shared" si="13"/>
        <v>0</v>
      </c>
      <c r="E106" s="243">
        <f t="shared" si="11"/>
        <v>0</v>
      </c>
      <c r="F106" s="36">
        <f t="shared" si="8"/>
        <v>0</v>
      </c>
      <c r="G106" s="37">
        <f t="shared" si="12"/>
        <v>0</v>
      </c>
    </row>
    <row r="107" spans="1:7" x14ac:dyDescent="0.2">
      <c r="A107" s="34" t="str">
        <f t="shared" si="7"/>
        <v>Finished</v>
      </c>
      <c r="B107" s="35">
        <f t="shared" si="9"/>
        <v>45306</v>
      </c>
      <c r="C107" s="36">
        <f t="shared" si="10"/>
        <v>0</v>
      </c>
      <c r="D107" s="36">
        <f t="shared" si="13"/>
        <v>0</v>
      </c>
      <c r="E107" s="243">
        <f t="shared" si="11"/>
        <v>0</v>
      </c>
      <c r="F107" s="36">
        <f t="shared" si="8"/>
        <v>0</v>
      </c>
      <c r="G107" s="37">
        <f t="shared" si="12"/>
        <v>0</v>
      </c>
    </row>
    <row r="108" spans="1:7" x14ac:dyDescent="0.2">
      <c r="A108" s="34" t="str">
        <f t="shared" si="7"/>
        <v>Finished</v>
      </c>
      <c r="B108" s="35">
        <f t="shared" si="9"/>
        <v>45337</v>
      </c>
      <c r="C108" s="36">
        <f t="shared" si="10"/>
        <v>0</v>
      </c>
      <c r="D108" s="36">
        <f t="shared" si="13"/>
        <v>0</v>
      </c>
      <c r="E108" s="243">
        <f t="shared" si="11"/>
        <v>0</v>
      </c>
      <c r="F108" s="36">
        <f t="shared" si="8"/>
        <v>0</v>
      </c>
      <c r="G108" s="37">
        <f t="shared" si="12"/>
        <v>0</v>
      </c>
    </row>
    <row r="109" spans="1:7" x14ac:dyDescent="0.2">
      <c r="A109" s="34" t="str">
        <f t="shared" si="7"/>
        <v>Finished</v>
      </c>
      <c r="B109" s="35">
        <f t="shared" si="9"/>
        <v>45366</v>
      </c>
      <c r="C109" s="36">
        <f t="shared" si="10"/>
        <v>0</v>
      </c>
      <c r="D109" s="36">
        <f t="shared" si="13"/>
        <v>0</v>
      </c>
      <c r="E109" s="243">
        <f t="shared" si="11"/>
        <v>0</v>
      </c>
      <c r="F109" s="36">
        <f t="shared" si="8"/>
        <v>0</v>
      </c>
      <c r="G109" s="37">
        <f t="shared" si="12"/>
        <v>0</v>
      </c>
    </row>
    <row r="110" spans="1:7" x14ac:dyDescent="0.2">
      <c r="A110" s="34" t="str">
        <f t="shared" si="7"/>
        <v>Finished</v>
      </c>
      <c r="B110" s="35">
        <f t="shared" si="9"/>
        <v>45397</v>
      </c>
      <c r="C110" s="36">
        <f t="shared" si="10"/>
        <v>0</v>
      </c>
      <c r="D110" s="36">
        <f t="shared" si="13"/>
        <v>0</v>
      </c>
      <c r="E110" s="243">
        <f t="shared" si="11"/>
        <v>0</v>
      </c>
      <c r="F110" s="36">
        <f t="shared" si="8"/>
        <v>0</v>
      </c>
      <c r="G110" s="37">
        <f t="shared" si="12"/>
        <v>0</v>
      </c>
    </row>
    <row r="111" spans="1:7" x14ac:dyDescent="0.2">
      <c r="A111" s="34" t="str">
        <f t="shared" si="7"/>
        <v>Finished</v>
      </c>
      <c r="B111" s="35">
        <f t="shared" si="9"/>
        <v>45427</v>
      </c>
      <c r="C111" s="36">
        <f t="shared" si="10"/>
        <v>0</v>
      </c>
      <c r="D111" s="36">
        <f t="shared" si="13"/>
        <v>0</v>
      </c>
      <c r="E111" s="243">
        <f t="shared" si="11"/>
        <v>0</v>
      </c>
      <c r="F111" s="36">
        <f t="shared" si="8"/>
        <v>0</v>
      </c>
      <c r="G111" s="37">
        <f t="shared" si="12"/>
        <v>0</v>
      </c>
    </row>
    <row r="112" spans="1:7" x14ac:dyDescent="0.2">
      <c r="A112" s="34" t="str">
        <f t="shared" si="7"/>
        <v>Finished</v>
      </c>
      <c r="B112" s="35">
        <f t="shared" si="9"/>
        <v>45458</v>
      </c>
      <c r="C112" s="36">
        <f t="shared" si="10"/>
        <v>0</v>
      </c>
      <c r="D112" s="36">
        <f t="shared" si="13"/>
        <v>0</v>
      </c>
      <c r="E112" s="243">
        <f t="shared" si="11"/>
        <v>0</v>
      </c>
      <c r="F112" s="36">
        <f t="shared" si="8"/>
        <v>0</v>
      </c>
      <c r="G112" s="37">
        <f t="shared" si="12"/>
        <v>0</v>
      </c>
    </row>
    <row r="113" spans="1:7" x14ac:dyDescent="0.2">
      <c r="A113" s="34" t="str">
        <f t="shared" si="7"/>
        <v>Finished</v>
      </c>
      <c r="B113" s="35">
        <f t="shared" si="9"/>
        <v>45488</v>
      </c>
      <c r="C113" s="36">
        <f t="shared" si="10"/>
        <v>0</v>
      </c>
      <c r="D113" s="36">
        <f t="shared" si="13"/>
        <v>0</v>
      </c>
      <c r="E113" s="243">
        <f t="shared" si="11"/>
        <v>0</v>
      </c>
      <c r="F113" s="36">
        <f t="shared" si="8"/>
        <v>0</v>
      </c>
      <c r="G113" s="37">
        <f t="shared" si="12"/>
        <v>0</v>
      </c>
    </row>
    <row r="114" spans="1:7" x14ac:dyDescent="0.2">
      <c r="A114" s="34" t="str">
        <f t="shared" si="7"/>
        <v>Finished</v>
      </c>
      <c r="B114" s="35">
        <f t="shared" si="9"/>
        <v>45519</v>
      </c>
      <c r="C114" s="36">
        <f t="shared" si="10"/>
        <v>0</v>
      </c>
      <c r="D114" s="36">
        <f t="shared" si="13"/>
        <v>0</v>
      </c>
      <c r="E114" s="243">
        <f t="shared" si="11"/>
        <v>0</v>
      </c>
      <c r="F114" s="36">
        <f t="shared" si="8"/>
        <v>0</v>
      </c>
      <c r="G114" s="37">
        <f t="shared" si="12"/>
        <v>0</v>
      </c>
    </row>
    <row r="115" spans="1:7" x14ac:dyDescent="0.2">
      <c r="A115" s="34" t="str">
        <f t="shared" si="7"/>
        <v>Finished</v>
      </c>
      <c r="B115" s="35">
        <f t="shared" si="9"/>
        <v>45550</v>
      </c>
      <c r="C115" s="36">
        <f t="shared" si="10"/>
        <v>0</v>
      </c>
      <c r="D115" s="36">
        <f t="shared" si="13"/>
        <v>0</v>
      </c>
      <c r="E115" s="243">
        <f t="shared" si="11"/>
        <v>0</v>
      </c>
      <c r="F115" s="36">
        <f t="shared" si="8"/>
        <v>0</v>
      </c>
      <c r="G115" s="37">
        <f t="shared" si="12"/>
        <v>0</v>
      </c>
    </row>
    <row r="116" spans="1:7" x14ac:dyDescent="0.2">
      <c r="A116" s="34" t="str">
        <f t="shared" si="7"/>
        <v>Finished</v>
      </c>
      <c r="B116" s="35">
        <f t="shared" si="9"/>
        <v>45580</v>
      </c>
      <c r="C116" s="36">
        <f t="shared" si="10"/>
        <v>0</v>
      </c>
      <c r="D116" s="36">
        <f t="shared" si="13"/>
        <v>0</v>
      </c>
      <c r="E116" s="243">
        <f t="shared" si="11"/>
        <v>0</v>
      </c>
      <c r="F116" s="36">
        <f t="shared" si="8"/>
        <v>0</v>
      </c>
      <c r="G116" s="37">
        <f t="shared" si="12"/>
        <v>0</v>
      </c>
    </row>
    <row r="117" spans="1:7" x14ac:dyDescent="0.2">
      <c r="A117" s="34" t="str">
        <f t="shared" si="7"/>
        <v>Finished</v>
      </c>
      <c r="B117" s="35">
        <f t="shared" si="9"/>
        <v>45611</v>
      </c>
      <c r="C117" s="36">
        <f t="shared" si="10"/>
        <v>0</v>
      </c>
      <c r="D117" s="36">
        <f t="shared" si="13"/>
        <v>0</v>
      </c>
      <c r="E117" s="243">
        <f t="shared" si="11"/>
        <v>0</v>
      </c>
      <c r="F117" s="36">
        <f t="shared" si="8"/>
        <v>0</v>
      </c>
      <c r="G117" s="37">
        <f t="shared" si="12"/>
        <v>0</v>
      </c>
    </row>
    <row r="118" spans="1:7" x14ac:dyDescent="0.2">
      <c r="A118" s="34" t="str">
        <f t="shared" ref="A118:A181" si="14">+IF(A117&lt;num_pmts,A117+1,"Finished")</f>
        <v>Finished</v>
      </c>
      <c r="B118" s="35">
        <f t="shared" si="9"/>
        <v>45641</v>
      </c>
      <c r="C118" s="36">
        <f t="shared" si="10"/>
        <v>0</v>
      </c>
      <c r="D118" s="36">
        <f t="shared" si="13"/>
        <v>0</v>
      </c>
      <c r="E118" s="243">
        <f t="shared" si="11"/>
        <v>0</v>
      </c>
      <c r="F118" s="36">
        <f t="shared" si="8"/>
        <v>0</v>
      </c>
      <c r="G118" s="37">
        <f t="shared" si="12"/>
        <v>0</v>
      </c>
    </row>
    <row r="119" spans="1:7" x14ac:dyDescent="0.2">
      <c r="A119" s="34" t="str">
        <f t="shared" si="14"/>
        <v>Finished</v>
      </c>
      <c r="B119" s="35">
        <f t="shared" si="9"/>
        <v>45672</v>
      </c>
      <c r="C119" s="36">
        <f t="shared" si="10"/>
        <v>0</v>
      </c>
      <c r="D119" s="36">
        <f t="shared" si="13"/>
        <v>0</v>
      </c>
      <c r="E119" s="243">
        <f t="shared" si="11"/>
        <v>0</v>
      </c>
      <c r="F119" s="36">
        <f t="shared" si="8"/>
        <v>0</v>
      </c>
      <c r="G119" s="37">
        <f t="shared" si="12"/>
        <v>0</v>
      </c>
    </row>
    <row r="120" spans="1:7" x14ac:dyDescent="0.2">
      <c r="A120" s="34" t="str">
        <f t="shared" si="14"/>
        <v>Finished</v>
      </c>
      <c r="B120" s="35">
        <f t="shared" si="9"/>
        <v>45703</v>
      </c>
      <c r="C120" s="36">
        <f t="shared" si="10"/>
        <v>0</v>
      </c>
      <c r="D120" s="36">
        <f t="shared" si="13"/>
        <v>0</v>
      </c>
      <c r="E120" s="243">
        <f t="shared" si="11"/>
        <v>0</v>
      </c>
      <c r="F120" s="36">
        <f t="shared" si="8"/>
        <v>0</v>
      </c>
      <c r="G120" s="37">
        <f t="shared" si="12"/>
        <v>0</v>
      </c>
    </row>
    <row r="121" spans="1:7" x14ac:dyDescent="0.2">
      <c r="A121" s="34" t="str">
        <f t="shared" si="14"/>
        <v>Finished</v>
      </c>
      <c r="B121" s="35">
        <f t="shared" si="9"/>
        <v>45731</v>
      </c>
      <c r="C121" s="36">
        <f t="shared" si="10"/>
        <v>0</v>
      </c>
      <c r="D121" s="36">
        <f t="shared" si="13"/>
        <v>0</v>
      </c>
      <c r="E121" s="243">
        <f t="shared" si="11"/>
        <v>0</v>
      </c>
      <c r="F121" s="36">
        <f t="shared" si="8"/>
        <v>0</v>
      </c>
      <c r="G121" s="37">
        <f t="shared" si="12"/>
        <v>0</v>
      </c>
    </row>
    <row r="122" spans="1:7" x14ac:dyDescent="0.2">
      <c r="A122" s="34" t="str">
        <f t="shared" si="14"/>
        <v>Finished</v>
      </c>
      <c r="B122" s="35">
        <f t="shared" si="9"/>
        <v>45762</v>
      </c>
      <c r="C122" s="36">
        <f t="shared" si="10"/>
        <v>0</v>
      </c>
      <c r="D122" s="36">
        <f t="shared" si="13"/>
        <v>0</v>
      </c>
      <c r="E122" s="243">
        <f t="shared" si="11"/>
        <v>0</v>
      </c>
      <c r="F122" s="36">
        <f t="shared" si="8"/>
        <v>0</v>
      </c>
      <c r="G122" s="37">
        <f t="shared" si="12"/>
        <v>0</v>
      </c>
    </row>
    <row r="123" spans="1:7" x14ac:dyDescent="0.2">
      <c r="A123" s="34" t="str">
        <f t="shared" si="14"/>
        <v>Finished</v>
      </c>
      <c r="B123" s="35">
        <f t="shared" si="9"/>
        <v>45792</v>
      </c>
      <c r="C123" s="36">
        <f t="shared" si="10"/>
        <v>0</v>
      </c>
      <c r="D123" s="36">
        <f t="shared" si="13"/>
        <v>0</v>
      </c>
      <c r="E123" s="243">
        <f t="shared" si="11"/>
        <v>0</v>
      </c>
      <c r="F123" s="36">
        <f t="shared" si="8"/>
        <v>0</v>
      </c>
      <c r="G123" s="37">
        <f t="shared" si="12"/>
        <v>0</v>
      </c>
    </row>
    <row r="124" spans="1:7" x14ac:dyDescent="0.2">
      <c r="A124" s="34" t="str">
        <f t="shared" si="14"/>
        <v>Finished</v>
      </c>
      <c r="B124" s="35">
        <f t="shared" si="9"/>
        <v>45823</v>
      </c>
      <c r="C124" s="36">
        <f t="shared" si="10"/>
        <v>0</v>
      </c>
      <c r="D124" s="36">
        <f t="shared" si="13"/>
        <v>0</v>
      </c>
      <c r="E124" s="243">
        <f t="shared" si="11"/>
        <v>0</v>
      </c>
      <c r="F124" s="36">
        <f t="shared" si="8"/>
        <v>0</v>
      </c>
      <c r="G124" s="37">
        <f t="shared" si="12"/>
        <v>0</v>
      </c>
    </row>
    <row r="125" spans="1:7" x14ac:dyDescent="0.2">
      <c r="A125" s="34" t="str">
        <f t="shared" si="14"/>
        <v>Finished</v>
      </c>
      <c r="B125" s="35">
        <f t="shared" si="9"/>
        <v>45853</v>
      </c>
      <c r="C125" s="36">
        <f t="shared" si="10"/>
        <v>0</v>
      </c>
      <c r="D125" s="36">
        <f t="shared" si="13"/>
        <v>0</v>
      </c>
      <c r="E125" s="243">
        <f t="shared" si="11"/>
        <v>0</v>
      </c>
      <c r="F125" s="36">
        <f t="shared" si="8"/>
        <v>0</v>
      </c>
      <c r="G125" s="37">
        <f t="shared" si="12"/>
        <v>0</v>
      </c>
    </row>
    <row r="126" spans="1:7" x14ac:dyDescent="0.2">
      <c r="A126" s="34" t="str">
        <f t="shared" si="14"/>
        <v>Finished</v>
      </c>
      <c r="B126" s="35">
        <f t="shared" si="9"/>
        <v>45884</v>
      </c>
      <c r="C126" s="36">
        <f t="shared" si="10"/>
        <v>0</v>
      </c>
      <c r="D126" s="36">
        <f t="shared" si="13"/>
        <v>0</v>
      </c>
      <c r="E126" s="243">
        <f t="shared" si="11"/>
        <v>0</v>
      </c>
      <c r="F126" s="36">
        <f t="shared" si="8"/>
        <v>0</v>
      </c>
      <c r="G126" s="37">
        <f t="shared" si="12"/>
        <v>0</v>
      </c>
    </row>
    <row r="127" spans="1:7" x14ac:dyDescent="0.2">
      <c r="A127" s="34" t="str">
        <f t="shared" si="14"/>
        <v>Finished</v>
      </c>
      <c r="B127" s="35">
        <f t="shared" si="9"/>
        <v>45915</v>
      </c>
      <c r="C127" s="36">
        <f t="shared" si="10"/>
        <v>0</v>
      </c>
      <c r="D127" s="36">
        <f t="shared" si="13"/>
        <v>0</v>
      </c>
      <c r="E127" s="243">
        <f t="shared" si="11"/>
        <v>0</v>
      </c>
      <c r="F127" s="36">
        <f t="shared" si="8"/>
        <v>0</v>
      </c>
      <c r="G127" s="37">
        <f t="shared" si="12"/>
        <v>0</v>
      </c>
    </row>
    <row r="128" spans="1:7" x14ac:dyDescent="0.2">
      <c r="A128" s="34" t="str">
        <f t="shared" si="14"/>
        <v>Finished</v>
      </c>
      <c r="B128" s="35">
        <f t="shared" si="9"/>
        <v>45945</v>
      </c>
      <c r="C128" s="36">
        <f t="shared" si="10"/>
        <v>0</v>
      </c>
      <c r="D128" s="36">
        <f t="shared" si="13"/>
        <v>0</v>
      </c>
      <c r="E128" s="243">
        <f t="shared" si="11"/>
        <v>0</v>
      </c>
      <c r="F128" s="36">
        <f t="shared" si="8"/>
        <v>0</v>
      </c>
      <c r="G128" s="37">
        <f t="shared" si="12"/>
        <v>0</v>
      </c>
    </row>
    <row r="129" spans="1:7" x14ac:dyDescent="0.2">
      <c r="A129" s="34" t="str">
        <f t="shared" si="14"/>
        <v>Finished</v>
      </c>
      <c r="B129" s="35">
        <f t="shared" si="9"/>
        <v>45976</v>
      </c>
      <c r="C129" s="36">
        <f t="shared" si="10"/>
        <v>0</v>
      </c>
      <c r="D129" s="36">
        <f t="shared" si="13"/>
        <v>0</v>
      </c>
      <c r="E129" s="243">
        <f t="shared" si="11"/>
        <v>0</v>
      </c>
      <c r="F129" s="36">
        <f t="shared" si="8"/>
        <v>0</v>
      </c>
      <c r="G129" s="37">
        <f t="shared" si="12"/>
        <v>0</v>
      </c>
    </row>
    <row r="130" spans="1:7" x14ac:dyDescent="0.2">
      <c r="A130" s="34" t="str">
        <f t="shared" si="14"/>
        <v>Finished</v>
      </c>
      <c r="B130" s="35">
        <f t="shared" si="9"/>
        <v>46006</v>
      </c>
      <c r="C130" s="36">
        <f t="shared" si="10"/>
        <v>0</v>
      </c>
      <c r="D130" s="36">
        <f t="shared" si="13"/>
        <v>0</v>
      </c>
      <c r="E130" s="243">
        <f t="shared" si="11"/>
        <v>0</v>
      </c>
      <c r="F130" s="36">
        <f t="shared" si="8"/>
        <v>0</v>
      </c>
      <c r="G130" s="37">
        <f t="shared" si="12"/>
        <v>0</v>
      </c>
    </row>
    <row r="131" spans="1:7" x14ac:dyDescent="0.2">
      <c r="A131" s="34" t="str">
        <f t="shared" si="14"/>
        <v>Finished</v>
      </c>
      <c r="B131" s="35">
        <f t="shared" si="9"/>
        <v>46037</v>
      </c>
      <c r="C131" s="36">
        <f t="shared" si="10"/>
        <v>0</v>
      </c>
      <c r="D131" s="36">
        <f t="shared" si="13"/>
        <v>0</v>
      </c>
      <c r="E131" s="243">
        <f t="shared" si="11"/>
        <v>0</v>
      </c>
      <c r="F131" s="36">
        <f t="shared" si="8"/>
        <v>0</v>
      </c>
      <c r="G131" s="37">
        <f t="shared" si="12"/>
        <v>0</v>
      </c>
    </row>
    <row r="132" spans="1:7" x14ac:dyDescent="0.2">
      <c r="A132" s="34" t="str">
        <f t="shared" si="14"/>
        <v>Finished</v>
      </c>
      <c r="B132" s="35">
        <f t="shared" si="9"/>
        <v>46068</v>
      </c>
      <c r="C132" s="36">
        <f t="shared" si="10"/>
        <v>0</v>
      </c>
      <c r="D132" s="36">
        <f t="shared" si="13"/>
        <v>0</v>
      </c>
      <c r="E132" s="243">
        <f t="shared" si="11"/>
        <v>0</v>
      </c>
      <c r="F132" s="36">
        <f t="shared" si="8"/>
        <v>0</v>
      </c>
      <c r="G132" s="37">
        <f t="shared" si="12"/>
        <v>0</v>
      </c>
    </row>
    <row r="133" spans="1:7" x14ac:dyDescent="0.2">
      <c r="A133" s="34" t="str">
        <f t="shared" si="14"/>
        <v>Finished</v>
      </c>
      <c r="B133" s="35">
        <f t="shared" si="9"/>
        <v>46096</v>
      </c>
      <c r="C133" s="36">
        <f t="shared" si="10"/>
        <v>0</v>
      </c>
      <c r="D133" s="36">
        <f t="shared" si="13"/>
        <v>0</v>
      </c>
      <c r="E133" s="243">
        <f t="shared" si="11"/>
        <v>0</v>
      </c>
      <c r="F133" s="36">
        <f t="shared" si="8"/>
        <v>0</v>
      </c>
      <c r="G133" s="37">
        <f t="shared" si="12"/>
        <v>0</v>
      </c>
    </row>
    <row r="134" spans="1:7" x14ac:dyDescent="0.2">
      <c r="A134" s="34" t="str">
        <f t="shared" si="14"/>
        <v>Finished</v>
      </c>
      <c r="B134" s="35">
        <f t="shared" si="9"/>
        <v>46127</v>
      </c>
      <c r="C134" s="36">
        <f t="shared" si="10"/>
        <v>0</v>
      </c>
      <c r="D134" s="36">
        <f t="shared" si="13"/>
        <v>0</v>
      </c>
      <c r="E134" s="243">
        <f t="shared" si="11"/>
        <v>0</v>
      </c>
      <c r="F134" s="36">
        <f t="shared" si="8"/>
        <v>0</v>
      </c>
      <c r="G134" s="37">
        <f t="shared" si="12"/>
        <v>0</v>
      </c>
    </row>
    <row r="135" spans="1:7" x14ac:dyDescent="0.2">
      <c r="A135" s="34" t="str">
        <f t="shared" si="14"/>
        <v>Finished</v>
      </c>
      <c r="B135" s="35">
        <f t="shared" si="9"/>
        <v>46157</v>
      </c>
      <c r="C135" s="36">
        <f t="shared" si="10"/>
        <v>0</v>
      </c>
      <c r="D135" s="36">
        <f t="shared" si="13"/>
        <v>0</v>
      </c>
      <c r="E135" s="243">
        <f t="shared" si="11"/>
        <v>0</v>
      </c>
      <c r="F135" s="36">
        <f t="shared" si="8"/>
        <v>0</v>
      </c>
      <c r="G135" s="37">
        <f t="shared" si="12"/>
        <v>0</v>
      </c>
    </row>
    <row r="136" spans="1:7" x14ac:dyDescent="0.2">
      <c r="A136" s="34" t="str">
        <f t="shared" si="14"/>
        <v>Finished</v>
      </c>
      <c r="B136" s="35">
        <f t="shared" si="9"/>
        <v>46188</v>
      </c>
      <c r="C136" s="36">
        <f t="shared" si="10"/>
        <v>0</v>
      </c>
      <c r="D136" s="36">
        <f t="shared" si="13"/>
        <v>0</v>
      </c>
      <c r="E136" s="243">
        <f t="shared" si="11"/>
        <v>0</v>
      </c>
      <c r="F136" s="36">
        <f t="shared" si="8"/>
        <v>0</v>
      </c>
      <c r="G136" s="37">
        <f t="shared" si="12"/>
        <v>0</v>
      </c>
    </row>
    <row r="137" spans="1:7" x14ac:dyDescent="0.2">
      <c r="A137" s="34" t="str">
        <f t="shared" si="14"/>
        <v>Finished</v>
      </c>
      <c r="B137" s="35">
        <f t="shared" si="9"/>
        <v>46218</v>
      </c>
      <c r="C137" s="36">
        <f t="shared" si="10"/>
        <v>0</v>
      </c>
      <c r="D137" s="36">
        <f t="shared" si="13"/>
        <v>0</v>
      </c>
      <c r="E137" s="243">
        <f t="shared" si="11"/>
        <v>0</v>
      </c>
      <c r="F137" s="36">
        <f t="shared" si="8"/>
        <v>0</v>
      </c>
      <c r="G137" s="37">
        <f t="shared" si="12"/>
        <v>0</v>
      </c>
    </row>
    <row r="138" spans="1:7" x14ac:dyDescent="0.2">
      <c r="A138" s="34" t="str">
        <f t="shared" si="14"/>
        <v>Finished</v>
      </c>
      <c r="B138" s="35">
        <f t="shared" si="9"/>
        <v>46249</v>
      </c>
      <c r="C138" s="36">
        <f t="shared" si="10"/>
        <v>0</v>
      </c>
      <c r="D138" s="36">
        <f t="shared" si="13"/>
        <v>0</v>
      </c>
      <c r="E138" s="243">
        <f t="shared" si="11"/>
        <v>0</v>
      </c>
      <c r="F138" s="36">
        <f t="shared" si="8"/>
        <v>0</v>
      </c>
      <c r="G138" s="37">
        <f t="shared" si="12"/>
        <v>0</v>
      </c>
    </row>
    <row r="139" spans="1:7" x14ac:dyDescent="0.2">
      <c r="A139" s="34" t="str">
        <f t="shared" si="14"/>
        <v>Finished</v>
      </c>
      <c r="B139" s="35">
        <f t="shared" si="9"/>
        <v>46280</v>
      </c>
      <c r="C139" s="36">
        <f t="shared" si="10"/>
        <v>0</v>
      </c>
      <c r="D139" s="36">
        <f t="shared" si="13"/>
        <v>0</v>
      </c>
      <c r="E139" s="243">
        <f t="shared" si="11"/>
        <v>0</v>
      </c>
      <c r="F139" s="36">
        <f t="shared" si="8"/>
        <v>0</v>
      </c>
      <c r="G139" s="37">
        <f t="shared" si="12"/>
        <v>0</v>
      </c>
    </row>
    <row r="140" spans="1:7" x14ac:dyDescent="0.2">
      <c r="A140" s="34" t="str">
        <f t="shared" si="14"/>
        <v>Finished</v>
      </c>
      <c r="B140" s="35">
        <f t="shared" si="9"/>
        <v>46310</v>
      </c>
      <c r="C140" s="36">
        <f t="shared" si="10"/>
        <v>0</v>
      </c>
      <c r="D140" s="36">
        <f t="shared" si="13"/>
        <v>0</v>
      </c>
      <c r="E140" s="243">
        <f t="shared" si="11"/>
        <v>0</v>
      </c>
      <c r="F140" s="36">
        <f t="shared" si="8"/>
        <v>0</v>
      </c>
      <c r="G140" s="37">
        <f t="shared" si="12"/>
        <v>0</v>
      </c>
    </row>
    <row r="141" spans="1:7" x14ac:dyDescent="0.2">
      <c r="A141" s="34" t="str">
        <f t="shared" si="14"/>
        <v>Finished</v>
      </c>
      <c r="B141" s="35">
        <f t="shared" si="9"/>
        <v>46341</v>
      </c>
      <c r="C141" s="36">
        <f t="shared" si="10"/>
        <v>0</v>
      </c>
      <c r="D141" s="36">
        <f t="shared" si="13"/>
        <v>0</v>
      </c>
      <c r="E141" s="243">
        <f t="shared" si="11"/>
        <v>0</v>
      </c>
      <c r="F141" s="36">
        <f t="shared" si="8"/>
        <v>0</v>
      </c>
      <c r="G141" s="37">
        <f t="shared" si="12"/>
        <v>0</v>
      </c>
    </row>
    <row r="142" spans="1:7" x14ac:dyDescent="0.2">
      <c r="A142" s="34" t="str">
        <f t="shared" si="14"/>
        <v>Finished</v>
      </c>
      <c r="B142" s="35">
        <f t="shared" si="9"/>
        <v>46371</v>
      </c>
      <c r="C142" s="36">
        <f t="shared" si="10"/>
        <v>0</v>
      </c>
      <c r="D142" s="36">
        <f t="shared" si="13"/>
        <v>0</v>
      </c>
      <c r="E142" s="243">
        <f t="shared" si="11"/>
        <v>0</v>
      </c>
      <c r="F142" s="36">
        <f t="shared" si="8"/>
        <v>0</v>
      </c>
      <c r="G142" s="37">
        <f t="shared" si="12"/>
        <v>0</v>
      </c>
    </row>
    <row r="143" spans="1:7" x14ac:dyDescent="0.2">
      <c r="A143" s="34" t="str">
        <f t="shared" si="14"/>
        <v>Finished</v>
      </c>
      <c r="B143" s="35">
        <f t="shared" si="9"/>
        <v>46402</v>
      </c>
      <c r="C143" s="36">
        <f t="shared" si="10"/>
        <v>0</v>
      </c>
      <c r="D143" s="36">
        <f t="shared" si="13"/>
        <v>0</v>
      </c>
      <c r="E143" s="243">
        <f t="shared" si="11"/>
        <v>0</v>
      </c>
      <c r="F143" s="36">
        <f t="shared" si="8"/>
        <v>0</v>
      </c>
      <c r="G143" s="37">
        <f t="shared" si="12"/>
        <v>0</v>
      </c>
    </row>
    <row r="144" spans="1:7" x14ac:dyDescent="0.2">
      <c r="A144" s="34" t="str">
        <f t="shared" si="14"/>
        <v>Finished</v>
      </c>
      <c r="B144" s="35">
        <f t="shared" si="9"/>
        <v>46433</v>
      </c>
      <c r="C144" s="36">
        <f t="shared" si="10"/>
        <v>0</v>
      </c>
      <c r="D144" s="36">
        <f t="shared" si="13"/>
        <v>0</v>
      </c>
      <c r="E144" s="243">
        <f t="shared" si="11"/>
        <v>0</v>
      </c>
      <c r="F144" s="36">
        <f t="shared" si="8"/>
        <v>0</v>
      </c>
      <c r="G144" s="37">
        <f t="shared" si="12"/>
        <v>0</v>
      </c>
    </row>
    <row r="145" spans="1:7" x14ac:dyDescent="0.2">
      <c r="A145" s="34" t="str">
        <f t="shared" si="14"/>
        <v>Finished</v>
      </c>
      <c r="B145" s="35">
        <f t="shared" si="9"/>
        <v>46461</v>
      </c>
      <c r="C145" s="36">
        <f t="shared" si="10"/>
        <v>0</v>
      </c>
      <c r="D145" s="36">
        <f t="shared" si="13"/>
        <v>0</v>
      </c>
      <c r="E145" s="243">
        <f t="shared" si="11"/>
        <v>0</v>
      </c>
      <c r="F145" s="36">
        <f t="shared" si="8"/>
        <v>0</v>
      </c>
      <c r="G145" s="37">
        <f t="shared" si="12"/>
        <v>0</v>
      </c>
    </row>
    <row r="146" spans="1:7" x14ac:dyDescent="0.2">
      <c r="A146" s="34" t="str">
        <f t="shared" si="14"/>
        <v>Finished</v>
      </c>
      <c r="B146" s="35">
        <f t="shared" si="9"/>
        <v>46492</v>
      </c>
      <c r="C146" s="36">
        <f t="shared" si="10"/>
        <v>0</v>
      </c>
      <c r="D146" s="36">
        <f t="shared" si="13"/>
        <v>0</v>
      </c>
      <c r="E146" s="243">
        <f t="shared" si="11"/>
        <v>0</v>
      </c>
      <c r="F146" s="36">
        <f t="shared" si="8"/>
        <v>0</v>
      </c>
      <c r="G146" s="37">
        <f t="shared" si="12"/>
        <v>0</v>
      </c>
    </row>
    <row r="147" spans="1:7" x14ac:dyDescent="0.2">
      <c r="A147" s="34" t="str">
        <f t="shared" si="14"/>
        <v>Finished</v>
      </c>
      <c r="B147" s="35">
        <f t="shared" si="9"/>
        <v>46522</v>
      </c>
      <c r="C147" s="36">
        <f t="shared" si="10"/>
        <v>0</v>
      </c>
      <c r="D147" s="36">
        <f t="shared" si="13"/>
        <v>0</v>
      </c>
      <c r="E147" s="243">
        <f t="shared" si="11"/>
        <v>0</v>
      </c>
      <c r="F147" s="36">
        <f t="shared" si="8"/>
        <v>0</v>
      </c>
      <c r="G147" s="37">
        <f t="shared" si="12"/>
        <v>0</v>
      </c>
    </row>
    <row r="148" spans="1:7" x14ac:dyDescent="0.2">
      <c r="A148" s="34" t="str">
        <f t="shared" si="14"/>
        <v>Finished</v>
      </c>
      <c r="B148" s="35">
        <f t="shared" si="9"/>
        <v>46553</v>
      </c>
      <c r="C148" s="36">
        <f t="shared" si="10"/>
        <v>0</v>
      </c>
      <c r="D148" s="36">
        <f t="shared" si="13"/>
        <v>0</v>
      </c>
      <c r="E148" s="243">
        <f t="shared" si="11"/>
        <v>0</v>
      </c>
      <c r="F148" s="36">
        <f t="shared" si="8"/>
        <v>0</v>
      </c>
      <c r="G148" s="37">
        <f t="shared" si="12"/>
        <v>0</v>
      </c>
    </row>
    <row r="149" spans="1:7" x14ac:dyDescent="0.2">
      <c r="A149" s="34" t="str">
        <f t="shared" si="14"/>
        <v>Finished</v>
      </c>
      <c r="B149" s="35">
        <f t="shared" si="9"/>
        <v>46583</v>
      </c>
      <c r="C149" s="36">
        <f t="shared" si="10"/>
        <v>0</v>
      </c>
      <c r="D149" s="36">
        <f t="shared" si="13"/>
        <v>0</v>
      </c>
      <c r="E149" s="243">
        <f t="shared" si="11"/>
        <v>0</v>
      </c>
      <c r="F149" s="36">
        <f t="shared" si="8"/>
        <v>0</v>
      </c>
      <c r="G149" s="37">
        <f t="shared" si="12"/>
        <v>0</v>
      </c>
    </row>
    <row r="150" spans="1:7" x14ac:dyDescent="0.2">
      <c r="A150" s="34" t="str">
        <f t="shared" si="14"/>
        <v>Finished</v>
      </c>
      <c r="B150" s="35">
        <f t="shared" si="9"/>
        <v>46614</v>
      </c>
      <c r="C150" s="36">
        <f t="shared" si="10"/>
        <v>0</v>
      </c>
      <c r="D150" s="36">
        <f t="shared" si="13"/>
        <v>0</v>
      </c>
      <c r="E150" s="243">
        <f t="shared" si="11"/>
        <v>0</v>
      </c>
      <c r="F150" s="36">
        <f t="shared" ref="F150:F213" si="15">+IF(A150=num_pmts,loan_amt,0)</f>
        <v>0</v>
      </c>
      <c r="G150" s="37">
        <f t="shared" si="12"/>
        <v>0</v>
      </c>
    </row>
    <row r="151" spans="1:7" x14ac:dyDescent="0.2">
      <c r="A151" s="34" t="str">
        <f t="shared" si="14"/>
        <v>Finished</v>
      </c>
      <c r="B151" s="35">
        <f t="shared" ref="B151:B214" si="16">+EDATE(B150,Len_of_pmt_interval)</f>
        <v>46645</v>
      </c>
      <c r="C151" s="36">
        <f t="shared" ref="C151:C214" si="17">+G150</f>
        <v>0</v>
      </c>
      <c r="D151" s="36">
        <f t="shared" si="13"/>
        <v>0</v>
      </c>
      <c r="E151" s="243">
        <f t="shared" ref="E151:E214" si="18">+C151*cal_periodic_pmt_rate</f>
        <v>0</v>
      </c>
      <c r="F151" s="36">
        <f t="shared" si="15"/>
        <v>0</v>
      </c>
      <c r="G151" s="37">
        <f t="shared" ref="G151:G214" si="19">+C151-F151</f>
        <v>0</v>
      </c>
    </row>
    <row r="152" spans="1:7" x14ac:dyDescent="0.2">
      <c r="A152" s="34" t="str">
        <f t="shared" si="14"/>
        <v>Finished</v>
      </c>
      <c r="B152" s="35">
        <f t="shared" si="16"/>
        <v>46675</v>
      </c>
      <c r="C152" s="36">
        <f t="shared" si="17"/>
        <v>0</v>
      </c>
      <c r="D152" s="36">
        <f t="shared" ref="D152:D215" si="20">+E152+F152</f>
        <v>0</v>
      </c>
      <c r="E152" s="243">
        <f t="shared" si="18"/>
        <v>0</v>
      </c>
      <c r="F152" s="36">
        <f t="shared" si="15"/>
        <v>0</v>
      </c>
      <c r="G152" s="37">
        <f t="shared" si="19"/>
        <v>0</v>
      </c>
    </row>
    <row r="153" spans="1:7" x14ac:dyDescent="0.2">
      <c r="A153" s="34" t="str">
        <f t="shared" si="14"/>
        <v>Finished</v>
      </c>
      <c r="B153" s="35">
        <f t="shared" si="16"/>
        <v>46706</v>
      </c>
      <c r="C153" s="36">
        <f t="shared" si="17"/>
        <v>0</v>
      </c>
      <c r="D153" s="36">
        <f t="shared" si="20"/>
        <v>0</v>
      </c>
      <c r="E153" s="243">
        <f t="shared" si="18"/>
        <v>0</v>
      </c>
      <c r="F153" s="36">
        <f t="shared" si="15"/>
        <v>0</v>
      </c>
      <c r="G153" s="37">
        <f t="shared" si="19"/>
        <v>0</v>
      </c>
    </row>
    <row r="154" spans="1:7" x14ac:dyDescent="0.2">
      <c r="A154" s="34" t="str">
        <f t="shared" si="14"/>
        <v>Finished</v>
      </c>
      <c r="B154" s="35">
        <f t="shared" si="16"/>
        <v>46736</v>
      </c>
      <c r="C154" s="36">
        <f t="shared" si="17"/>
        <v>0</v>
      </c>
      <c r="D154" s="36">
        <f t="shared" si="20"/>
        <v>0</v>
      </c>
      <c r="E154" s="243">
        <f t="shared" si="18"/>
        <v>0</v>
      </c>
      <c r="F154" s="36">
        <f t="shared" si="15"/>
        <v>0</v>
      </c>
      <c r="G154" s="37">
        <f t="shared" si="19"/>
        <v>0</v>
      </c>
    </row>
    <row r="155" spans="1:7" x14ac:dyDescent="0.2">
      <c r="A155" s="34" t="str">
        <f t="shared" si="14"/>
        <v>Finished</v>
      </c>
      <c r="B155" s="35">
        <f t="shared" si="16"/>
        <v>46767</v>
      </c>
      <c r="C155" s="36">
        <f t="shared" si="17"/>
        <v>0</v>
      </c>
      <c r="D155" s="36">
        <f t="shared" si="20"/>
        <v>0</v>
      </c>
      <c r="E155" s="243">
        <f t="shared" si="18"/>
        <v>0</v>
      </c>
      <c r="F155" s="36">
        <f t="shared" si="15"/>
        <v>0</v>
      </c>
      <c r="G155" s="37">
        <f t="shared" si="19"/>
        <v>0</v>
      </c>
    </row>
    <row r="156" spans="1:7" x14ac:dyDescent="0.2">
      <c r="A156" s="34" t="str">
        <f t="shared" si="14"/>
        <v>Finished</v>
      </c>
      <c r="B156" s="35">
        <f t="shared" si="16"/>
        <v>46798</v>
      </c>
      <c r="C156" s="36">
        <f t="shared" si="17"/>
        <v>0</v>
      </c>
      <c r="D156" s="36">
        <f t="shared" si="20"/>
        <v>0</v>
      </c>
      <c r="E156" s="243">
        <f t="shared" si="18"/>
        <v>0</v>
      </c>
      <c r="F156" s="36">
        <f t="shared" si="15"/>
        <v>0</v>
      </c>
      <c r="G156" s="37">
        <f t="shared" si="19"/>
        <v>0</v>
      </c>
    </row>
    <row r="157" spans="1:7" x14ac:dyDescent="0.2">
      <c r="A157" s="34" t="str">
        <f t="shared" si="14"/>
        <v>Finished</v>
      </c>
      <c r="B157" s="35">
        <f t="shared" si="16"/>
        <v>46827</v>
      </c>
      <c r="C157" s="36">
        <f t="shared" si="17"/>
        <v>0</v>
      </c>
      <c r="D157" s="36">
        <f t="shared" si="20"/>
        <v>0</v>
      </c>
      <c r="E157" s="243">
        <f t="shared" si="18"/>
        <v>0</v>
      </c>
      <c r="F157" s="36">
        <f t="shared" si="15"/>
        <v>0</v>
      </c>
      <c r="G157" s="37">
        <f t="shared" si="19"/>
        <v>0</v>
      </c>
    </row>
    <row r="158" spans="1:7" x14ac:dyDescent="0.2">
      <c r="A158" s="34" t="str">
        <f t="shared" si="14"/>
        <v>Finished</v>
      </c>
      <c r="B158" s="35">
        <f t="shared" si="16"/>
        <v>46858</v>
      </c>
      <c r="C158" s="36">
        <f t="shared" si="17"/>
        <v>0</v>
      </c>
      <c r="D158" s="36">
        <f t="shared" si="20"/>
        <v>0</v>
      </c>
      <c r="E158" s="243">
        <f t="shared" si="18"/>
        <v>0</v>
      </c>
      <c r="F158" s="36">
        <f t="shared" si="15"/>
        <v>0</v>
      </c>
      <c r="G158" s="37">
        <f t="shared" si="19"/>
        <v>0</v>
      </c>
    </row>
    <row r="159" spans="1:7" x14ac:dyDescent="0.2">
      <c r="A159" s="34" t="str">
        <f t="shared" si="14"/>
        <v>Finished</v>
      </c>
      <c r="B159" s="35">
        <f t="shared" si="16"/>
        <v>46888</v>
      </c>
      <c r="C159" s="36">
        <f t="shared" si="17"/>
        <v>0</v>
      </c>
      <c r="D159" s="36">
        <f t="shared" si="20"/>
        <v>0</v>
      </c>
      <c r="E159" s="243">
        <f t="shared" si="18"/>
        <v>0</v>
      </c>
      <c r="F159" s="36">
        <f t="shared" si="15"/>
        <v>0</v>
      </c>
      <c r="G159" s="37">
        <f t="shared" si="19"/>
        <v>0</v>
      </c>
    </row>
    <row r="160" spans="1:7" x14ac:dyDescent="0.2">
      <c r="A160" s="34" t="str">
        <f t="shared" si="14"/>
        <v>Finished</v>
      </c>
      <c r="B160" s="35">
        <f t="shared" si="16"/>
        <v>46919</v>
      </c>
      <c r="C160" s="36">
        <f t="shared" si="17"/>
        <v>0</v>
      </c>
      <c r="D160" s="36">
        <f t="shared" si="20"/>
        <v>0</v>
      </c>
      <c r="E160" s="243">
        <f t="shared" si="18"/>
        <v>0</v>
      </c>
      <c r="F160" s="36">
        <f t="shared" si="15"/>
        <v>0</v>
      </c>
      <c r="G160" s="37">
        <f t="shared" si="19"/>
        <v>0</v>
      </c>
    </row>
    <row r="161" spans="1:7" x14ac:dyDescent="0.2">
      <c r="A161" s="34" t="str">
        <f t="shared" si="14"/>
        <v>Finished</v>
      </c>
      <c r="B161" s="35">
        <f t="shared" si="16"/>
        <v>46949</v>
      </c>
      <c r="C161" s="36">
        <f t="shared" si="17"/>
        <v>0</v>
      </c>
      <c r="D161" s="36">
        <f t="shared" si="20"/>
        <v>0</v>
      </c>
      <c r="E161" s="243">
        <f t="shared" si="18"/>
        <v>0</v>
      </c>
      <c r="F161" s="36">
        <f t="shared" si="15"/>
        <v>0</v>
      </c>
      <c r="G161" s="37">
        <f t="shared" si="19"/>
        <v>0</v>
      </c>
    </row>
    <row r="162" spans="1:7" x14ac:dyDescent="0.2">
      <c r="A162" s="34" t="str">
        <f t="shared" si="14"/>
        <v>Finished</v>
      </c>
      <c r="B162" s="35">
        <f t="shared" si="16"/>
        <v>46980</v>
      </c>
      <c r="C162" s="36">
        <f t="shared" si="17"/>
        <v>0</v>
      </c>
      <c r="D162" s="36">
        <f t="shared" si="20"/>
        <v>0</v>
      </c>
      <c r="E162" s="243">
        <f t="shared" si="18"/>
        <v>0</v>
      </c>
      <c r="F162" s="36">
        <f t="shared" si="15"/>
        <v>0</v>
      </c>
      <c r="G162" s="37">
        <f t="shared" si="19"/>
        <v>0</v>
      </c>
    </row>
    <row r="163" spans="1:7" x14ac:dyDescent="0.2">
      <c r="A163" s="34" t="str">
        <f t="shared" si="14"/>
        <v>Finished</v>
      </c>
      <c r="B163" s="35">
        <f t="shared" si="16"/>
        <v>47011</v>
      </c>
      <c r="C163" s="36">
        <f t="shared" si="17"/>
        <v>0</v>
      </c>
      <c r="D163" s="36">
        <f t="shared" si="20"/>
        <v>0</v>
      </c>
      <c r="E163" s="243">
        <f t="shared" si="18"/>
        <v>0</v>
      </c>
      <c r="F163" s="36">
        <f t="shared" si="15"/>
        <v>0</v>
      </c>
      <c r="G163" s="37">
        <f t="shared" si="19"/>
        <v>0</v>
      </c>
    </row>
    <row r="164" spans="1:7" x14ac:dyDescent="0.2">
      <c r="A164" s="34" t="str">
        <f t="shared" si="14"/>
        <v>Finished</v>
      </c>
      <c r="B164" s="35">
        <f t="shared" si="16"/>
        <v>47041</v>
      </c>
      <c r="C164" s="36">
        <f t="shared" si="17"/>
        <v>0</v>
      </c>
      <c r="D164" s="36">
        <f t="shared" si="20"/>
        <v>0</v>
      </c>
      <c r="E164" s="243">
        <f t="shared" si="18"/>
        <v>0</v>
      </c>
      <c r="F164" s="36">
        <f t="shared" si="15"/>
        <v>0</v>
      </c>
      <c r="G164" s="37">
        <f t="shared" si="19"/>
        <v>0</v>
      </c>
    </row>
    <row r="165" spans="1:7" x14ac:dyDescent="0.2">
      <c r="A165" s="34" t="str">
        <f t="shared" si="14"/>
        <v>Finished</v>
      </c>
      <c r="B165" s="35">
        <f t="shared" si="16"/>
        <v>47072</v>
      </c>
      <c r="C165" s="36">
        <f t="shared" si="17"/>
        <v>0</v>
      </c>
      <c r="D165" s="36">
        <f t="shared" si="20"/>
        <v>0</v>
      </c>
      <c r="E165" s="243">
        <f t="shared" si="18"/>
        <v>0</v>
      </c>
      <c r="F165" s="36">
        <f t="shared" si="15"/>
        <v>0</v>
      </c>
      <c r="G165" s="37">
        <f t="shared" si="19"/>
        <v>0</v>
      </c>
    </row>
    <row r="166" spans="1:7" x14ac:dyDescent="0.2">
      <c r="A166" s="34" t="str">
        <f t="shared" si="14"/>
        <v>Finished</v>
      </c>
      <c r="B166" s="35">
        <f t="shared" si="16"/>
        <v>47102</v>
      </c>
      <c r="C166" s="36">
        <f t="shared" si="17"/>
        <v>0</v>
      </c>
      <c r="D166" s="36">
        <f t="shared" si="20"/>
        <v>0</v>
      </c>
      <c r="E166" s="243">
        <f t="shared" si="18"/>
        <v>0</v>
      </c>
      <c r="F166" s="36">
        <f t="shared" si="15"/>
        <v>0</v>
      </c>
      <c r="G166" s="37">
        <f t="shared" si="19"/>
        <v>0</v>
      </c>
    </row>
    <row r="167" spans="1:7" x14ac:dyDescent="0.2">
      <c r="A167" s="34" t="str">
        <f t="shared" si="14"/>
        <v>Finished</v>
      </c>
      <c r="B167" s="35">
        <f t="shared" si="16"/>
        <v>47133</v>
      </c>
      <c r="C167" s="36">
        <f t="shared" si="17"/>
        <v>0</v>
      </c>
      <c r="D167" s="36">
        <f t="shared" si="20"/>
        <v>0</v>
      </c>
      <c r="E167" s="243">
        <f t="shared" si="18"/>
        <v>0</v>
      </c>
      <c r="F167" s="36">
        <f t="shared" si="15"/>
        <v>0</v>
      </c>
      <c r="G167" s="37">
        <f t="shared" si="19"/>
        <v>0</v>
      </c>
    </row>
    <row r="168" spans="1:7" x14ac:dyDescent="0.2">
      <c r="A168" s="34" t="str">
        <f t="shared" si="14"/>
        <v>Finished</v>
      </c>
      <c r="B168" s="35">
        <f t="shared" si="16"/>
        <v>47164</v>
      </c>
      <c r="C168" s="36">
        <f t="shared" si="17"/>
        <v>0</v>
      </c>
      <c r="D168" s="36">
        <f t="shared" si="20"/>
        <v>0</v>
      </c>
      <c r="E168" s="243">
        <f t="shared" si="18"/>
        <v>0</v>
      </c>
      <c r="F168" s="36">
        <f t="shared" si="15"/>
        <v>0</v>
      </c>
      <c r="G168" s="37">
        <f t="shared" si="19"/>
        <v>0</v>
      </c>
    </row>
    <row r="169" spans="1:7" x14ac:dyDescent="0.2">
      <c r="A169" s="34" t="str">
        <f t="shared" si="14"/>
        <v>Finished</v>
      </c>
      <c r="B169" s="35">
        <f t="shared" si="16"/>
        <v>47192</v>
      </c>
      <c r="C169" s="36">
        <f t="shared" si="17"/>
        <v>0</v>
      </c>
      <c r="D169" s="36">
        <f t="shared" si="20"/>
        <v>0</v>
      </c>
      <c r="E169" s="243">
        <f t="shared" si="18"/>
        <v>0</v>
      </c>
      <c r="F169" s="36">
        <f t="shared" si="15"/>
        <v>0</v>
      </c>
      <c r="G169" s="37">
        <f t="shared" si="19"/>
        <v>0</v>
      </c>
    </row>
    <row r="170" spans="1:7" x14ac:dyDescent="0.2">
      <c r="A170" s="34" t="str">
        <f t="shared" si="14"/>
        <v>Finished</v>
      </c>
      <c r="B170" s="35">
        <f t="shared" si="16"/>
        <v>47223</v>
      </c>
      <c r="C170" s="36">
        <f t="shared" si="17"/>
        <v>0</v>
      </c>
      <c r="D170" s="36">
        <f t="shared" si="20"/>
        <v>0</v>
      </c>
      <c r="E170" s="243">
        <f t="shared" si="18"/>
        <v>0</v>
      </c>
      <c r="F170" s="36">
        <f t="shared" si="15"/>
        <v>0</v>
      </c>
      <c r="G170" s="37">
        <f t="shared" si="19"/>
        <v>0</v>
      </c>
    </row>
    <row r="171" spans="1:7" x14ac:dyDescent="0.2">
      <c r="A171" s="34" t="str">
        <f t="shared" si="14"/>
        <v>Finished</v>
      </c>
      <c r="B171" s="35">
        <f t="shared" si="16"/>
        <v>47253</v>
      </c>
      <c r="C171" s="36">
        <f t="shared" si="17"/>
        <v>0</v>
      </c>
      <c r="D171" s="36">
        <f t="shared" si="20"/>
        <v>0</v>
      </c>
      <c r="E171" s="243">
        <f t="shared" si="18"/>
        <v>0</v>
      </c>
      <c r="F171" s="36">
        <f t="shared" si="15"/>
        <v>0</v>
      </c>
      <c r="G171" s="37">
        <f t="shared" si="19"/>
        <v>0</v>
      </c>
    </row>
    <row r="172" spans="1:7" x14ac:dyDescent="0.2">
      <c r="A172" s="34" t="str">
        <f t="shared" si="14"/>
        <v>Finished</v>
      </c>
      <c r="B172" s="35">
        <f t="shared" si="16"/>
        <v>47284</v>
      </c>
      <c r="C172" s="36">
        <f t="shared" si="17"/>
        <v>0</v>
      </c>
      <c r="D172" s="36">
        <f t="shared" si="20"/>
        <v>0</v>
      </c>
      <c r="E172" s="243">
        <f t="shared" si="18"/>
        <v>0</v>
      </c>
      <c r="F172" s="36">
        <f t="shared" si="15"/>
        <v>0</v>
      </c>
      <c r="G172" s="37">
        <f t="shared" si="19"/>
        <v>0</v>
      </c>
    </row>
    <row r="173" spans="1:7" x14ac:dyDescent="0.2">
      <c r="A173" s="34" t="str">
        <f t="shared" si="14"/>
        <v>Finished</v>
      </c>
      <c r="B173" s="35">
        <f t="shared" si="16"/>
        <v>47314</v>
      </c>
      <c r="C173" s="36">
        <f t="shared" si="17"/>
        <v>0</v>
      </c>
      <c r="D173" s="36">
        <f t="shared" si="20"/>
        <v>0</v>
      </c>
      <c r="E173" s="243">
        <f t="shared" si="18"/>
        <v>0</v>
      </c>
      <c r="F173" s="36">
        <f t="shared" si="15"/>
        <v>0</v>
      </c>
      <c r="G173" s="37">
        <f t="shared" si="19"/>
        <v>0</v>
      </c>
    </row>
    <row r="174" spans="1:7" x14ac:dyDescent="0.2">
      <c r="A174" s="34" t="str">
        <f t="shared" si="14"/>
        <v>Finished</v>
      </c>
      <c r="B174" s="35">
        <f t="shared" si="16"/>
        <v>47345</v>
      </c>
      <c r="C174" s="36">
        <f t="shared" si="17"/>
        <v>0</v>
      </c>
      <c r="D174" s="36">
        <f t="shared" si="20"/>
        <v>0</v>
      </c>
      <c r="E174" s="243">
        <f t="shared" si="18"/>
        <v>0</v>
      </c>
      <c r="F174" s="36">
        <f t="shared" si="15"/>
        <v>0</v>
      </c>
      <c r="G174" s="37">
        <f t="shared" si="19"/>
        <v>0</v>
      </c>
    </row>
    <row r="175" spans="1:7" x14ac:dyDescent="0.2">
      <c r="A175" s="34" t="str">
        <f t="shared" si="14"/>
        <v>Finished</v>
      </c>
      <c r="B175" s="35">
        <f t="shared" si="16"/>
        <v>47376</v>
      </c>
      <c r="C175" s="36">
        <f t="shared" si="17"/>
        <v>0</v>
      </c>
      <c r="D175" s="36">
        <f t="shared" si="20"/>
        <v>0</v>
      </c>
      <c r="E175" s="243">
        <f t="shared" si="18"/>
        <v>0</v>
      </c>
      <c r="F175" s="36">
        <f t="shared" si="15"/>
        <v>0</v>
      </c>
      <c r="G175" s="37">
        <f t="shared" si="19"/>
        <v>0</v>
      </c>
    </row>
    <row r="176" spans="1:7" x14ac:dyDescent="0.2">
      <c r="A176" s="34" t="str">
        <f t="shared" si="14"/>
        <v>Finished</v>
      </c>
      <c r="B176" s="35">
        <f t="shared" si="16"/>
        <v>47406</v>
      </c>
      <c r="C176" s="36">
        <f t="shared" si="17"/>
        <v>0</v>
      </c>
      <c r="D176" s="36">
        <f t="shared" si="20"/>
        <v>0</v>
      </c>
      <c r="E176" s="243">
        <f t="shared" si="18"/>
        <v>0</v>
      </c>
      <c r="F176" s="36">
        <f t="shared" si="15"/>
        <v>0</v>
      </c>
      <c r="G176" s="37">
        <f t="shared" si="19"/>
        <v>0</v>
      </c>
    </row>
    <row r="177" spans="1:7" x14ac:dyDescent="0.2">
      <c r="A177" s="34" t="str">
        <f t="shared" si="14"/>
        <v>Finished</v>
      </c>
      <c r="B177" s="35">
        <f t="shared" si="16"/>
        <v>47437</v>
      </c>
      <c r="C177" s="36">
        <f t="shared" si="17"/>
        <v>0</v>
      </c>
      <c r="D177" s="36">
        <f t="shared" si="20"/>
        <v>0</v>
      </c>
      <c r="E177" s="243">
        <f t="shared" si="18"/>
        <v>0</v>
      </c>
      <c r="F177" s="36">
        <f t="shared" si="15"/>
        <v>0</v>
      </c>
      <c r="G177" s="37">
        <f t="shared" si="19"/>
        <v>0</v>
      </c>
    </row>
    <row r="178" spans="1:7" x14ac:dyDescent="0.2">
      <c r="A178" s="34" t="str">
        <f t="shared" si="14"/>
        <v>Finished</v>
      </c>
      <c r="B178" s="35">
        <f t="shared" si="16"/>
        <v>47467</v>
      </c>
      <c r="C178" s="36">
        <f t="shared" si="17"/>
        <v>0</v>
      </c>
      <c r="D178" s="36">
        <f t="shared" si="20"/>
        <v>0</v>
      </c>
      <c r="E178" s="243">
        <f t="shared" si="18"/>
        <v>0</v>
      </c>
      <c r="F178" s="36">
        <f t="shared" si="15"/>
        <v>0</v>
      </c>
      <c r="G178" s="37">
        <f t="shared" si="19"/>
        <v>0</v>
      </c>
    </row>
    <row r="179" spans="1:7" x14ac:dyDescent="0.2">
      <c r="A179" s="34" t="str">
        <f t="shared" si="14"/>
        <v>Finished</v>
      </c>
      <c r="B179" s="35">
        <f t="shared" si="16"/>
        <v>47498</v>
      </c>
      <c r="C179" s="36">
        <f t="shared" si="17"/>
        <v>0</v>
      </c>
      <c r="D179" s="36">
        <f t="shared" si="20"/>
        <v>0</v>
      </c>
      <c r="E179" s="243">
        <f t="shared" si="18"/>
        <v>0</v>
      </c>
      <c r="F179" s="36">
        <f t="shared" si="15"/>
        <v>0</v>
      </c>
      <c r="G179" s="37">
        <f t="shared" si="19"/>
        <v>0</v>
      </c>
    </row>
    <row r="180" spans="1:7" x14ac:dyDescent="0.2">
      <c r="A180" s="34" t="str">
        <f t="shared" si="14"/>
        <v>Finished</v>
      </c>
      <c r="B180" s="35">
        <f t="shared" si="16"/>
        <v>47529</v>
      </c>
      <c r="C180" s="36">
        <f t="shared" si="17"/>
        <v>0</v>
      </c>
      <c r="D180" s="36">
        <f t="shared" si="20"/>
        <v>0</v>
      </c>
      <c r="E180" s="243">
        <f t="shared" si="18"/>
        <v>0</v>
      </c>
      <c r="F180" s="36">
        <f t="shared" si="15"/>
        <v>0</v>
      </c>
      <c r="G180" s="37">
        <f t="shared" si="19"/>
        <v>0</v>
      </c>
    </row>
    <row r="181" spans="1:7" x14ac:dyDescent="0.2">
      <c r="A181" s="34" t="str">
        <f t="shared" si="14"/>
        <v>Finished</v>
      </c>
      <c r="B181" s="35">
        <f t="shared" si="16"/>
        <v>47557</v>
      </c>
      <c r="C181" s="36">
        <f t="shared" si="17"/>
        <v>0</v>
      </c>
      <c r="D181" s="36">
        <f t="shared" si="20"/>
        <v>0</v>
      </c>
      <c r="E181" s="243">
        <f t="shared" si="18"/>
        <v>0</v>
      </c>
      <c r="F181" s="36">
        <f t="shared" si="15"/>
        <v>0</v>
      </c>
      <c r="G181" s="37">
        <f t="shared" si="19"/>
        <v>0</v>
      </c>
    </row>
    <row r="182" spans="1:7" x14ac:dyDescent="0.2">
      <c r="A182" s="34" t="str">
        <f t="shared" ref="A182:A245" si="21">+IF(A181&lt;num_pmts,A181+1,"Finished")</f>
        <v>Finished</v>
      </c>
      <c r="B182" s="35">
        <f t="shared" si="16"/>
        <v>47588</v>
      </c>
      <c r="C182" s="36">
        <f t="shared" si="17"/>
        <v>0</v>
      </c>
      <c r="D182" s="36">
        <f t="shared" si="20"/>
        <v>0</v>
      </c>
      <c r="E182" s="243">
        <f t="shared" si="18"/>
        <v>0</v>
      </c>
      <c r="F182" s="36">
        <f t="shared" si="15"/>
        <v>0</v>
      </c>
      <c r="G182" s="37">
        <f t="shared" si="19"/>
        <v>0</v>
      </c>
    </row>
    <row r="183" spans="1:7" x14ac:dyDescent="0.2">
      <c r="A183" s="34" t="str">
        <f t="shared" si="21"/>
        <v>Finished</v>
      </c>
      <c r="B183" s="35">
        <f t="shared" si="16"/>
        <v>47618</v>
      </c>
      <c r="C183" s="36">
        <f t="shared" si="17"/>
        <v>0</v>
      </c>
      <c r="D183" s="36">
        <f t="shared" si="20"/>
        <v>0</v>
      </c>
      <c r="E183" s="243">
        <f t="shared" si="18"/>
        <v>0</v>
      </c>
      <c r="F183" s="36">
        <f t="shared" si="15"/>
        <v>0</v>
      </c>
      <c r="G183" s="37">
        <f t="shared" si="19"/>
        <v>0</v>
      </c>
    </row>
    <row r="184" spans="1:7" x14ac:dyDescent="0.2">
      <c r="A184" s="34" t="str">
        <f t="shared" si="21"/>
        <v>Finished</v>
      </c>
      <c r="B184" s="35">
        <f t="shared" si="16"/>
        <v>47649</v>
      </c>
      <c r="C184" s="36">
        <f t="shared" si="17"/>
        <v>0</v>
      </c>
      <c r="D184" s="36">
        <f t="shared" si="20"/>
        <v>0</v>
      </c>
      <c r="E184" s="243">
        <f t="shared" si="18"/>
        <v>0</v>
      </c>
      <c r="F184" s="36">
        <f t="shared" si="15"/>
        <v>0</v>
      </c>
      <c r="G184" s="37">
        <f t="shared" si="19"/>
        <v>0</v>
      </c>
    </row>
    <row r="185" spans="1:7" x14ac:dyDescent="0.2">
      <c r="A185" s="34" t="str">
        <f t="shared" si="21"/>
        <v>Finished</v>
      </c>
      <c r="B185" s="35">
        <f t="shared" si="16"/>
        <v>47679</v>
      </c>
      <c r="C185" s="36">
        <f t="shared" si="17"/>
        <v>0</v>
      </c>
      <c r="D185" s="36">
        <f t="shared" si="20"/>
        <v>0</v>
      </c>
      <c r="E185" s="243">
        <f t="shared" si="18"/>
        <v>0</v>
      </c>
      <c r="F185" s="36">
        <f t="shared" si="15"/>
        <v>0</v>
      </c>
      <c r="G185" s="37">
        <f t="shared" si="19"/>
        <v>0</v>
      </c>
    </row>
    <row r="186" spans="1:7" x14ac:dyDescent="0.2">
      <c r="A186" s="34" t="str">
        <f t="shared" si="21"/>
        <v>Finished</v>
      </c>
      <c r="B186" s="35">
        <f t="shared" si="16"/>
        <v>47710</v>
      </c>
      <c r="C186" s="36">
        <f t="shared" si="17"/>
        <v>0</v>
      </c>
      <c r="D186" s="36">
        <f t="shared" si="20"/>
        <v>0</v>
      </c>
      <c r="E186" s="243">
        <f t="shared" si="18"/>
        <v>0</v>
      </c>
      <c r="F186" s="36">
        <f t="shared" si="15"/>
        <v>0</v>
      </c>
      <c r="G186" s="37">
        <f t="shared" si="19"/>
        <v>0</v>
      </c>
    </row>
    <row r="187" spans="1:7" x14ac:dyDescent="0.2">
      <c r="A187" s="34" t="str">
        <f t="shared" si="21"/>
        <v>Finished</v>
      </c>
      <c r="B187" s="35">
        <f t="shared" si="16"/>
        <v>47741</v>
      </c>
      <c r="C187" s="36">
        <f t="shared" si="17"/>
        <v>0</v>
      </c>
      <c r="D187" s="36">
        <f t="shared" si="20"/>
        <v>0</v>
      </c>
      <c r="E187" s="243">
        <f t="shared" si="18"/>
        <v>0</v>
      </c>
      <c r="F187" s="36">
        <f t="shared" si="15"/>
        <v>0</v>
      </c>
      <c r="G187" s="37">
        <f t="shared" si="19"/>
        <v>0</v>
      </c>
    </row>
    <row r="188" spans="1:7" x14ac:dyDescent="0.2">
      <c r="A188" s="34" t="str">
        <f t="shared" si="21"/>
        <v>Finished</v>
      </c>
      <c r="B188" s="35">
        <f t="shared" si="16"/>
        <v>47771</v>
      </c>
      <c r="C188" s="36">
        <f t="shared" si="17"/>
        <v>0</v>
      </c>
      <c r="D188" s="36">
        <f t="shared" si="20"/>
        <v>0</v>
      </c>
      <c r="E188" s="243">
        <f t="shared" si="18"/>
        <v>0</v>
      </c>
      <c r="F188" s="36">
        <f t="shared" si="15"/>
        <v>0</v>
      </c>
      <c r="G188" s="37">
        <f t="shared" si="19"/>
        <v>0</v>
      </c>
    </row>
    <row r="189" spans="1:7" x14ac:dyDescent="0.2">
      <c r="A189" s="34" t="str">
        <f t="shared" si="21"/>
        <v>Finished</v>
      </c>
      <c r="B189" s="35">
        <f t="shared" si="16"/>
        <v>47802</v>
      </c>
      <c r="C189" s="36">
        <f t="shared" si="17"/>
        <v>0</v>
      </c>
      <c r="D189" s="36">
        <f t="shared" si="20"/>
        <v>0</v>
      </c>
      <c r="E189" s="243">
        <f t="shared" si="18"/>
        <v>0</v>
      </c>
      <c r="F189" s="36">
        <f t="shared" si="15"/>
        <v>0</v>
      </c>
      <c r="G189" s="37">
        <f t="shared" si="19"/>
        <v>0</v>
      </c>
    </row>
    <row r="190" spans="1:7" x14ac:dyDescent="0.2">
      <c r="A190" s="34" t="str">
        <f t="shared" si="21"/>
        <v>Finished</v>
      </c>
      <c r="B190" s="35">
        <f t="shared" si="16"/>
        <v>47832</v>
      </c>
      <c r="C190" s="36">
        <f t="shared" si="17"/>
        <v>0</v>
      </c>
      <c r="D190" s="36">
        <f t="shared" si="20"/>
        <v>0</v>
      </c>
      <c r="E190" s="243">
        <f t="shared" si="18"/>
        <v>0</v>
      </c>
      <c r="F190" s="36">
        <f t="shared" si="15"/>
        <v>0</v>
      </c>
      <c r="G190" s="37">
        <f t="shared" si="19"/>
        <v>0</v>
      </c>
    </row>
    <row r="191" spans="1:7" x14ac:dyDescent="0.2">
      <c r="A191" s="34" t="str">
        <f t="shared" si="21"/>
        <v>Finished</v>
      </c>
      <c r="B191" s="35">
        <f t="shared" si="16"/>
        <v>47863</v>
      </c>
      <c r="C191" s="36">
        <f t="shared" si="17"/>
        <v>0</v>
      </c>
      <c r="D191" s="36">
        <f t="shared" si="20"/>
        <v>0</v>
      </c>
      <c r="E191" s="243">
        <f t="shared" si="18"/>
        <v>0</v>
      </c>
      <c r="F191" s="36">
        <f t="shared" si="15"/>
        <v>0</v>
      </c>
      <c r="G191" s="37">
        <f t="shared" si="19"/>
        <v>0</v>
      </c>
    </row>
    <row r="192" spans="1:7" x14ac:dyDescent="0.2">
      <c r="A192" s="34" t="str">
        <f t="shared" si="21"/>
        <v>Finished</v>
      </c>
      <c r="B192" s="35">
        <f t="shared" si="16"/>
        <v>47894</v>
      </c>
      <c r="C192" s="36">
        <f t="shared" si="17"/>
        <v>0</v>
      </c>
      <c r="D192" s="36">
        <f t="shared" si="20"/>
        <v>0</v>
      </c>
      <c r="E192" s="243">
        <f t="shared" si="18"/>
        <v>0</v>
      </c>
      <c r="F192" s="36">
        <f t="shared" si="15"/>
        <v>0</v>
      </c>
      <c r="G192" s="37">
        <f t="shared" si="19"/>
        <v>0</v>
      </c>
    </row>
    <row r="193" spans="1:7" x14ac:dyDescent="0.2">
      <c r="A193" s="34" t="str">
        <f t="shared" si="21"/>
        <v>Finished</v>
      </c>
      <c r="B193" s="35">
        <f t="shared" si="16"/>
        <v>47922</v>
      </c>
      <c r="C193" s="36">
        <f t="shared" si="17"/>
        <v>0</v>
      </c>
      <c r="D193" s="36">
        <f t="shared" si="20"/>
        <v>0</v>
      </c>
      <c r="E193" s="243">
        <f t="shared" si="18"/>
        <v>0</v>
      </c>
      <c r="F193" s="36">
        <f t="shared" si="15"/>
        <v>0</v>
      </c>
      <c r="G193" s="37">
        <f t="shared" si="19"/>
        <v>0</v>
      </c>
    </row>
    <row r="194" spans="1:7" x14ac:dyDescent="0.2">
      <c r="A194" s="34" t="str">
        <f t="shared" si="21"/>
        <v>Finished</v>
      </c>
      <c r="B194" s="35">
        <f t="shared" si="16"/>
        <v>47953</v>
      </c>
      <c r="C194" s="36">
        <f t="shared" si="17"/>
        <v>0</v>
      </c>
      <c r="D194" s="36">
        <f t="shared" si="20"/>
        <v>0</v>
      </c>
      <c r="E194" s="243">
        <f t="shared" si="18"/>
        <v>0</v>
      </c>
      <c r="F194" s="36">
        <f t="shared" si="15"/>
        <v>0</v>
      </c>
      <c r="G194" s="37">
        <f t="shared" si="19"/>
        <v>0</v>
      </c>
    </row>
    <row r="195" spans="1:7" x14ac:dyDescent="0.2">
      <c r="A195" s="34" t="str">
        <f t="shared" si="21"/>
        <v>Finished</v>
      </c>
      <c r="B195" s="35">
        <f t="shared" si="16"/>
        <v>47983</v>
      </c>
      <c r="C195" s="36">
        <f t="shared" si="17"/>
        <v>0</v>
      </c>
      <c r="D195" s="36">
        <f t="shared" si="20"/>
        <v>0</v>
      </c>
      <c r="E195" s="243">
        <f t="shared" si="18"/>
        <v>0</v>
      </c>
      <c r="F195" s="36">
        <f t="shared" si="15"/>
        <v>0</v>
      </c>
      <c r="G195" s="37">
        <f t="shared" si="19"/>
        <v>0</v>
      </c>
    </row>
    <row r="196" spans="1:7" x14ac:dyDescent="0.2">
      <c r="A196" s="34" t="str">
        <f t="shared" si="21"/>
        <v>Finished</v>
      </c>
      <c r="B196" s="35">
        <f t="shared" si="16"/>
        <v>48014</v>
      </c>
      <c r="C196" s="36">
        <f t="shared" si="17"/>
        <v>0</v>
      </c>
      <c r="D196" s="36">
        <f t="shared" si="20"/>
        <v>0</v>
      </c>
      <c r="E196" s="243">
        <f t="shared" si="18"/>
        <v>0</v>
      </c>
      <c r="F196" s="36">
        <f t="shared" si="15"/>
        <v>0</v>
      </c>
      <c r="G196" s="37">
        <f t="shared" si="19"/>
        <v>0</v>
      </c>
    </row>
    <row r="197" spans="1:7" x14ac:dyDescent="0.2">
      <c r="A197" s="34" t="str">
        <f t="shared" si="21"/>
        <v>Finished</v>
      </c>
      <c r="B197" s="35">
        <f t="shared" si="16"/>
        <v>48044</v>
      </c>
      <c r="C197" s="36">
        <f t="shared" si="17"/>
        <v>0</v>
      </c>
      <c r="D197" s="36">
        <f t="shared" si="20"/>
        <v>0</v>
      </c>
      <c r="E197" s="243">
        <f t="shared" si="18"/>
        <v>0</v>
      </c>
      <c r="F197" s="36">
        <f t="shared" si="15"/>
        <v>0</v>
      </c>
      <c r="G197" s="37">
        <f t="shared" si="19"/>
        <v>0</v>
      </c>
    </row>
    <row r="198" spans="1:7" x14ac:dyDescent="0.2">
      <c r="A198" s="34" t="str">
        <f t="shared" si="21"/>
        <v>Finished</v>
      </c>
      <c r="B198" s="35">
        <f t="shared" si="16"/>
        <v>48075</v>
      </c>
      <c r="C198" s="36">
        <f t="shared" si="17"/>
        <v>0</v>
      </c>
      <c r="D198" s="36">
        <f t="shared" si="20"/>
        <v>0</v>
      </c>
      <c r="E198" s="243">
        <f t="shared" si="18"/>
        <v>0</v>
      </c>
      <c r="F198" s="36">
        <f t="shared" si="15"/>
        <v>0</v>
      </c>
      <c r="G198" s="37">
        <f t="shared" si="19"/>
        <v>0</v>
      </c>
    </row>
    <row r="199" spans="1:7" x14ac:dyDescent="0.2">
      <c r="A199" s="34" t="str">
        <f t="shared" si="21"/>
        <v>Finished</v>
      </c>
      <c r="B199" s="35">
        <f t="shared" si="16"/>
        <v>48106</v>
      </c>
      <c r="C199" s="36">
        <f t="shared" si="17"/>
        <v>0</v>
      </c>
      <c r="D199" s="36">
        <f t="shared" si="20"/>
        <v>0</v>
      </c>
      <c r="E199" s="243">
        <f t="shared" si="18"/>
        <v>0</v>
      </c>
      <c r="F199" s="36">
        <f t="shared" si="15"/>
        <v>0</v>
      </c>
      <c r="G199" s="37">
        <f t="shared" si="19"/>
        <v>0</v>
      </c>
    </row>
    <row r="200" spans="1:7" x14ac:dyDescent="0.2">
      <c r="A200" s="34" t="str">
        <f t="shared" si="21"/>
        <v>Finished</v>
      </c>
      <c r="B200" s="35">
        <f t="shared" si="16"/>
        <v>48136</v>
      </c>
      <c r="C200" s="36">
        <f t="shared" si="17"/>
        <v>0</v>
      </c>
      <c r="D200" s="36">
        <f t="shared" si="20"/>
        <v>0</v>
      </c>
      <c r="E200" s="243">
        <f t="shared" si="18"/>
        <v>0</v>
      </c>
      <c r="F200" s="36">
        <f t="shared" si="15"/>
        <v>0</v>
      </c>
      <c r="G200" s="37">
        <f t="shared" si="19"/>
        <v>0</v>
      </c>
    </row>
    <row r="201" spans="1:7" x14ac:dyDescent="0.2">
      <c r="A201" s="34" t="str">
        <f t="shared" si="21"/>
        <v>Finished</v>
      </c>
      <c r="B201" s="35">
        <f t="shared" si="16"/>
        <v>48167</v>
      </c>
      <c r="C201" s="36">
        <f t="shared" si="17"/>
        <v>0</v>
      </c>
      <c r="D201" s="36">
        <f t="shared" si="20"/>
        <v>0</v>
      </c>
      <c r="E201" s="243">
        <f t="shared" si="18"/>
        <v>0</v>
      </c>
      <c r="F201" s="36">
        <f t="shared" si="15"/>
        <v>0</v>
      </c>
      <c r="G201" s="37">
        <f t="shared" si="19"/>
        <v>0</v>
      </c>
    </row>
    <row r="202" spans="1:7" x14ac:dyDescent="0.2">
      <c r="A202" s="34" t="str">
        <f t="shared" si="21"/>
        <v>Finished</v>
      </c>
      <c r="B202" s="35">
        <f t="shared" si="16"/>
        <v>48197</v>
      </c>
      <c r="C202" s="36">
        <f t="shared" si="17"/>
        <v>0</v>
      </c>
      <c r="D202" s="36">
        <f t="shared" si="20"/>
        <v>0</v>
      </c>
      <c r="E202" s="243">
        <f t="shared" si="18"/>
        <v>0</v>
      </c>
      <c r="F202" s="36">
        <f t="shared" si="15"/>
        <v>0</v>
      </c>
      <c r="G202" s="37">
        <f t="shared" si="19"/>
        <v>0</v>
      </c>
    </row>
    <row r="203" spans="1:7" x14ac:dyDescent="0.2">
      <c r="A203" s="34" t="str">
        <f t="shared" si="21"/>
        <v>Finished</v>
      </c>
      <c r="B203" s="35">
        <f t="shared" si="16"/>
        <v>48228</v>
      </c>
      <c r="C203" s="36">
        <f t="shared" si="17"/>
        <v>0</v>
      </c>
      <c r="D203" s="36">
        <f t="shared" si="20"/>
        <v>0</v>
      </c>
      <c r="E203" s="243">
        <f t="shared" si="18"/>
        <v>0</v>
      </c>
      <c r="F203" s="36">
        <f t="shared" si="15"/>
        <v>0</v>
      </c>
      <c r="G203" s="37">
        <f t="shared" si="19"/>
        <v>0</v>
      </c>
    </row>
    <row r="204" spans="1:7" x14ac:dyDescent="0.2">
      <c r="A204" s="34" t="str">
        <f t="shared" si="21"/>
        <v>Finished</v>
      </c>
      <c r="B204" s="35">
        <f t="shared" si="16"/>
        <v>48259</v>
      </c>
      <c r="C204" s="36">
        <f t="shared" si="17"/>
        <v>0</v>
      </c>
      <c r="D204" s="36">
        <f t="shared" si="20"/>
        <v>0</v>
      </c>
      <c r="E204" s="243">
        <f t="shared" si="18"/>
        <v>0</v>
      </c>
      <c r="F204" s="36">
        <f t="shared" si="15"/>
        <v>0</v>
      </c>
      <c r="G204" s="37">
        <f t="shared" si="19"/>
        <v>0</v>
      </c>
    </row>
    <row r="205" spans="1:7" x14ac:dyDescent="0.2">
      <c r="A205" s="34" t="str">
        <f t="shared" si="21"/>
        <v>Finished</v>
      </c>
      <c r="B205" s="35">
        <f t="shared" si="16"/>
        <v>48288</v>
      </c>
      <c r="C205" s="36">
        <f t="shared" si="17"/>
        <v>0</v>
      </c>
      <c r="D205" s="36">
        <f t="shared" si="20"/>
        <v>0</v>
      </c>
      <c r="E205" s="243">
        <f t="shared" si="18"/>
        <v>0</v>
      </c>
      <c r="F205" s="36">
        <f t="shared" si="15"/>
        <v>0</v>
      </c>
      <c r="G205" s="37">
        <f t="shared" si="19"/>
        <v>0</v>
      </c>
    </row>
    <row r="206" spans="1:7" x14ac:dyDescent="0.2">
      <c r="A206" s="34" t="str">
        <f t="shared" si="21"/>
        <v>Finished</v>
      </c>
      <c r="B206" s="35">
        <f t="shared" si="16"/>
        <v>48319</v>
      </c>
      <c r="C206" s="36">
        <f t="shared" si="17"/>
        <v>0</v>
      </c>
      <c r="D206" s="36">
        <f t="shared" si="20"/>
        <v>0</v>
      </c>
      <c r="E206" s="243">
        <f t="shared" si="18"/>
        <v>0</v>
      </c>
      <c r="F206" s="36">
        <f t="shared" si="15"/>
        <v>0</v>
      </c>
      <c r="G206" s="37">
        <f t="shared" si="19"/>
        <v>0</v>
      </c>
    </row>
    <row r="207" spans="1:7" x14ac:dyDescent="0.2">
      <c r="A207" s="34" t="str">
        <f t="shared" si="21"/>
        <v>Finished</v>
      </c>
      <c r="B207" s="35">
        <f t="shared" si="16"/>
        <v>48349</v>
      </c>
      <c r="C207" s="36">
        <f t="shared" si="17"/>
        <v>0</v>
      </c>
      <c r="D207" s="36">
        <f t="shared" si="20"/>
        <v>0</v>
      </c>
      <c r="E207" s="243">
        <f t="shared" si="18"/>
        <v>0</v>
      </c>
      <c r="F207" s="36">
        <f t="shared" si="15"/>
        <v>0</v>
      </c>
      <c r="G207" s="37">
        <f t="shared" si="19"/>
        <v>0</v>
      </c>
    </row>
    <row r="208" spans="1:7" x14ac:dyDescent="0.2">
      <c r="A208" s="34" t="str">
        <f t="shared" si="21"/>
        <v>Finished</v>
      </c>
      <c r="B208" s="35">
        <f t="shared" si="16"/>
        <v>48380</v>
      </c>
      <c r="C208" s="36">
        <f t="shared" si="17"/>
        <v>0</v>
      </c>
      <c r="D208" s="36">
        <f t="shared" si="20"/>
        <v>0</v>
      </c>
      <c r="E208" s="243">
        <f t="shared" si="18"/>
        <v>0</v>
      </c>
      <c r="F208" s="36">
        <f t="shared" si="15"/>
        <v>0</v>
      </c>
      <c r="G208" s="37">
        <f t="shared" si="19"/>
        <v>0</v>
      </c>
    </row>
    <row r="209" spans="1:7" x14ac:dyDescent="0.2">
      <c r="A209" s="34" t="str">
        <f t="shared" si="21"/>
        <v>Finished</v>
      </c>
      <c r="B209" s="35">
        <f t="shared" si="16"/>
        <v>48410</v>
      </c>
      <c r="C209" s="36">
        <f t="shared" si="17"/>
        <v>0</v>
      </c>
      <c r="D209" s="36">
        <f t="shared" si="20"/>
        <v>0</v>
      </c>
      <c r="E209" s="243">
        <f t="shared" si="18"/>
        <v>0</v>
      </c>
      <c r="F209" s="36">
        <f t="shared" si="15"/>
        <v>0</v>
      </c>
      <c r="G209" s="37">
        <f t="shared" si="19"/>
        <v>0</v>
      </c>
    </row>
    <row r="210" spans="1:7" x14ac:dyDescent="0.2">
      <c r="A210" s="34" t="str">
        <f t="shared" si="21"/>
        <v>Finished</v>
      </c>
      <c r="B210" s="35">
        <f t="shared" si="16"/>
        <v>48441</v>
      </c>
      <c r="C210" s="36">
        <f t="shared" si="17"/>
        <v>0</v>
      </c>
      <c r="D210" s="36">
        <f t="shared" si="20"/>
        <v>0</v>
      </c>
      <c r="E210" s="243">
        <f t="shared" si="18"/>
        <v>0</v>
      </c>
      <c r="F210" s="36">
        <f t="shared" si="15"/>
        <v>0</v>
      </c>
      <c r="G210" s="37">
        <f t="shared" si="19"/>
        <v>0</v>
      </c>
    </row>
    <row r="211" spans="1:7" x14ac:dyDescent="0.2">
      <c r="A211" s="34" t="str">
        <f t="shared" si="21"/>
        <v>Finished</v>
      </c>
      <c r="B211" s="35">
        <f t="shared" si="16"/>
        <v>48472</v>
      </c>
      <c r="C211" s="36">
        <f t="shared" si="17"/>
        <v>0</v>
      </c>
      <c r="D211" s="36">
        <f t="shared" si="20"/>
        <v>0</v>
      </c>
      <c r="E211" s="243">
        <f t="shared" si="18"/>
        <v>0</v>
      </c>
      <c r="F211" s="36">
        <f t="shared" si="15"/>
        <v>0</v>
      </c>
      <c r="G211" s="37">
        <f t="shared" si="19"/>
        <v>0</v>
      </c>
    </row>
    <row r="212" spans="1:7" x14ac:dyDescent="0.2">
      <c r="A212" s="34" t="str">
        <f t="shared" si="21"/>
        <v>Finished</v>
      </c>
      <c r="B212" s="35">
        <f t="shared" si="16"/>
        <v>48502</v>
      </c>
      <c r="C212" s="36">
        <f t="shared" si="17"/>
        <v>0</v>
      </c>
      <c r="D212" s="36">
        <f t="shared" si="20"/>
        <v>0</v>
      </c>
      <c r="E212" s="243">
        <f t="shared" si="18"/>
        <v>0</v>
      </c>
      <c r="F212" s="36">
        <f t="shared" si="15"/>
        <v>0</v>
      </c>
      <c r="G212" s="37">
        <f t="shared" si="19"/>
        <v>0</v>
      </c>
    </row>
    <row r="213" spans="1:7" x14ac:dyDescent="0.2">
      <c r="A213" s="34" t="str">
        <f t="shared" si="21"/>
        <v>Finished</v>
      </c>
      <c r="B213" s="35">
        <f t="shared" si="16"/>
        <v>48533</v>
      </c>
      <c r="C213" s="36">
        <f t="shared" si="17"/>
        <v>0</v>
      </c>
      <c r="D213" s="36">
        <f t="shared" si="20"/>
        <v>0</v>
      </c>
      <c r="E213" s="243">
        <f t="shared" si="18"/>
        <v>0</v>
      </c>
      <c r="F213" s="36">
        <f t="shared" si="15"/>
        <v>0</v>
      </c>
      <c r="G213" s="37">
        <f t="shared" si="19"/>
        <v>0</v>
      </c>
    </row>
    <row r="214" spans="1:7" x14ac:dyDescent="0.2">
      <c r="A214" s="34" t="str">
        <f t="shared" si="21"/>
        <v>Finished</v>
      </c>
      <c r="B214" s="35">
        <f t="shared" si="16"/>
        <v>48563</v>
      </c>
      <c r="C214" s="36">
        <f t="shared" si="17"/>
        <v>0</v>
      </c>
      <c r="D214" s="36">
        <f t="shared" si="20"/>
        <v>0</v>
      </c>
      <c r="E214" s="243">
        <f t="shared" si="18"/>
        <v>0</v>
      </c>
      <c r="F214" s="36">
        <f t="shared" ref="F214:F277" si="22">+IF(A214=num_pmts,loan_amt,0)</f>
        <v>0</v>
      </c>
      <c r="G214" s="37">
        <f t="shared" si="19"/>
        <v>0</v>
      </c>
    </row>
    <row r="215" spans="1:7" x14ac:dyDescent="0.2">
      <c r="A215" s="34" t="str">
        <f t="shared" si="21"/>
        <v>Finished</v>
      </c>
      <c r="B215" s="35">
        <f t="shared" ref="B215:B278" si="23">+EDATE(B214,Len_of_pmt_interval)</f>
        <v>48594</v>
      </c>
      <c r="C215" s="36">
        <f t="shared" ref="C215:C278" si="24">+G214</f>
        <v>0</v>
      </c>
      <c r="D215" s="36">
        <f t="shared" si="20"/>
        <v>0</v>
      </c>
      <c r="E215" s="243">
        <f t="shared" ref="E215:E278" si="25">+C215*cal_periodic_pmt_rate</f>
        <v>0</v>
      </c>
      <c r="F215" s="36">
        <f t="shared" si="22"/>
        <v>0</v>
      </c>
      <c r="G215" s="37">
        <f t="shared" ref="G215:G278" si="26">+C215-F215</f>
        <v>0</v>
      </c>
    </row>
    <row r="216" spans="1:7" x14ac:dyDescent="0.2">
      <c r="A216" s="34" t="str">
        <f t="shared" si="21"/>
        <v>Finished</v>
      </c>
      <c r="B216" s="35">
        <f t="shared" si="23"/>
        <v>48625</v>
      </c>
      <c r="C216" s="36">
        <f t="shared" si="24"/>
        <v>0</v>
      </c>
      <c r="D216" s="36">
        <f t="shared" ref="D216:D279" si="27">+E216+F216</f>
        <v>0</v>
      </c>
      <c r="E216" s="243">
        <f t="shared" si="25"/>
        <v>0</v>
      </c>
      <c r="F216" s="36">
        <f t="shared" si="22"/>
        <v>0</v>
      </c>
      <c r="G216" s="37">
        <f t="shared" si="26"/>
        <v>0</v>
      </c>
    </row>
    <row r="217" spans="1:7" x14ac:dyDescent="0.2">
      <c r="A217" s="34" t="str">
        <f t="shared" si="21"/>
        <v>Finished</v>
      </c>
      <c r="B217" s="35">
        <f t="shared" si="23"/>
        <v>48653</v>
      </c>
      <c r="C217" s="36">
        <f t="shared" si="24"/>
        <v>0</v>
      </c>
      <c r="D217" s="36">
        <f t="shared" si="27"/>
        <v>0</v>
      </c>
      <c r="E217" s="243">
        <f t="shared" si="25"/>
        <v>0</v>
      </c>
      <c r="F217" s="36">
        <f t="shared" si="22"/>
        <v>0</v>
      </c>
      <c r="G217" s="37">
        <f t="shared" si="26"/>
        <v>0</v>
      </c>
    </row>
    <row r="218" spans="1:7" x14ac:dyDescent="0.2">
      <c r="A218" s="34" t="str">
        <f t="shared" si="21"/>
        <v>Finished</v>
      </c>
      <c r="B218" s="35">
        <f t="shared" si="23"/>
        <v>48684</v>
      </c>
      <c r="C218" s="36">
        <f t="shared" si="24"/>
        <v>0</v>
      </c>
      <c r="D218" s="36">
        <f t="shared" si="27"/>
        <v>0</v>
      </c>
      <c r="E218" s="243">
        <f t="shared" si="25"/>
        <v>0</v>
      </c>
      <c r="F218" s="36">
        <f t="shared" si="22"/>
        <v>0</v>
      </c>
      <c r="G218" s="37">
        <f t="shared" si="26"/>
        <v>0</v>
      </c>
    </row>
    <row r="219" spans="1:7" x14ac:dyDescent="0.2">
      <c r="A219" s="34" t="str">
        <f t="shared" si="21"/>
        <v>Finished</v>
      </c>
      <c r="B219" s="35">
        <f t="shared" si="23"/>
        <v>48714</v>
      </c>
      <c r="C219" s="36">
        <f t="shared" si="24"/>
        <v>0</v>
      </c>
      <c r="D219" s="36">
        <f t="shared" si="27"/>
        <v>0</v>
      </c>
      <c r="E219" s="243">
        <f t="shared" si="25"/>
        <v>0</v>
      </c>
      <c r="F219" s="36">
        <f t="shared" si="22"/>
        <v>0</v>
      </c>
      <c r="G219" s="37">
        <f t="shared" si="26"/>
        <v>0</v>
      </c>
    </row>
    <row r="220" spans="1:7" x14ac:dyDescent="0.2">
      <c r="A220" s="34" t="str">
        <f t="shared" si="21"/>
        <v>Finished</v>
      </c>
      <c r="B220" s="35">
        <f t="shared" si="23"/>
        <v>48745</v>
      </c>
      <c r="C220" s="36">
        <f t="shared" si="24"/>
        <v>0</v>
      </c>
      <c r="D220" s="36">
        <f t="shared" si="27"/>
        <v>0</v>
      </c>
      <c r="E220" s="243">
        <f t="shared" si="25"/>
        <v>0</v>
      </c>
      <c r="F220" s="36">
        <f t="shared" si="22"/>
        <v>0</v>
      </c>
      <c r="G220" s="37">
        <f t="shared" si="26"/>
        <v>0</v>
      </c>
    </row>
    <row r="221" spans="1:7" s="2" customFormat="1" ht="15" x14ac:dyDescent="0.25">
      <c r="A221" s="75" t="str">
        <f t="shared" si="21"/>
        <v>Finished</v>
      </c>
      <c r="B221" s="76">
        <f t="shared" si="23"/>
        <v>48775</v>
      </c>
      <c r="C221" s="77">
        <f t="shared" si="24"/>
        <v>0</v>
      </c>
      <c r="D221" s="77">
        <f t="shared" si="27"/>
        <v>0</v>
      </c>
      <c r="E221" s="245">
        <f t="shared" si="25"/>
        <v>0</v>
      </c>
      <c r="F221" s="77">
        <f t="shared" si="22"/>
        <v>0</v>
      </c>
      <c r="G221" s="78">
        <f t="shared" si="26"/>
        <v>0</v>
      </c>
    </row>
    <row r="222" spans="1:7" x14ac:dyDescent="0.2">
      <c r="A222" s="34" t="str">
        <f t="shared" si="21"/>
        <v>Finished</v>
      </c>
      <c r="B222" s="35">
        <f t="shared" si="23"/>
        <v>48806</v>
      </c>
      <c r="C222" s="36">
        <f t="shared" si="24"/>
        <v>0</v>
      </c>
      <c r="D222" s="36">
        <f t="shared" si="27"/>
        <v>0</v>
      </c>
      <c r="E222" s="243">
        <f t="shared" si="25"/>
        <v>0</v>
      </c>
      <c r="F222" s="36">
        <f t="shared" si="22"/>
        <v>0</v>
      </c>
      <c r="G222" s="37">
        <f t="shared" si="26"/>
        <v>0</v>
      </c>
    </row>
    <row r="223" spans="1:7" x14ac:dyDescent="0.2">
      <c r="A223" s="34" t="str">
        <f t="shared" si="21"/>
        <v>Finished</v>
      </c>
      <c r="B223" s="35">
        <f t="shared" si="23"/>
        <v>48837</v>
      </c>
      <c r="C223" s="36">
        <f t="shared" si="24"/>
        <v>0</v>
      </c>
      <c r="D223" s="36">
        <f t="shared" si="27"/>
        <v>0</v>
      </c>
      <c r="E223" s="243">
        <f t="shared" si="25"/>
        <v>0</v>
      </c>
      <c r="F223" s="36">
        <f t="shared" si="22"/>
        <v>0</v>
      </c>
      <c r="G223" s="37">
        <f t="shared" si="26"/>
        <v>0</v>
      </c>
    </row>
    <row r="224" spans="1:7" x14ac:dyDescent="0.2">
      <c r="A224" s="34" t="str">
        <f t="shared" si="21"/>
        <v>Finished</v>
      </c>
      <c r="B224" s="35">
        <f t="shared" si="23"/>
        <v>48867</v>
      </c>
      <c r="C224" s="36">
        <f t="shared" si="24"/>
        <v>0</v>
      </c>
      <c r="D224" s="36">
        <f t="shared" si="27"/>
        <v>0</v>
      </c>
      <c r="E224" s="243">
        <f t="shared" si="25"/>
        <v>0</v>
      </c>
      <c r="F224" s="36">
        <f t="shared" si="22"/>
        <v>0</v>
      </c>
      <c r="G224" s="37">
        <f t="shared" si="26"/>
        <v>0</v>
      </c>
    </row>
    <row r="225" spans="1:7" x14ac:dyDescent="0.2">
      <c r="A225" s="34" t="str">
        <f t="shared" si="21"/>
        <v>Finished</v>
      </c>
      <c r="B225" s="35">
        <f t="shared" si="23"/>
        <v>48898</v>
      </c>
      <c r="C225" s="36">
        <f t="shared" si="24"/>
        <v>0</v>
      </c>
      <c r="D225" s="36">
        <f t="shared" si="27"/>
        <v>0</v>
      </c>
      <c r="E225" s="243">
        <f t="shared" si="25"/>
        <v>0</v>
      </c>
      <c r="F225" s="36">
        <f t="shared" si="22"/>
        <v>0</v>
      </c>
      <c r="G225" s="37">
        <f t="shared" si="26"/>
        <v>0</v>
      </c>
    </row>
    <row r="226" spans="1:7" x14ac:dyDescent="0.2">
      <c r="A226" s="34" t="str">
        <f t="shared" si="21"/>
        <v>Finished</v>
      </c>
      <c r="B226" s="35">
        <f t="shared" si="23"/>
        <v>48928</v>
      </c>
      <c r="C226" s="36">
        <f t="shared" si="24"/>
        <v>0</v>
      </c>
      <c r="D226" s="36">
        <f t="shared" si="27"/>
        <v>0</v>
      </c>
      <c r="E226" s="243">
        <f t="shared" si="25"/>
        <v>0</v>
      </c>
      <c r="F226" s="36">
        <f t="shared" si="22"/>
        <v>0</v>
      </c>
      <c r="G226" s="37">
        <f t="shared" si="26"/>
        <v>0</v>
      </c>
    </row>
    <row r="227" spans="1:7" x14ac:dyDescent="0.2">
      <c r="A227" s="34" t="str">
        <f t="shared" si="21"/>
        <v>Finished</v>
      </c>
      <c r="B227" s="35">
        <f t="shared" si="23"/>
        <v>48959</v>
      </c>
      <c r="C227" s="36">
        <f t="shared" si="24"/>
        <v>0</v>
      </c>
      <c r="D227" s="36">
        <f t="shared" si="27"/>
        <v>0</v>
      </c>
      <c r="E227" s="243">
        <f t="shared" si="25"/>
        <v>0</v>
      </c>
      <c r="F227" s="36">
        <f t="shared" si="22"/>
        <v>0</v>
      </c>
      <c r="G227" s="37">
        <f t="shared" si="26"/>
        <v>0</v>
      </c>
    </row>
    <row r="228" spans="1:7" x14ac:dyDescent="0.2">
      <c r="A228" s="34" t="str">
        <f t="shared" si="21"/>
        <v>Finished</v>
      </c>
      <c r="B228" s="35">
        <f t="shared" si="23"/>
        <v>48990</v>
      </c>
      <c r="C228" s="36">
        <f t="shared" si="24"/>
        <v>0</v>
      </c>
      <c r="D228" s="36">
        <f t="shared" si="27"/>
        <v>0</v>
      </c>
      <c r="E228" s="243">
        <f t="shared" si="25"/>
        <v>0</v>
      </c>
      <c r="F228" s="36">
        <f t="shared" si="22"/>
        <v>0</v>
      </c>
      <c r="G228" s="37">
        <f t="shared" si="26"/>
        <v>0</v>
      </c>
    </row>
    <row r="229" spans="1:7" x14ac:dyDescent="0.2">
      <c r="A229" s="34" t="str">
        <f t="shared" si="21"/>
        <v>Finished</v>
      </c>
      <c r="B229" s="35">
        <f t="shared" si="23"/>
        <v>49018</v>
      </c>
      <c r="C229" s="36">
        <f t="shared" si="24"/>
        <v>0</v>
      </c>
      <c r="D229" s="36">
        <f t="shared" si="27"/>
        <v>0</v>
      </c>
      <c r="E229" s="243">
        <f t="shared" si="25"/>
        <v>0</v>
      </c>
      <c r="F229" s="36">
        <f t="shared" si="22"/>
        <v>0</v>
      </c>
      <c r="G229" s="37">
        <f t="shared" si="26"/>
        <v>0</v>
      </c>
    </row>
    <row r="230" spans="1:7" x14ac:dyDescent="0.2">
      <c r="A230" s="34" t="str">
        <f t="shared" si="21"/>
        <v>Finished</v>
      </c>
      <c r="B230" s="35">
        <f t="shared" si="23"/>
        <v>49049</v>
      </c>
      <c r="C230" s="36">
        <f t="shared" si="24"/>
        <v>0</v>
      </c>
      <c r="D230" s="36">
        <f t="shared" si="27"/>
        <v>0</v>
      </c>
      <c r="E230" s="243">
        <f t="shared" si="25"/>
        <v>0</v>
      </c>
      <c r="F230" s="36">
        <f t="shared" si="22"/>
        <v>0</v>
      </c>
      <c r="G230" s="37">
        <f t="shared" si="26"/>
        <v>0</v>
      </c>
    </row>
    <row r="231" spans="1:7" x14ac:dyDescent="0.2">
      <c r="A231" s="34" t="str">
        <f t="shared" si="21"/>
        <v>Finished</v>
      </c>
      <c r="B231" s="35">
        <f t="shared" si="23"/>
        <v>49079</v>
      </c>
      <c r="C231" s="36">
        <f t="shared" si="24"/>
        <v>0</v>
      </c>
      <c r="D231" s="36">
        <f t="shared" si="27"/>
        <v>0</v>
      </c>
      <c r="E231" s="243">
        <f t="shared" si="25"/>
        <v>0</v>
      </c>
      <c r="F231" s="36">
        <f t="shared" si="22"/>
        <v>0</v>
      </c>
      <c r="G231" s="37">
        <f t="shared" si="26"/>
        <v>0</v>
      </c>
    </row>
    <row r="232" spans="1:7" x14ac:dyDescent="0.2">
      <c r="A232" s="34" t="str">
        <f t="shared" si="21"/>
        <v>Finished</v>
      </c>
      <c r="B232" s="35">
        <f t="shared" si="23"/>
        <v>49110</v>
      </c>
      <c r="C232" s="36">
        <f t="shared" si="24"/>
        <v>0</v>
      </c>
      <c r="D232" s="36">
        <f t="shared" si="27"/>
        <v>0</v>
      </c>
      <c r="E232" s="243">
        <f t="shared" si="25"/>
        <v>0</v>
      </c>
      <c r="F232" s="36">
        <f t="shared" si="22"/>
        <v>0</v>
      </c>
      <c r="G232" s="37">
        <f t="shared" si="26"/>
        <v>0</v>
      </c>
    </row>
    <row r="233" spans="1:7" x14ac:dyDescent="0.2">
      <c r="A233" s="34" t="str">
        <f t="shared" si="21"/>
        <v>Finished</v>
      </c>
      <c r="B233" s="35">
        <f t="shared" si="23"/>
        <v>49140</v>
      </c>
      <c r="C233" s="36">
        <f t="shared" si="24"/>
        <v>0</v>
      </c>
      <c r="D233" s="36">
        <f t="shared" si="27"/>
        <v>0</v>
      </c>
      <c r="E233" s="243">
        <f t="shared" si="25"/>
        <v>0</v>
      </c>
      <c r="F233" s="36">
        <f t="shared" si="22"/>
        <v>0</v>
      </c>
      <c r="G233" s="37">
        <f t="shared" si="26"/>
        <v>0</v>
      </c>
    </row>
    <row r="234" spans="1:7" x14ac:dyDescent="0.2">
      <c r="A234" s="34" t="str">
        <f t="shared" si="21"/>
        <v>Finished</v>
      </c>
      <c r="B234" s="35">
        <f t="shared" si="23"/>
        <v>49171</v>
      </c>
      <c r="C234" s="36">
        <f t="shared" si="24"/>
        <v>0</v>
      </c>
      <c r="D234" s="36">
        <f t="shared" si="27"/>
        <v>0</v>
      </c>
      <c r="E234" s="243">
        <f t="shared" si="25"/>
        <v>0</v>
      </c>
      <c r="F234" s="36">
        <f t="shared" si="22"/>
        <v>0</v>
      </c>
      <c r="G234" s="37">
        <f t="shared" si="26"/>
        <v>0</v>
      </c>
    </row>
    <row r="235" spans="1:7" x14ac:dyDescent="0.2">
      <c r="A235" s="34" t="str">
        <f t="shared" si="21"/>
        <v>Finished</v>
      </c>
      <c r="B235" s="35">
        <f t="shared" si="23"/>
        <v>49202</v>
      </c>
      <c r="C235" s="36">
        <f t="shared" si="24"/>
        <v>0</v>
      </c>
      <c r="D235" s="36">
        <f t="shared" si="27"/>
        <v>0</v>
      </c>
      <c r="E235" s="243">
        <f t="shared" si="25"/>
        <v>0</v>
      </c>
      <c r="F235" s="36">
        <f t="shared" si="22"/>
        <v>0</v>
      </c>
      <c r="G235" s="37">
        <f t="shared" si="26"/>
        <v>0</v>
      </c>
    </row>
    <row r="236" spans="1:7" x14ac:dyDescent="0.2">
      <c r="A236" s="34" t="str">
        <f t="shared" si="21"/>
        <v>Finished</v>
      </c>
      <c r="B236" s="35">
        <f t="shared" si="23"/>
        <v>49232</v>
      </c>
      <c r="C236" s="36">
        <f t="shared" si="24"/>
        <v>0</v>
      </c>
      <c r="D236" s="36">
        <f t="shared" si="27"/>
        <v>0</v>
      </c>
      <c r="E236" s="243">
        <f t="shared" si="25"/>
        <v>0</v>
      </c>
      <c r="F236" s="36">
        <f t="shared" si="22"/>
        <v>0</v>
      </c>
      <c r="G236" s="37">
        <f t="shared" si="26"/>
        <v>0</v>
      </c>
    </row>
    <row r="237" spans="1:7" x14ac:dyDescent="0.2">
      <c r="A237" s="34" t="str">
        <f t="shared" si="21"/>
        <v>Finished</v>
      </c>
      <c r="B237" s="35">
        <f t="shared" si="23"/>
        <v>49263</v>
      </c>
      <c r="C237" s="36">
        <f t="shared" si="24"/>
        <v>0</v>
      </c>
      <c r="D237" s="36">
        <f t="shared" si="27"/>
        <v>0</v>
      </c>
      <c r="E237" s="243">
        <f t="shared" si="25"/>
        <v>0</v>
      </c>
      <c r="F237" s="36">
        <f t="shared" si="22"/>
        <v>0</v>
      </c>
      <c r="G237" s="37">
        <f t="shared" si="26"/>
        <v>0</v>
      </c>
    </row>
    <row r="238" spans="1:7" x14ac:dyDescent="0.2">
      <c r="A238" s="34" t="str">
        <f t="shared" si="21"/>
        <v>Finished</v>
      </c>
      <c r="B238" s="35">
        <f t="shared" si="23"/>
        <v>49293</v>
      </c>
      <c r="C238" s="36">
        <f t="shared" si="24"/>
        <v>0</v>
      </c>
      <c r="D238" s="36">
        <f t="shared" si="27"/>
        <v>0</v>
      </c>
      <c r="E238" s="243">
        <f t="shared" si="25"/>
        <v>0</v>
      </c>
      <c r="F238" s="36">
        <f t="shared" si="22"/>
        <v>0</v>
      </c>
      <c r="G238" s="37">
        <f t="shared" si="26"/>
        <v>0</v>
      </c>
    </row>
    <row r="239" spans="1:7" x14ac:dyDescent="0.2">
      <c r="A239" s="34" t="str">
        <f t="shared" si="21"/>
        <v>Finished</v>
      </c>
      <c r="B239" s="35">
        <f t="shared" si="23"/>
        <v>49324</v>
      </c>
      <c r="C239" s="36">
        <f t="shared" si="24"/>
        <v>0</v>
      </c>
      <c r="D239" s="36">
        <f t="shared" si="27"/>
        <v>0</v>
      </c>
      <c r="E239" s="243">
        <f t="shared" si="25"/>
        <v>0</v>
      </c>
      <c r="F239" s="36">
        <f t="shared" si="22"/>
        <v>0</v>
      </c>
      <c r="G239" s="37">
        <f t="shared" si="26"/>
        <v>0</v>
      </c>
    </row>
    <row r="240" spans="1:7" x14ac:dyDescent="0.2">
      <c r="A240" s="34" t="str">
        <f t="shared" si="21"/>
        <v>Finished</v>
      </c>
      <c r="B240" s="35">
        <f t="shared" si="23"/>
        <v>49355</v>
      </c>
      <c r="C240" s="36">
        <f t="shared" si="24"/>
        <v>0</v>
      </c>
      <c r="D240" s="36">
        <f t="shared" si="27"/>
        <v>0</v>
      </c>
      <c r="E240" s="243">
        <f t="shared" si="25"/>
        <v>0</v>
      </c>
      <c r="F240" s="36">
        <f t="shared" si="22"/>
        <v>0</v>
      </c>
      <c r="G240" s="37">
        <f t="shared" si="26"/>
        <v>0</v>
      </c>
    </row>
    <row r="241" spans="1:7" x14ac:dyDescent="0.2">
      <c r="A241" s="34" t="str">
        <f t="shared" si="21"/>
        <v>Finished</v>
      </c>
      <c r="B241" s="35">
        <f t="shared" si="23"/>
        <v>49383</v>
      </c>
      <c r="C241" s="36">
        <f t="shared" si="24"/>
        <v>0</v>
      </c>
      <c r="D241" s="36">
        <f t="shared" si="27"/>
        <v>0</v>
      </c>
      <c r="E241" s="243">
        <f t="shared" si="25"/>
        <v>0</v>
      </c>
      <c r="F241" s="36">
        <f t="shared" si="22"/>
        <v>0</v>
      </c>
      <c r="G241" s="37">
        <f t="shared" si="26"/>
        <v>0</v>
      </c>
    </row>
    <row r="242" spans="1:7" x14ac:dyDescent="0.2">
      <c r="A242" s="34" t="str">
        <f t="shared" si="21"/>
        <v>Finished</v>
      </c>
      <c r="B242" s="35">
        <f t="shared" si="23"/>
        <v>49414</v>
      </c>
      <c r="C242" s="36">
        <f t="shared" si="24"/>
        <v>0</v>
      </c>
      <c r="D242" s="36">
        <f t="shared" si="27"/>
        <v>0</v>
      </c>
      <c r="E242" s="243">
        <f t="shared" si="25"/>
        <v>0</v>
      </c>
      <c r="F242" s="36">
        <f t="shared" si="22"/>
        <v>0</v>
      </c>
      <c r="G242" s="37">
        <f t="shared" si="26"/>
        <v>0</v>
      </c>
    </row>
    <row r="243" spans="1:7" x14ac:dyDescent="0.2">
      <c r="A243" s="34" t="str">
        <f t="shared" si="21"/>
        <v>Finished</v>
      </c>
      <c r="B243" s="35">
        <f t="shared" si="23"/>
        <v>49444</v>
      </c>
      <c r="C243" s="36">
        <f t="shared" si="24"/>
        <v>0</v>
      </c>
      <c r="D243" s="36">
        <f t="shared" si="27"/>
        <v>0</v>
      </c>
      <c r="E243" s="243">
        <f t="shared" si="25"/>
        <v>0</v>
      </c>
      <c r="F243" s="36">
        <f t="shared" si="22"/>
        <v>0</v>
      </c>
      <c r="G243" s="37">
        <f t="shared" si="26"/>
        <v>0</v>
      </c>
    </row>
    <row r="244" spans="1:7" x14ac:dyDescent="0.2">
      <c r="A244" s="34" t="str">
        <f t="shared" si="21"/>
        <v>Finished</v>
      </c>
      <c r="B244" s="35">
        <f t="shared" si="23"/>
        <v>49475</v>
      </c>
      <c r="C244" s="36">
        <f t="shared" si="24"/>
        <v>0</v>
      </c>
      <c r="D244" s="36">
        <f t="shared" si="27"/>
        <v>0</v>
      </c>
      <c r="E244" s="243">
        <f t="shared" si="25"/>
        <v>0</v>
      </c>
      <c r="F244" s="36">
        <f t="shared" si="22"/>
        <v>0</v>
      </c>
      <c r="G244" s="37">
        <f t="shared" si="26"/>
        <v>0</v>
      </c>
    </row>
    <row r="245" spans="1:7" x14ac:dyDescent="0.2">
      <c r="A245" s="34" t="str">
        <f t="shared" si="21"/>
        <v>Finished</v>
      </c>
      <c r="B245" s="35">
        <f t="shared" si="23"/>
        <v>49505</v>
      </c>
      <c r="C245" s="36">
        <f t="shared" si="24"/>
        <v>0</v>
      </c>
      <c r="D245" s="36">
        <f t="shared" si="27"/>
        <v>0</v>
      </c>
      <c r="E245" s="243">
        <f t="shared" si="25"/>
        <v>0</v>
      </c>
      <c r="F245" s="36">
        <f t="shared" si="22"/>
        <v>0</v>
      </c>
      <c r="G245" s="37">
        <f t="shared" si="26"/>
        <v>0</v>
      </c>
    </row>
    <row r="246" spans="1:7" x14ac:dyDescent="0.2">
      <c r="A246" s="34" t="str">
        <f t="shared" ref="A246:A309" si="28">+IF(A245&lt;num_pmts,A245+1,"Finished")</f>
        <v>Finished</v>
      </c>
      <c r="B246" s="35">
        <f t="shared" si="23"/>
        <v>49536</v>
      </c>
      <c r="C246" s="36">
        <f t="shared" si="24"/>
        <v>0</v>
      </c>
      <c r="D246" s="36">
        <f t="shared" si="27"/>
        <v>0</v>
      </c>
      <c r="E246" s="243">
        <f t="shared" si="25"/>
        <v>0</v>
      </c>
      <c r="F246" s="36">
        <f t="shared" si="22"/>
        <v>0</v>
      </c>
      <c r="G246" s="37">
        <f t="shared" si="26"/>
        <v>0</v>
      </c>
    </row>
    <row r="247" spans="1:7" x14ac:dyDescent="0.2">
      <c r="A247" s="34" t="str">
        <f t="shared" si="28"/>
        <v>Finished</v>
      </c>
      <c r="B247" s="35">
        <f t="shared" si="23"/>
        <v>49567</v>
      </c>
      <c r="C247" s="36">
        <f t="shared" si="24"/>
        <v>0</v>
      </c>
      <c r="D247" s="36">
        <f t="shared" si="27"/>
        <v>0</v>
      </c>
      <c r="E247" s="243">
        <f t="shared" si="25"/>
        <v>0</v>
      </c>
      <c r="F247" s="36">
        <f t="shared" si="22"/>
        <v>0</v>
      </c>
      <c r="G247" s="37">
        <f t="shared" si="26"/>
        <v>0</v>
      </c>
    </row>
    <row r="248" spans="1:7" x14ac:dyDescent="0.2">
      <c r="A248" s="34" t="str">
        <f t="shared" si="28"/>
        <v>Finished</v>
      </c>
      <c r="B248" s="35">
        <f t="shared" si="23"/>
        <v>49597</v>
      </c>
      <c r="C248" s="36">
        <f t="shared" si="24"/>
        <v>0</v>
      </c>
      <c r="D248" s="36">
        <f t="shared" si="27"/>
        <v>0</v>
      </c>
      <c r="E248" s="243">
        <f t="shared" si="25"/>
        <v>0</v>
      </c>
      <c r="F248" s="36">
        <f t="shared" si="22"/>
        <v>0</v>
      </c>
      <c r="G248" s="37">
        <f t="shared" si="26"/>
        <v>0</v>
      </c>
    </row>
    <row r="249" spans="1:7" x14ac:dyDescent="0.2">
      <c r="A249" s="34" t="str">
        <f t="shared" si="28"/>
        <v>Finished</v>
      </c>
      <c r="B249" s="35">
        <f t="shared" si="23"/>
        <v>49628</v>
      </c>
      <c r="C249" s="36">
        <f t="shared" si="24"/>
        <v>0</v>
      </c>
      <c r="D249" s="36">
        <f t="shared" si="27"/>
        <v>0</v>
      </c>
      <c r="E249" s="243">
        <f t="shared" si="25"/>
        <v>0</v>
      </c>
      <c r="F249" s="36">
        <f t="shared" si="22"/>
        <v>0</v>
      </c>
      <c r="G249" s="37">
        <f t="shared" si="26"/>
        <v>0</v>
      </c>
    </row>
    <row r="250" spans="1:7" x14ac:dyDescent="0.2">
      <c r="A250" s="34" t="str">
        <f t="shared" si="28"/>
        <v>Finished</v>
      </c>
      <c r="B250" s="35">
        <f t="shared" si="23"/>
        <v>49658</v>
      </c>
      <c r="C250" s="36">
        <f t="shared" si="24"/>
        <v>0</v>
      </c>
      <c r="D250" s="36">
        <f t="shared" si="27"/>
        <v>0</v>
      </c>
      <c r="E250" s="243">
        <f t="shared" si="25"/>
        <v>0</v>
      </c>
      <c r="F250" s="36">
        <f t="shared" si="22"/>
        <v>0</v>
      </c>
      <c r="G250" s="37">
        <f t="shared" si="26"/>
        <v>0</v>
      </c>
    </row>
    <row r="251" spans="1:7" x14ac:dyDescent="0.2">
      <c r="A251" s="34" t="str">
        <f t="shared" si="28"/>
        <v>Finished</v>
      </c>
      <c r="B251" s="35">
        <f t="shared" si="23"/>
        <v>49689</v>
      </c>
      <c r="C251" s="36">
        <f t="shared" si="24"/>
        <v>0</v>
      </c>
      <c r="D251" s="36">
        <f t="shared" si="27"/>
        <v>0</v>
      </c>
      <c r="E251" s="243">
        <f t="shared" si="25"/>
        <v>0</v>
      </c>
      <c r="F251" s="36">
        <f t="shared" si="22"/>
        <v>0</v>
      </c>
      <c r="G251" s="37">
        <f t="shared" si="26"/>
        <v>0</v>
      </c>
    </row>
    <row r="252" spans="1:7" x14ac:dyDescent="0.2">
      <c r="A252" s="34" t="str">
        <f t="shared" si="28"/>
        <v>Finished</v>
      </c>
      <c r="B252" s="35">
        <f t="shared" si="23"/>
        <v>49720</v>
      </c>
      <c r="C252" s="36">
        <f t="shared" si="24"/>
        <v>0</v>
      </c>
      <c r="D252" s="36">
        <f t="shared" si="27"/>
        <v>0</v>
      </c>
      <c r="E252" s="243">
        <f t="shared" si="25"/>
        <v>0</v>
      </c>
      <c r="F252" s="36">
        <f t="shared" si="22"/>
        <v>0</v>
      </c>
      <c r="G252" s="37">
        <f t="shared" si="26"/>
        <v>0</v>
      </c>
    </row>
    <row r="253" spans="1:7" x14ac:dyDescent="0.2">
      <c r="A253" s="34" t="str">
        <f t="shared" si="28"/>
        <v>Finished</v>
      </c>
      <c r="B253" s="35">
        <f t="shared" si="23"/>
        <v>49749</v>
      </c>
      <c r="C253" s="36">
        <f t="shared" si="24"/>
        <v>0</v>
      </c>
      <c r="D253" s="36">
        <f t="shared" si="27"/>
        <v>0</v>
      </c>
      <c r="E253" s="243">
        <f t="shared" si="25"/>
        <v>0</v>
      </c>
      <c r="F253" s="36">
        <f t="shared" si="22"/>
        <v>0</v>
      </c>
      <c r="G253" s="37">
        <f t="shared" si="26"/>
        <v>0</v>
      </c>
    </row>
    <row r="254" spans="1:7" x14ac:dyDescent="0.2">
      <c r="A254" s="34" t="str">
        <f t="shared" si="28"/>
        <v>Finished</v>
      </c>
      <c r="B254" s="35">
        <f t="shared" si="23"/>
        <v>49780</v>
      </c>
      <c r="C254" s="36">
        <f t="shared" si="24"/>
        <v>0</v>
      </c>
      <c r="D254" s="36">
        <f t="shared" si="27"/>
        <v>0</v>
      </c>
      <c r="E254" s="243">
        <f t="shared" si="25"/>
        <v>0</v>
      </c>
      <c r="F254" s="36">
        <f t="shared" si="22"/>
        <v>0</v>
      </c>
      <c r="G254" s="37">
        <f t="shared" si="26"/>
        <v>0</v>
      </c>
    </row>
    <row r="255" spans="1:7" x14ac:dyDescent="0.2">
      <c r="A255" s="34" t="str">
        <f t="shared" si="28"/>
        <v>Finished</v>
      </c>
      <c r="B255" s="35">
        <f t="shared" si="23"/>
        <v>49810</v>
      </c>
      <c r="C255" s="36">
        <f t="shared" si="24"/>
        <v>0</v>
      </c>
      <c r="D255" s="36">
        <f t="shared" si="27"/>
        <v>0</v>
      </c>
      <c r="E255" s="243">
        <f t="shared" si="25"/>
        <v>0</v>
      </c>
      <c r="F255" s="36">
        <f t="shared" si="22"/>
        <v>0</v>
      </c>
      <c r="G255" s="37">
        <f t="shared" si="26"/>
        <v>0</v>
      </c>
    </row>
    <row r="256" spans="1:7" x14ac:dyDescent="0.2">
      <c r="A256" s="34" t="str">
        <f t="shared" si="28"/>
        <v>Finished</v>
      </c>
      <c r="B256" s="35">
        <f t="shared" si="23"/>
        <v>49841</v>
      </c>
      <c r="C256" s="36">
        <f t="shared" si="24"/>
        <v>0</v>
      </c>
      <c r="D256" s="36">
        <f t="shared" si="27"/>
        <v>0</v>
      </c>
      <c r="E256" s="243">
        <f t="shared" si="25"/>
        <v>0</v>
      </c>
      <c r="F256" s="36">
        <f t="shared" si="22"/>
        <v>0</v>
      </c>
      <c r="G256" s="37">
        <f t="shared" si="26"/>
        <v>0</v>
      </c>
    </row>
    <row r="257" spans="1:7" x14ac:dyDescent="0.2">
      <c r="A257" s="34" t="str">
        <f t="shared" si="28"/>
        <v>Finished</v>
      </c>
      <c r="B257" s="35">
        <f t="shared" si="23"/>
        <v>49871</v>
      </c>
      <c r="C257" s="36">
        <f t="shared" si="24"/>
        <v>0</v>
      </c>
      <c r="D257" s="36">
        <f t="shared" si="27"/>
        <v>0</v>
      </c>
      <c r="E257" s="243">
        <f t="shared" si="25"/>
        <v>0</v>
      </c>
      <c r="F257" s="36">
        <f t="shared" si="22"/>
        <v>0</v>
      </c>
      <c r="G257" s="37">
        <f t="shared" si="26"/>
        <v>0</v>
      </c>
    </row>
    <row r="258" spans="1:7" x14ac:dyDescent="0.2">
      <c r="A258" s="34" t="str">
        <f t="shared" si="28"/>
        <v>Finished</v>
      </c>
      <c r="B258" s="35">
        <f t="shared" si="23"/>
        <v>49902</v>
      </c>
      <c r="C258" s="36">
        <f t="shared" si="24"/>
        <v>0</v>
      </c>
      <c r="D258" s="36">
        <f t="shared" si="27"/>
        <v>0</v>
      </c>
      <c r="E258" s="243">
        <f t="shared" si="25"/>
        <v>0</v>
      </c>
      <c r="F258" s="36">
        <f t="shared" si="22"/>
        <v>0</v>
      </c>
      <c r="G258" s="37">
        <f t="shared" si="26"/>
        <v>0</v>
      </c>
    </row>
    <row r="259" spans="1:7" x14ac:dyDescent="0.2">
      <c r="A259" s="34" t="str">
        <f t="shared" si="28"/>
        <v>Finished</v>
      </c>
      <c r="B259" s="35">
        <f t="shared" si="23"/>
        <v>49933</v>
      </c>
      <c r="C259" s="36">
        <f t="shared" si="24"/>
        <v>0</v>
      </c>
      <c r="D259" s="36">
        <f t="shared" si="27"/>
        <v>0</v>
      </c>
      <c r="E259" s="243">
        <f t="shared" si="25"/>
        <v>0</v>
      </c>
      <c r="F259" s="36">
        <f t="shared" si="22"/>
        <v>0</v>
      </c>
      <c r="G259" s="37">
        <f t="shared" si="26"/>
        <v>0</v>
      </c>
    </row>
    <row r="260" spans="1:7" x14ac:dyDescent="0.2">
      <c r="A260" s="34" t="str">
        <f t="shared" si="28"/>
        <v>Finished</v>
      </c>
      <c r="B260" s="35">
        <f t="shared" si="23"/>
        <v>49963</v>
      </c>
      <c r="C260" s="36">
        <f t="shared" si="24"/>
        <v>0</v>
      </c>
      <c r="D260" s="36">
        <f t="shared" si="27"/>
        <v>0</v>
      </c>
      <c r="E260" s="243">
        <f t="shared" si="25"/>
        <v>0</v>
      </c>
      <c r="F260" s="36">
        <f t="shared" si="22"/>
        <v>0</v>
      </c>
      <c r="G260" s="37">
        <f t="shared" si="26"/>
        <v>0</v>
      </c>
    </row>
    <row r="261" spans="1:7" x14ac:dyDescent="0.2">
      <c r="A261" s="34" t="str">
        <f t="shared" si="28"/>
        <v>Finished</v>
      </c>
      <c r="B261" s="35">
        <f t="shared" si="23"/>
        <v>49994</v>
      </c>
      <c r="C261" s="36">
        <f t="shared" si="24"/>
        <v>0</v>
      </c>
      <c r="D261" s="36">
        <f t="shared" si="27"/>
        <v>0</v>
      </c>
      <c r="E261" s="243">
        <f t="shared" si="25"/>
        <v>0</v>
      </c>
      <c r="F261" s="36">
        <f t="shared" si="22"/>
        <v>0</v>
      </c>
      <c r="G261" s="37">
        <f t="shared" si="26"/>
        <v>0</v>
      </c>
    </row>
    <row r="262" spans="1:7" x14ac:dyDescent="0.2">
      <c r="A262" s="34" t="str">
        <f t="shared" si="28"/>
        <v>Finished</v>
      </c>
      <c r="B262" s="35">
        <f t="shared" si="23"/>
        <v>50024</v>
      </c>
      <c r="C262" s="36">
        <f t="shared" si="24"/>
        <v>0</v>
      </c>
      <c r="D262" s="36">
        <f t="shared" si="27"/>
        <v>0</v>
      </c>
      <c r="E262" s="243">
        <f t="shared" si="25"/>
        <v>0</v>
      </c>
      <c r="F262" s="36">
        <f t="shared" si="22"/>
        <v>0</v>
      </c>
      <c r="G262" s="37">
        <f t="shared" si="26"/>
        <v>0</v>
      </c>
    </row>
    <row r="263" spans="1:7" x14ac:dyDescent="0.2">
      <c r="A263" s="34" t="str">
        <f t="shared" si="28"/>
        <v>Finished</v>
      </c>
      <c r="B263" s="35">
        <f t="shared" si="23"/>
        <v>50055</v>
      </c>
      <c r="C263" s="36">
        <f t="shared" si="24"/>
        <v>0</v>
      </c>
      <c r="D263" s="36">
        <f t="shared" si="27"/>
        <v>0</v>
      </c>
      <c r="E263" s="243">
        <f t="shared" si="25"/>
        <v>0</v>
      </c>
      <c r="F263" s="36">
        <f t="shared" si="22"/>
        <v>0</v>
      </c>
      <c r="G263" s="37">
        <f t="shared" si="26"/>
        <v>0</v>
      </c>
    </row>
    <row r="264" spans="1:7" x14ac:dyDescent="0.2">
      <c r="A264" s="34" t="str">
        <f t="shared" si="28"/>
        <v>Finished</v>
      </c>
      <c r="B264" s="35">
        <f t="shared" si="23"/>
        <v>50086</v>
      </c>
      <c r="C264" s="36">
        <f t="shared" si="24"/>
        <v>0</v>
      </c>
      <c r="D264" s="36">
        <f t="shared" si="27"/>
        <v>0</v>
      </c>
      <c r="E264" s="243">
        <f t="shared" si="25"/>
        <v>0</v>
      </c>
      <c r="F264" s="36">
        <f t="shared" si="22"/>
        <v>0</v>
      </c>
      <c r="G264" s="37">
        <f t="shared" si="26"/>
        <v>0</v>
      </c>
    </row>
    <row r="265" spans="1:7" x14ac:dyDescent="0.2">
      <c r="A265" s="34" t="str">
        <f t="shared" si="28"/>
        <v>Finished</v>
      </c>
      <c r="B265" s="35">
        <f t="shared" si="23"/>
        <v>50114</v>
      </c>
      <c r="C265" s="36">
        <f t="shared" si="24"/>
        <v>0</v>
      </c>
      <c r="D265" s="36">
        <f t="shared" si="27"/>
        <v>0</v>
      </c>
      <c r="E265" s="243">
        <f t="shared" si="25"/>
        <v>0</v>
      </c>
      <c r="F265" s="36">
        <f t="shared" si="22"/>
        <v>0</v>
      </c>
      <c r="G265" s="37">
        <f t="shared" si="26"/>
        <v>0</v>
      </c>
    </row>
    <row r="266" spans="1:7" x14ac:dyDescent="0.2">
      <c r="A266" s="34" t="str">
        <f t="shared" si="28"/>
        <v>Finished</v>
      </c>
      <c r="B266" s="35">
        <f t="shared" si="23"/>
        <v>50145</v>
      </c>
      <c r="C266" s="36">
        <f t="shared" si="24"/>
        <v>0</v>
      </c>
      <c r="D266" s="36">
        <f t="shared" si="27"/>
        <v>0</v>
      </c>
      <c r="E266" s="243">
        <f t="shared" si="25"/>
        <v>0</v>
      </c>
      <c r="F266" s="36">
        <f t="shared" si="22"/>
        <v>0</v>
      </c>
      <c r="G266" s="37">
        <f t="shared" si="26"/>
        <v>0</v>
      </c>
    </row>
    <row r="267" spans="1:7" x14ac:dyDescent="0.2">
      <c r="A267" s="34" t="str">
        <f t="shared" si="28"/>
        <v>Finished</v>
      </c>
      <c r="B267" s="35">
        <f t="shared" si="23"/>
        <v>50175</v>
      </c>
      <c r="C267" s="36">
        <f t="shared" si="24"/>
        <v>0</v>
      </c>
      <c r="D267" s="36">
        <f t="shared" si="27"/>
        <v>0</v>
      </c>
      <c r="E267" s="243">
        <f t="shared" si="25"/>
        <v>0</v>
      </c>
      <c r="F267" s="36">
        <f t="shared" si="22"/>
        <v>0</v>
      </c>
      <c r="G267" s="37">
        <f t="shared" si="26"/>
        <v>0</v>
      </c>
    </row>
    <row r="268" spans="1:7" x14ac:dyDescent="0.2">
      <c r="A268" s="34" t="str">
        <f t="shared" si="28"/>
        <v>Finished</v>
      </c>
      <c r="B268" s="35">
        <f t="shared" si="23"/>
        <v>50206</v>
      </c>
      <c r="C268" s="36">
        <f t="shared" si="24"/>
        <v>0</v>
      </c>
      <c r="D268" s="36">
        <f t="shared" si="27"/>
        <v>0</v>
      </c>
      <c r="E268" s="243">
        <f t="shared" si="25"/>
        <v>0</v>
      </c>
      <c r="F268" s="36">
        <f t="shared" si="22"/>
        <v>0</v>
      </c>
      <c r="G268" s="37">
        <f t="shared" si="26"/>
        <v>0</v>
      </c>
    </row>
    <row r="269" spans="1:7" x14ac:dyDescent="0.2">
      <c r="A269" s="34" t="str">
        <f t="shared" si="28"/>
        <v>Finished</v>
      </c>
      <c r="B269" s="35">
        <f t="shared" si="23"/>
        <v>50236</v>
      </c>
      <c r="C269" s="36">
        <f t="shared" si="24"/>
        <v>0</v>
      </c>
      <c r="D269" s="36">
        <f t="shared" si="27"/>
        <v>0</v>
      </c>
      <c r="E269" s="243">
        <f t="shared" si="25"/>
        <v>0</v>
      </c>
      <c r="F269" s="36">
        <f t="shared" si="22"/>
        <v>0</v>
      </c>
      <c r="G269" s="37">
        <f t="shared" si="26"/>
        <v>0</v>
      </c>
    </row>
    <row r="270" spans="1:7" x14ac:dyDescent="0.2">
      <c r="A270" s="34" t="str">
        <f t="shared" si="28"/>
        <v>Finished</v>
      </c>
      <c r="B270" s="35">
        <f t="shared" si="23"/>
        <v>50267</v>
      </c>
      <c r="C270" s="36">
        <f t="shared" si="24"/>
        <v>0</v>
      </c>
      <c r="D270" s="36">
        <f t="shared" si="27"/>
        <v>0</v>
      </c>
      <c r="E270" s="243">
        <f t="shared" si="25"/>
        <v>0</v>
      </c>
      <c r="F270" s="36">
        <f t="shared" si="22"/>
        <v>0</v>
      </c>
      <c r="G270" s="37">
        <f t="shared" si="26"/>
        <v>0</v>
      </c>
    </row>
    <row r="271" spans="1:7" x14ac:dyDescent="0.2">
      <c r="A271" s="34" t="str">
        <f t="shared" si="28"/>
        <v>Finished</v>
      </c>
      <c r="B271" s="35">
        <f t="shared" si="23"/>
        <v>50298</v>
      </c>
      <c r="C271" s="36">
        <f t="shared" si="24"/>
        <v>0</v>
      </c>
      <c r="D271" s="36">
        <f t="shared" si="27"/>
        <v>0</v>
      </c>
      <c r="E271" s="243">
        <f t="shared" si="25"/>
        <v>0</v>
      </c>
      <c r="F271" s="36">
        <f t="shared" si="22"/>
        <v>0</v>
      </c>
      <c r="G271" s="37">
        <f t="shared" si="26"/>
        <v>0</v>
      </c>
    </row>
    <row r="272" spans="1:7" x14ac:dyDescent="0.2">
      <c r="A272" s="34" t="str">
        <f t="shared" si="28"/>
        <v>Finished</v>
      </c>
      <c r="B272" s="35">
        <f t="shared" si="23"/>
        <v>50328</v>
      </c>
      <c r="C272" s="36">
        <f t="shared" si="24"/>
        <v>0</v>
      </c>
      <c r="D272" s="36">
        <f t="shared" si="27"/>
        <v>0</v>
      </c>
      <c r="E272" s="243">
        <f t="shared" si="25"/>
        <v>0</v>
      </c>
      <c r="F272" s="36">
        <f t="shared" si="22"/>
        <v>0</v>
      </c>
      <c r="G272" s="37">
        <f t="shared" si="26"/>
        <v>0</v>
      </c>
    </row>
    <row r="273" spans="1:7" x14ac:dyDescent="0.2">
      <c r="A273" s="34" t="str">
        <f t="shared" si="28"/>
        <v>Finished</v>
      </c>
      <c r="B273" s="35">
        <f t="shared" si="23"/>
        <v>50359</v>
      </c>
      <c r="C273" s="36">
        <f t="shared" si="24"/>
        <v>0</v>
      </c>
      <c r="D273" s="36">
        <f t="shared" si="27"/>
        <v>0</v>
      </c>
      <c r="E273" s="243">
        <f t="shared" si="25"/>
        <v>0</v>
      </c>
      <c r="F273" s="36">
        <f t="shared" si="22"/>
        <v>0</v>
      </c>
      <c r="G273" s="37">
        <f t="shared" si="26"/>
        <v>0</v>
      </c>
    </row>
    <row r="274" spans="1:7" x14ac:dyDescent="0.2">
      <c r="A274" s="34" t="str">
        <f t="shared" si="28"/>
        <v>Finished</v>
      </c>
      <c r="B274" s="35">
        <f t="shared" si="23"/>
        <v>50389</v>
      </c>
      <c r="C274" s="36">
        <f t="shared" si="24"/>
        <v>0</v>
      </c>
      <c r="D274" s="36">
        <f t="shared" si="27"/>
        <v>0</v>
      </c>
      <c r="E274" s="243">
        <f t="shared" si="25"/>
        <v>0</v>
      </c>
      <c r="F274" s="36">
        <f t="shared" si="22"/>
        <v>0</v>
      </c>
      <c r="G274" s="37">
        <f t="shared" si="26"/>
        <v>0</v>
      </c>
    </row>
    <row r="275" spans="1:7" s="2" customFormat="1" ht="15" x14ac:dyDescent="0.25">
      <c r="A275" s="75" t="str">
        <f t="shared" si="28"/>
        <v>Finished</v>
      </c>
      <c r="B275" s="76">
        <f t="shared" si="23"/>
        <v>50420</v>
      </c>
      <c r="C275" s="77">
        <f t="shared" si="24"/>
        <v>0</v>
      </c>
      <c r="D275" s="77">
        <f t="shared" si="27"/>
        <v>0</v>
      </c>
      <c r="E275" s="245">
        <f t="shared" si="25"/>
        <v>0</v>
      </c>
      <c r="F275" s="77">
        <f t="shared" si="22"/>
        <v>0</v>
      </c>
      <c r="G275" s="78">
        <f t="shared" si="26"/>
        <v>0</v>
      </c>
    </row>
    <row r="276" spans="1:7" x14ac:dyDescent="0.2">
      <c r="A276" s="34" t="str">
        <f t="shared" si="28"/>
        <v>Finished</v>
      </c>
      <c r="B276" s="35">
        <f t="shared" si="23"/>
        <v>50451</v>
      </c>
      <c r="C276" s="36">
        <f t="shared" si="24"/>
        <v>0</v>
      </c>
      <c r="D276" s="36">
        <f t="shared" si="27"/>
        <v>0</v>
      </c>
      <c r="E276" s="243">
        <f t="shared" si="25"/>
        <v>0</v>
      </c>
      <c r="F276" s="36">
        <f t="shared" si="22"/>
        <v>0</v>
      </c>
      <c r="G276" s="37">
        <f t="shared" si="26"/>
        <v>0</v>
      </c>
    </row>
    <row r="277" spans="1:7" x14ac:dyDescent="0.2">
      <c r="A277" s="34" t="str">
        <f t="shared" si="28"/>
        <v>Finished</v>
      </c>
      <c r="B277" s="35">
        <f t="shared" si="23"/>
        <v>50479</v>
      </c>
      <c r="C277" s="36">
        <f t="shared" si="24"/>
        <v>0</v>
      </c>
      <c r="D277" s="36">
        <f t="shared" si="27"/>
        <v>0</v>
      </c>
      <c r="E277" s="243">
        <f t="shared" si="25"/>
        <v>0</v>
      </c>
      <c r="F277" s="36">
        <f t="shared" si="22"/>
        <v>0</v>
      </c>
      <c r="G277" s="37">
        <f t="shared" si="26"/>
        <v>0</v>
      </c>
    </row>
    <row r="278" spans="1:7" x14ac:dyDescent="0.2">
      <c r="A278" s="34" t="str">
        <f t="shared" si="28"/>
        <v>Finished</v>
      </c>
      <c r="B278" s="35">
        <f t="shared" si="23"/>
        <v>50510</v>
      </c>
      <c r="C278" s="36">
        <f t="shared" si="24"/>
        <v>0</v>
      </c>
      <c r="D278" s="36">
        <f t="shared" si="27"/>
        <v>0</v>
      </c>
      <c r="E278" s="243">
        <f t="shared" si="25"/>
        <v>0</v>
      </c>
      <c r="F278" s="36">
        <f t="shared" ref="F278:F341" si="29">+IF(A278=num_pmts,loan_amt,0)</f>
        <v>0</v>
      </c>
      <c r="G278" s="37">
        <f t="shared" si="26"/>
        <v>0</v>
      </c>
    </row>
    <row r="279" spans="1:7" x14ac:dyDescent="0.2">
      <c r="A279" s="34" t="str">
        <f t="shared" si="28"/>
        <v>Finished</v>
      </c>
      <c r="B279" s="35">
        <f t="shared" ref="B279:B342" si="30">+EDATE(B278,Len_of_pmt_interval)</f>
        <v>50540</v>
      </c>
      <c r="C279" s="36">
        <f t="shared" ref="C279:C342" si="31">+G278</f>
        <v>0</v>
      </c>
      <c r="D279" s="36">
        <f t="shared" si="27"/>
        <v>0</v>
      </c>
      <c r="E279" s="243">
        <f t="shared" ref="E279:E342" si="32">+C279*cal_periodic_pmt_rate</f>
        <v>0</v>
      </c>
      <c r="F279" s="36">
        <f t="shared" si="29"/>
        <v>0</v>
      </c>
      <c r="G279" s="37">
        <f t="shared" ref="G279:G342" si="33">+C279-F279</f>
        <v>0</v>
      </c>
    </row>
    <row r="280" spans="1:7" x14ac:dyDescent="0.2">
      <c r="A280" s="34" t="str">
        <f t="shared" si="28"/>
        <v>Finished</v>
      </c>
      <c r="B280" s="35">
        <f t="shared" si="30"/>
        <v>50571</v>
      </c>
      <c r="C280" s="36">
        <f t="shared" si="31"/>
        <v>0</v>
      </c>
      <c r="D280" s="36">
        <f t="shared" ref="D280:D343" si="34">+E280+F280</f>
        <v>0</v>
      </c>
      <c r="E280" s="243">
        <f t="shared" si="32"/>
        <v>0</v>
      </c>
      <c r="F280" s="36">
        <f t="shared" si="29"/>
        <v>0</v>
      </c>
      <c r="G280" s="37">
        <f t="shared" si="33"/>
        <v>0</v>
      </c>
    </row>
    <row r="281" spans="1:7" x14ac:dyDescent="0.2">
      <c r="A281" s="34" t="str">
        <f t="shared" si="28"/>
        <v>Finished</v>
      </c>
      <c r="B281" s="35">
        <f t="shared" si="30"/>
        <v>50601</v>
      </c>
      <c r="C281" s="36">
        <f t="shared" si="31"/>
        <v>0</v>
      </c>
      <c r="D281" s="36">
        <f t="shared" si="34"/>
        <v>0</v>
      </c>
      <c r="E281" s="243">
        <f t="shared" si="32"/>
        <v>0</v>
      </c>
      <c r="F281" s="36">
        <f t="shared" si="29"/>
        <v>0</v>
      </c>
      <c r="G281" s="37">
        <f t="shared" si="33"/>
        <v>0</v>
      </c>
    </row>
    <row r="282" spans="1:7" x14ac:dyDescent="0.2">
      <c r="A282" s="34" t="str">
        <f t="shared" si="28"/>
        <v>Finished</v>
      </c>
      <c r="B282" s="35">
        <f t="shared" si="30"/>
        <v>50632</v>
      </c>
      <c r="C282" s="36">
        <f t="shared" si="31"/>
        <v>0</v>
      </c>
      <c r="D282" s="36">
        <f t="shared" si="34"/>
        <v>0</v>
      </c>
      <c r="E282" s="243">
        <f t="shared" si="32"/>
        <v>0</v>
      </c>
      <c r="F282" s="36">
        <f t="shared" si="29"/>
        <v>0</v>
      </c>
      <c r="G282" s="37">
        <f t="shared" si="33"/>
        <v>0</v>
      </c>
    </row>
    <row r="283" spans="1:7" x14ac:dyDescent="0.2">
      <c r="A283" s="34" t="str">
        <f t="shared" si="28"/>
        <v>Finished</v>
      </c>
      <c r="B283" s="35">
        <f t="shared" si="30"/>
        <v>50663</v>
      </c>
      <c r="C283" s="36">
        <f t="shared" si="31"/>
        <v>0</v>
      </c>
      <c r="D283" s="36">
        <f t="shared" si="34"/>
        <v>0</v>
      </c>
      <c r="E283" s="243">
        <f t="shared" si="32"/>
        <v>0</v>
      </c>
      <c r="F283" s="36">
        <f t="shared" si="29"/>
        <v>0</v>
      </c>
      <c r="G283" s="37">
        <f t="shared" si="33"/>
        <v>0</v>
      </c>
    </row>
    <row r="284" spans="1:7" x14ac:dyDescent="0.2">
      <c r="A284" s="34" t="str">
        <f t="shared" si="28"/>
        <v>Finished</v>
      </c>
      <c r="B284" s="35">
        <f t="shared" si="30"/>
        <v>50693</v>
      </c>
      <c r="C284" s="36">
        <f t="shared" si="31"/>
        <v>0</v>
      </c>
      <c r="D284" s="36">
        <f t="shared" si="34"/>
        <v>0</v>
      </c>
      <c r="E284" s="243">
        <f t="shared" si="32"/>
        <v>0</v>
      </c>
      <c r="F284" s="36">
        <f t="shared" si="29"/>
        <v>0</v>
      </c>
      <c r="G284" s="37">
        <f t="shared" si="33"/>
        <v>0</v>
      </c>
    </row>
    <row r="285" spans="1:7" x14ac:dyDescent="0.2">
      <c r="A285" s="34" t="str">
        <f t="shared" si="28"/>
        <v>Finished</v>
      </c>
      <c r="B285" s="35">
        <f t="shared" si="30"/>
        <v>50724</v>
      </c>
      <c r="C285" s="36">
        <f t="shared" si="31"/>
        <v>0</v>
      </c>
      <c r="D285" s="36">
        <f t="shared" si="34"/>
        <v>0</v>
      </c>
      <c r="E285" s="243">
        <f t="shared" si="32"/>
        <v>0</v>
      </c>
      <c r="F285" s="36">
        <f t="shared" si="29"/>
        <v>0</v>
      </c>
      <c r="G285" s="37">
        <f t="shared" si="33"/>
        <v>0</v>
      </c>
    </row>
    <row r="286" spans="1:7" x14ac:dyDescent="0.2">
      <c r="A286" s="34" t="str">
        <f t="shared" si="28"/>
        <v>Finished</v>
      </c>
      <c r="B286" s="35">
        <f t="shared" si="30"/>
        <v>50754</v>
      </c>
      <c r="C286" s="36">
        <f t="shared" si="31"/>
        <v>0</v>
      </c>
      <c r="D286" s="36">
        <f t="shared" si="34"/>
        <v>0</v>
      </c>
      <c r="E286" s="243">
        <f t="shared" si="32"/>
        <v>0</v>
      </c>
      <c r="F286" s="36">
        <f t="shared" si="29"/>
        <v>0</v>
      </c>
      <c r="G286" s="37">
        <f t="shared" si="33"/>
        <v>0</v>
      </c>
    </row>
    <row r="287" spans="1:7" x14ac:dyDescent="0.2">
      <c r="A287" s="34" t="str">
        <f t="shared" si="28"/>
        <v>Finished</v>
      </c>
      <c r="B287" s="35">
        <f t="shared" si="30"/>
        <v>50785</v>
      </c>
      <c r="C287" s="36">
        <f t="shared" si="31"/>
        <v>0</v>
      </c>
      <c r="D287" s="36">
        <f t="shared" si="34"/>
        <v>0</v>
      </c>
      <c r="E287" s="243">
        <f t="shared" si="32"/>
        <v>0</v>
      </c>
      <c r="F287" s="36">
        <f t="shared" si="29"/>
        <v>0</v>
      </c>
      <c r="G287" s="37">
        <f t="shared" si="33"/>
        <v>0</v>
      </c>
    </row>
    <row r="288" spans="1:7" x14ac:dyDescent="0.2">
      <c r="A288" s="34" t="str">
        <f t="shared" si="28"/>
        <v>Finished</v>
      </c>
      <c r="B288" s="35">
        <f t="shared" si="30"/>
        <v>50816</v>
      </c>
      <c r="C288" s="36">
        <f t="shared" si="31"/>
        <v>0</v>
      </c>
      <c r="D288" s="36">
        <f t="shared" si="34"/>
        <v>0</v>
      </c>
      <c r="E288" s="243">
        <f t="shared" si="32"/>
        <v>0</v>
      </c>
      <c r="F288" s="36">
        <f t="shared" si="29"/>
        <v>0</v>
      </c>
      <c r="G288" s="37">
        <f t="shared" si="33"/>
        <v>0</v>
      </c>
    </row>
    <row r="289" spans="1:7" x14ac:dyDescent="0.2">
      <c r="A289" s="34" t="str">
        <f t="shared" si="28"/>
        <v>Finished</v>
      </c>
      <c r="B289" s="35">
        <f t="shared" si="30"/>
        <v>50844</v>
      </c>
      <c r="C289" s="36">
        <f t="shared" si="31"/>
        <v>0</v>
      </c>
      <c r="D289" s="36">
        <f t="shared" si="34"/>
        <v>0</v>
      </c>
      <c r="E289" s="243">
        <f t="shared" si="32"/>
        <v>0</v>
      </c>
      <c r="F289" s="36">
        <f t="shared" si="29"/>
        <v>0</v>
      </c>
      <c r="G289" s="37">
        <f t="shared" si="33"/>
        <v>0</v>
      </c>
    </row>
    <row r="290" spans="1:7" x14ac:dyDescent="0.2">
      <c r="A290" s="34" t="str">
        <f t="shared" si="28"/>
        <v>Finished</v>
      </c>
      <c r="B290" s="35">
        <f t="shared" si="30"/>
        <v>50875</v>
      </c>
      <c r="C290" s="36">
        <f t="shared" si="31"/>
        <v>0</v>
      </c>
      <c r="D290" s="36">
        <f t="shared" si="34"/>
        <v>0</v>
      </c>
      <c r="E290" s="243">
        <f t="shared" si="32"/>
        <v>0</v>
      </c>
      <c r="F290" s="36">
        <f t="shared" si="29"/>
        <v>0</v>
      </c>
      <c r="G290" s="37">
        <f t="shared" si="33"/>
        <v>0</v>
      </c>
    </row>
    <row r="291" spans="1:7" x14ac:dyDescent="0.2">
      <c r="A291" s="34" t="str">
        <f t="shared" si="28"/>
        <v>Finished</v>
      </c>
      <c r="B291" s="35">
        <f t="shared" si="30"/>
        <v>50905</v>
      </c>
      <c r="C291" s="36">
        <f t="shared" si="31"/>
        <v>0</v>
      </c>
      <c r="D291" s="36">
        <f t="shared" si="34"/>
        <v>0</v>
      </c>
      <c r="E291" s="243">
        <f t="shared" si="32"/>
        <v>0</v>
      </c>
      <c r="F291" s="36">
        <f t="shared" si="29"/>
        <v>0</v>
      </c>
      <c r="G291" s="37">
        <f t="shared" si="33"/>
        <v>0</v>
      </c>
    </row>
    <row r="292" spans="1:7" x14ac:dyDescent="0.2">
      <c r="A292" s="34" t="str">
        <f t="shared" si="28"/>
        <v>Finished</v>
      </c>
      <c r="B292" s="35">
        <f t="shared" si="30"/>
        <v>50936</v>
      </c>
      <c r="C292" s="36">
        <f t="shared" si="31"/>
        <v>0</v>
      </c>
      <c r="D292" s="36">
        <f t="shared" si="34"/>
        <v>0</v>
      </c>
      <c r="E292" s="243">
        <f t="shared" si="32"/>
        <v>0</v>
      </c>
      <c r="F292" s="36">
        <f t="shared" si="29"/>
        <v>0</v>
      </c>
      <c r="G292" s="37">
        <f t="shared" si="33"/>
        <v>0</v>
      </c>
    </row>
    <row r="293" spans="1:7" x14ac:dyDescent="0.2">
      <c r="A293" s="34" t="str">
        <f t="shared" si="28"/>
        <v>Finished</v>
      </c>
      <c r="B293" s="35">
        <f t="shared" si="30"/>
        <v>50966</v>
      </c>
      <c r="C293" s="36">
        <f t="shared" si="31"/>
        <v>0</v>
      </c>
      <c r="D293" s="36">
        <f t="shared" si="34"/>
        <v>0</v>
      </c>
      <c r="E293" s="243">
        <f t="shared" si="32"/>
        <v>0</v>
      </c>
      <c r="F293" s="36">
        <f t="shared" si="29"/>
        <v>0</v>
      </c>
      <c r="G293" s="37">
        <f t="shared" si="33"/>
        <v>0</v>
      </c>
    </row>
    <row r="294" spans="1:7" x14ac:dyDescent="0.2">
      <c r="A294" s="34" t="str">
        <f t="shared" si="28"/>
        <v>Finished</v>
      </c>
      <c r="B294" s="35">
        <f t="shared" si="30"/>
        <v>50997</v>
      </c>
      <c r="C294" s="36">
        <f t="shared" si="31"/>
        <v>0</v>
      </c>
      <c r="D294" s="36">
        <f t="shared" si="34"/>
        <v>0</v>
      </c>
      <c r="E294" s="243">
        <f t="shared" si="32"/>
        <v>0</v>
      </c>
      <c r="F294" s="36">
        <f t="shared" si="29"/>
        <v>0</v>
      </c>
      <c r="G294" s="37">
        <f t="shared" si="33"/>
        <v>0</v>
      </c>
    </row>
    <row r="295" spans="1:7" x14ac:dyDescent="0.2">
      <c r="A295" s="34" t="str">
        <f t="shared" si="28"/>
        <v>Finished</v>
      </c>
      <c r="B295" s="35">
        <f t="shared" si="30"/>
        <v>51028</v>
      </c>
      <c r="C295" s="36">
        <f t="shared" si="31"/>
        <v>0</v>
      </c>
      <c r="D295" s="36">
        <f t="shared" si="34"/>
        <v>0</v>
      </c>
      <c r="E295" s="243">
        <f t="shared" si="32"/>
        <v>0</v>
      </c>
      <c r="F295" s="36">
        <f t="shared" si="29"/>
        <v>0</v>
      </c>
      <c r="G295" s="37">
        <f t="shared" si="33"/>
        <v>0</v>
      </c>
    </row>
    <row r="296" spans="1:7" x14ac:dyDescent="0.2">
      <c r="A296" s="34" t="str">
        <f t="shared" si="28"/>
        <v>Finished</v>
      </c>
      <c r="B296" s="35">
        <f t="shared" si="30"/>
        <v>51058</v>
      </c>
      <c r="C296" s="36">
        <f t="shared" si="31"/>
        <v>0</v>
      </c>
      <c r="D296" s="36">
        <f t="shared" si="34"/>
        <v>0</v>
      </c>
      <c r="E296" s="243">
        <f t="shared" si="32"/>
        <v>0</v>
      </c>
      <c r="F296" s="36">
        <f t="shared" si="29"/>
        <v>0</v>
      </c>
      <c r="G296" s="37">
        <f t="shared" si="33"/>
        <v>0</v>
      </c>
    </row>
    <row r="297" spans="1:7" x14ac:dyDescent="0.2">
      <c r="A297" s="34" t="str">
        <f t="shared" si="28"/>
        <v>Finished</v>
      </c>
      <c r="B297" s="35">
        <f t="shared" si="30"/>
        <v>51089</v>
      </c>
      <c r="C297" s="36">
        <f t="shared" si="31"/>
        <v>0</v>
      </c>
      <c r="D297" s="36">
        <f t="shared" si="34"/>
        <v>0</v>
      </c>
      <c r="E297" s="243">
        <f t="shared" si="32"/>
        <v>0</v>
      </c>
      <c r="F297" s="36">
        <f t="shared" si="29"/>
        <v>0</v>
      </c>
      <c r="G297" s="37">
        <f t="shared" si="33"/>
        <v>0</v>
      </c>
    </row>
    <row r="298" spans="1:7" x14ac:dyDescent="0.2">
      <c r="A298" s="34" t="str">
        <f t="shared" si="28"/>
        <v>Finished</v>
      </c>
      <c r="B298" s="35">
        <f t="shared" si="30"/>
        <v>51119</v>
      </c>
      <c r="C298" s="36">
        <f t="shared" si="31"/>
        <v>0</v>
      </c>
      <c r="D298" s="36">
        <f t="shared" si="34"/>
        <v>0</v>
      </c>
      <c r="E298" s="243">
        <f t="shared" si="32"/>
        <v>0</v>
      </c>
      <c r="F298" s="36">
        <f t="shared" si="29"/>
        <v>0</v>
      </c>
      <c r="G298" s="37">
        <f t="shared" si="33"/>
        <v>0</v>
      </c>
    </row>
    <row r="299" spans="1:7" x14ac:dyDescent="0.2">
      <c r="A299" s="34" t="str">
        <f t="shared" si="28"/>
        <v>Finished</v>
      </c>
      <c r="B299" s="35">
        <f t="shared" si="30"/>
        <v>51150</v>
      </c>
      <c r="C299" s="36">
        <f t="shared" si="31"/>
        <v>0</v>
      </c>
      <c r="D299" s="36">
        <f t="shared" si="34"/>
        <v>0</v>
      </c>
      <c r="E299" s="243">
        <f t="shared" si="32"/>
        <v>0</v>
      </c>
      <c r="F299" s="36">
        <f t="shared" si="29"/>
        <v>0</v>
      </c>
      <c r="G299" s="37">
        <f t="shared" si="33"/>
        <v>0</v>
      </c>
    </row>
    <row r="300" spans="1:7" x14ac:dyDescent="0.2">
      <c r="A300" s="34" t="str">
        <f t="shared" si="28"/>
        <v>Finished</v>
      </c>
      <c r="B300" s="35">
        <f t="shared" si="30"/>
        <v>51181</v>
      </c>
      <c r="C300" s="36">
        <f t="shared" si="31"/>
        <v>0</v>
      </c>
      <c r="D300" s="36">
        <f t="shared" si="34"/>
        <v>0</v>
      </c>
      <c r="E300" s="243">
        <f t="shared" si="32"/>
        <v>0</v>
      </c>
      <c r="F300" s="36">
        <f t="shared" si="29"/>
        <v>0</v>
      </c>
      <c r="G300" s="37">
        <f t="shared" si="33"/>
        <v>0</v>
      </c>
    </row>
    <row r="301" spans="1:7" x14ac:dyDescent="0.2">
      <c r="A301" s="34" t="str">
        <f t="shared" si="28"/>
        <v>Finished</v>
      </c>
      <c r="B301" s="35">
        <f t="shared" si="30"/>
        <v>51210</v>
      </c>
      <c r="C301" s="36">
        <f t="shared" si="31"/>
        <v>0</v>
      </c>
      <c r="D301" s="36">
        <f t="shared" si="34"/>
        <v>0</v>
      </c>
      <c r="E301" s="243">
        <f t="shared" si="32"/>
        <v>0</v>
      </c>
      <c r="F301" s="36">
        <f t="shared" si="29"/>
        <v>0</v>
      </c>
      <c r="G301" s="37">
        <f t="shared" si="33"/>
        <v>0</v>
      </c>
    </row>
    <row r="302" spans="1:7" x14ac:dyDescent="0.2">
      <c r="A302" s="34" t="str">
        <f t="shared" si="28"/>
        <v>Finished</v>
      </c>
      <c r="B302" s="35">
        <f t="shared" si="30"/>
        <v>51241</v>
      </c>
      <c r="C302" s="36">
        <f t="shared" si="31"/>
        <v>0</v>
      </c>
      <c r="D302" s="36">
        <f t="shared" si="34"/>
        <v>0</v>
      </c>
      <c r="E302" s="243">
        <f t="shared" si="32"/>
        <v>0</v>
      </c>
      <c r="F302" s="36">
        <f t="shared" si="29"/>
        <v>0</v>
      </c>
      <c r="G302" s="37">
        <f t="shared" si="33"/>
        <v>0</v>
      </c>
    </row>
    <row r="303" spans="1:7" x14ac:dyDescent="0.2">
      <c r="A303" s="34" t="str">
        <f t="shared" si="28"/>
        <v>Finished</v>
      </c>
      <c r="B303" s="35">
        <f t="shared" si="30"/>
        <v>51271</v>
      </c>
      <c r="C303" s="36">
        <f t="shared" si="31"/>
        <v>0</v>
      </c>
      <c r="D303" s="36">
        <f t="shared" si="34"/>
        <v>0</v>
      </c>
      <c r="E303" s="243">
        <f t="shared" si="32"/>
        <v>0</v>
      </c>
      <c r="F303" s="36">
        <f t="shared" si="29"/>
        <v>0</v>
      </c>
      <c r="G303" s="37">
        <f t="shared" si="33"/>
        <v>0</v>
      </c>
    </row>
    <row r="304" spans="1:7" x14ac:dyDescent="0.2">
      <c r="A304" s="34" t="str">
        <f t="shared" si="28"/>
        <v>Finished</v>
      </c>
      <c r="B304" s="35">
        <f t="shared" si="30"/>
        <v>51302</v>
      </c>
      <c r="C304" s="36">
        <f t="shared" si="31"/>
        <v>0</v>
      </c>
      <c r="D304" s="36">
        <f t="shared" si="34"/>
        <v>0</v>
      </c>
      <c r="E304" s="243">
        <f t="shared" si="32"/>
        <v>0</v>
      </c>
      <c r="F304" s="36">
        <f t="shared" si="29"/>
        <v>0</v>
      </c>
      <c r="G304" s="37">
        <f t="shared" si="33"/>
        <v>0</v>
      </c>
    </row>
    <row r="305" spans="1:7" x14ac:dyDescent="0.2">
      <c r="A305" s="34" t="str">
        <f t="shared" si="28"/>
        <v>Finished</v>
      </c>
      <c r="B305" s="35">
        <f t="shared" si="30"/>
        <v>51332</v>
      </c>
      <c r="C305" s="36">
        <f t="shared" si="31"/>
        <v>0</v>
      </c>
      <c r="D305" s="36">
        <f t="shared" si="34"/>
        <v>0</v>
      </c>
      <c r="E305" s="243">
        <f t="shared" si="32"/>
        <v>0</v>
      </c>
      <c r="F305" s="36">
        <f t="shared" si="29"/>
        <v>0</v>
      </c>
      <c r="G305" s="37">
        <f t="shared" si="33"/>
        <v>0</v>
      </c>
    </row>
    <row r="306" spans="1:7" x14ac:dyDescent="0.2">
      <c r="A306" s="34" t="str">
        <f t="shared" si="28"/>
        <v>Finished</v>
      </c>
      <c r="B306" s="35">
        <f t="shared" si="30"/>
        <v>51363</v>
      </c>
      <c r="C306" s="36">
        <f t="shared" si="31"/>
        <v>0</v>
      </c>
      <c r="D306" s="36">
        <f t="shared" si="34"/>
        <v>0</v>
      </c>
      <c r="E306" s="243">
        <f t="shared" si="32"/>
        <v>0</v>
      </c>
      <c r="F306" s="36">
        <f t="shared" si="29"/>
        <v>0</v>
      </c>
      <c r="G306" s="37">
        <f t="shared" si="33"/>
        <v>0</v>
      </c>
    </row>
    <row r="307" spans="1:7" x14ac:dyDescent="0.2">
      <c r="A307" s="34" t="str">
        <f t="shared" si="28"/>
        <v>Finished</v>
      </c>
      <c r="B307" s="35">
        <f t="shared" si="30"/>
        <v>51394</v>
      </c>
      <c r="C307" s="36">
        <f t="shared" si="31"/>
        <v>0</v>
      </c>
      <c r="D307" s="36">
        <f t="shared" si="34"/>
        <v>0</v>
      </c>
      <c r="E307" s="243">
        <f t="shared" si="32"/>
        <v>0</v>
      </c>
      <c r="F307" s="36">
        <f t="shared" si="29"/>
        <v>0</v>
      </c>
      <c r="G307" s="37">
        <f t="shared" si="33"/>
        <v>0</v>
      </c>
    </row>
    <row r="308" spans="1:7" x14ac:dyDescent="0.2">
      <c r="A308" s="34" t="str">
        <f t="shared" si="28"/>
        <v>Finished</v>
      </c>
      <c r="B308" s="35">
        <f t="shared" si="30"/>
        <v>51424</v>
      </c>
      <c r="C308" s="36">
        <f t="shared" si="31"/>
        <v>0</v>
      </c>
      <c r="D308" s="36">
        <f t="shared" si="34"/>
        <v>0</v>
      </c>
      <c r="E308" s="243">
        <f t="shared" si="32"/>
        <v>0</v>
      </c>
      <c r="F308" s="36">
        <f t="shared" si="29"/>
        <v>0</v>
      </c>
      <c r="G308" s="37">
        <f t="shared" si="33"/>
        <v>0</v>
      </c>
    </row>
    <row r="309" spans="1:7" x14ac:dyDescent="0.2">
      <c r="A309" s="34" t="str">
        <f t="shared" si="28"/>
        <v>Finished</v>
      </c>
      <c r="B309" s="35">
        <f t="shared" si="30"/>
        <v>51455</v>
      </c>
      <c r="C309" s="36">
        <f t="shared" si="31"/>
        <v>0</v>
      </c>
      <c r="D309" s="36">
        <f t="shared" si="34"/>
        <v>0</v>
      </c>
      <c r="E309" s="243">
        <f t="shared" si="32"/>
        <v>0</v>
      </c>
      <c r="F309" s="36">
        <f t="shared" si="29"/>
        <v>0</v>
      </c>
      <c r="G309" s="37">
        <f t="shared" si="33"/>
        <v>0</v>
      </c>
    </row>
    <row r="310" spans="1:7" x14ac:dyDescent="0.2">
      <c r="A310" s="34" t="str">
        <f t="shared" ref="A310:A373" si="35">+IF(A309&lt;num_pmts,A309+1,"Finished")</f>
        <v>Finished</v>
      </c>
      <c r="B310" s="35">
        <f t="shared" si="30"/>
        <v>51485</v>
      </c>
      <c r="C310" s="36">
        <f t="shared" si="31"/>
        <v>0</v>
      </c>
      <c r="D310" s="36">
        <f t="shared" si="34"/>
        <v>0</v>
      </c>
      <c r="E310" s="243">
        <f t="shared" si="32"/>
        <v>0</v>
      </c>
      <c r="F310" s="36">
        <f t="shared" si="29"/>
        <v>0</v>
      </c>
      <c r="G310" s="37">
        <f t="shared" si="33"/>
        <v>0</v>
      </c>
    </row>
    <row r="311" spans="1:7" x14ac:dyDescent="0.2">
      <c r="A311" s="34" t="str">
        <f t="shared" si="35"/>
        <v>Finished</v>
      </c>
      <c r="B311" s="35">
        <f t="shared" si="30"/>
        <v>51516</v>
      </c>
      <c r="C311" s="36">
        <f t="shared" si="31"/>
        <v>0</v>
      </c>
      <c r="D311" s="36">
        <f t="shared" si="34"/>
        <v>0</v>
      </c>
      <c r="E311" s="243">
        <f t="shared" si="32"/>
        <v>0</v>
      </c>
      <c r="F311" s="36">
        <f t="shared" si="29"/>
        <v>0</v>
      </c>
      <c r="G311" s="37">
        <f t="shared" si="33"/>
        <v>0</v>
      </c>
    </row>
    <row r="312" spans="1:7" x14ac:dyDescent="0.2">
      <c r="A312" s="34" t="str">
        <f t="shared" si="35"/>
        <v>Finished</v>
      </c>
      <c r="B312" s="35">
        <f t="shared" si="30"/>
        <v>51547</v>
      </c>
      <c r="C312" s="36">
        <f t="shared" si="31"/>
        <v>0</v>
      </c>
      <c r="D312" s="36">
        <f t="shared" si="34"/>
        <v>0</v>
      </c>
      <c r="E312" s="243">
        <f t="shared" si="32"/>
        <v>0</v>
      </c>
      <c r="F312" s="36">
        <f t="shared" si="29"/>
        <v>0</v>
      </c>
      <c r="G312" s="37">
        <f t="shared" si="33"/>
        <v>0</v>
      </c>
    </row>
    <row r="313" spans="1:7" x14ac:dyDescent="0.2">
      <c r="A313" s="34" t="str">
        <f t="shared" si="35"/>
        <v>Finished</v>
      </c>
      <c r="B313" s="35">
        <f t="shared" si="30"/>
        <v>51575</v>
      </c>
      <c r="C313" s="36">
        <f t="shared" si="31"/>
        <v>0</v>
      </c>
      <c r="D313" s="36">
        <f t="shared" si="34"/>
        <v>0</v>
      </c>
      <c r="E313" s="243">
        <f t="shared" si="32"/>
        <v>0</v>
      </c>
      <c r="F313" s="36">
        <f t="shared" si="29"/>
        <v>0</v>
      </c>
      <c r="G313" s="37">
        <f t="shared" si="33"/>
        <v>0</v>
      </c>
    </row>
    <row r="314" spans="1:7" x14ac:dyDescent="0.2">
      <c r="A314" s="34" t="str">
        <f t="shared" si="35"/>
        <v>Finished</v>
      </c>
      <c r="B314" s="35">
        <f t="shared" si="30"/>
        <v>51606</v>
      </c>
      <c r="C314" s="36">
        <f t="shared" si="31"/>
        <v>0</v>
      </c>
      <c r="D314" s="36">
        <f t="shared" si="34"/>
        <v>0</v>
      </c>
      <c r="E314" s="243">
        <f t="shared" si="32"/>
        <v>0</v>
      </c>
      <c r="F314" s="36">
        <f t="shared" si="29"/>
        <v>0</v>
      </c>
      <c r="G314" s="37">
        <f t="shared" si="33"/>
        <v>0</v>
      </c>
    </row>
    <row r="315" spans="1:7" x14ac:dyDescent="0.2">
      <c r="A315" s="34" t="str">
        <f t="shared" si="35"/>
        <v>Finished</v>
      </c>
      <c r="B315" s="35">
        <f t="shared" si="30"/>
        <v>51636</v>
      </c>
      <c r="C315" s="36">
        <f t="shared" si="31"/>
        <v>0</v>
      </c>
      <c r="D315" s="36">
        <f t="shared" si="34"/>
        <v>0</v>
      </c>
      <c r="E315" s="243">
        <f t="shared" si="32"/>
        <v>0</v>
      </c>
      <c r="F315" s="36">
        <f t="shared" si="29"/>
        <v>0</v>
      </c>
      <c r="G315" s="37">
        <f t="shared" si="33"/>
        <v>0</v>
      </c>
    </row>
    <row r="316" spans="1:7" x14ac:dyDescent="0.2">
      <c r="A316" s="34" t="str">
        <f t="shared" si="35"/>
        <v>Finished</v>
      </c>
      <c r="B316" s="35">
        <f t="shared" si="30"/>
        <v>51667</v>
      </c>
      <c r="C316" s="36">
        <f t="shared" si="31"/>
        <v>0</v>
      </c>
      <c r="D316" s="36">
        <f t="shared" si="34"/>
        <v>0</v>
      </c>
      <c r="E316" s="243">
        <f t="shared" si="32"/>
        <v>0</v>
      </c>
      <c r="F316" s="36">
        <f t="shared" si="29"/>
        <v>0</v>
      </c>
      <c r="G316" s="37">
        <f t="shared" si="33"/>
        <v>0</v>
      </c>
    </row>
    <row r="317" spans="1:7" x14ac:dyDescent="0.2">
      <c r="A317" s="34" t="str">
        <f t="shared" si="35"/>
        <v>Finished</v>
      </c>
      <c r="B317" s="35">
        <f t="shared" si="30"/>
        <v>51697</v>
      </c>
      <c r="C317" s="36">
        <f t="shared" si="31"/>
        <v>0</v>
      </c>
      <c r="D317" s="36">
        <f t="shared" si="34"/>
        <v>0</v>
      </c>
      <c r="E317" s="243">
        <f t="shared" si="32"/>
        <v>0</v>
      </c>
      <c r="F317" s="36">
        <f t="shared" si="29"/>
        <v>0</v>
      </c>
      <c r="G317" s="37">
        <f t="shared" si="33"/>
        <v>0</v>
      </c>
    </row>
    <row r="318" spans="1:7" x14ac:dyDescent="0.2">
      <c r="A318" s="34" t="str">
        <f t="shared" si="35"/>
        <v>Finished</v>
      </c>
      <c r="B318" s="35">
        <f t="shared" si="30"/>
        <v>51728</v>
      </c>
      <c r="C318" s="36">
        <f t="shared" si="31"/>
        <v>0</v>
      </c>
      <c r="D318" s="36">
        <f t="shared" si="34"/>
        <v>0</v>
      </c>
      <c r="E318" s="243">
        <f t="shared" si="32"/>
        <v>0</v>
      </c>
      <c r="F318" s="36">
        <f t="shared" si="29"/>
        <v>0</v>
      </c>
      <c r="G318" s="37">
        <f t="shared" si="33"/>
        <v>0</v>
      </c>
    </row>
    <row r="319" spans="1:7" x14ac:dyDescent="0.2">
      <c r="A319" s="34" t="str">
        <f t="shared" si="35"/>
        <v>Finished</v>
      </c>
      <c r="B319" s="35">
        <f t="shared" si="30"/>
        <v>51759</v>
      </c>
      <c r="C319" s="36">
        <f t="shared" si="31"/>
        <v>0</v>
      </c>
      <c r="D319" s="36">
        <f t="shared" si="34"/>
        <v>0</v>
      </c>
      <c r="E319" s="243">
        <f t="shared" si="32"/>
        <v>0</v>
      </c>
      <c r="F319" s="36">
        <f t="shared" si="29"/>
        <v>0</v>
      </c>
      <c r="G319" s="37">
        <f t="shared" si="33"/>
        <v>0</v>
      </c>
    </row>
    <row r="320" spans="1:7" x14ac:dyDescent="0.2">
      <c r="A320" s="34" t="str">
        <f t="shared" si="35"/>
        <v>Finished</v>
      </c>
      <c r="B320" s="35">
        <f t="shared" si="30"/>
        <v>51789</v>
      </c>
      <c r="C320" s="36">
        <f t="shared" si="31"/>
        <v>0</v>
      </c>
      <c r="D320" s="36">
        <f t="shared" si="34"/>
        <v>0</v>
      </c>
      <c r="E320" s="243">
        <f t="shared" si="32"/>
        <v>0</v>
      </c>
      <c r="F320" s="36">
        <f t="shared" si="29"/>
        <v>0</v>
      </c>
      <c r="G320" s="37">
        <f t="shared" si="33"/>
        <v>0</v>
      </c>
    </row>
    <row r="321" spans="1:7" s="2" customFormat="1" ht="15" x14ac:dyDescent="0.25">
      <c r="A321" s="75" t="str">
        <f t="shared" si="35"/>
        <v>Finished</v>
      </c>
      <c r="B321" s="76">
        <f t="shared" si="30"/>
        <v>51820</v>
      </c>
      <c r="C321" s="77">
        <f t="shared" si="31"/>
        <v>0</v>
      </c>
      <c r="D321" s="77">
        <f t="shared" si="34"/>
        <v>0</v>
      </c>
      <c r="E321" s="245">
        <f t="shared" si="32"/>
        <v>0</v>
      </c>
      <c r="F321" s="77">
        <f t="shared" si="29"/>
        <v>0</v>
      </c>
      <c r="G321" s="78">
        <f t="shared" si="33"/>
        <v>0</v>
      </c>
    </row>
    <row r="322" spans="1:7" x14ac:dyDescent="0.2">
      <c r="A322" s="34" t="str">
        <f t="shared" si="35"/>
        <v>Finished</v>
      </c>
      <c r="B322" s="35">
        <f t="shared" si="30"/>
        <v>51850</v>
      </c>
      <c r="C322" s="36">
        <f t="shared" si="31"/>
        <v>0</v>
      </c>
      <c r="D322" s="36">
        <f t="shared" si="34"/>
        <v>0</v>
      </c>
      <c r="E322" s="243">
        <f t="shared" si="32"/>
        <v>0</v>
      </c>
      <c r="F322" s="36">
        <f t="shared" si="29"/>
        <v>0</v>
      </c>
      <c r="G322" s="37">
        <f t="shared" si="33"/>
        <v>0</v>
      </c>
    </row>
    <row r="323" spans="1:7" x14ac:dyDescent="0.2">
      <c r="A323" s="34" t="str">
        <f t="shared" si="35"/>
        <v>Finished</v>
      </c>
      <c r="B323" s="35">
        <f t="shared" si="30"/>
        <v>51881</v>
      </c>
      <c r="C323" s="36">
        <f t="shared" si="31"/>
        <v>0</v>
      </c>
      <c r="D323" s="36">
        <f t="shared" si="34"/>
        <v>0</v>
      </c>
      <c r="E323" s="243">
        <f t="shared" si="32"/>
        <v>0</v>
      </c>
      <c r="F323" s="36">
        <f t="shared" si="29"/>
        <v>0</v>
      </c>
      <c r="G323" s="37">
        <f t="shared" si="33"/>
        <v>0</v>
      </c>
    </row>
    <row r="324" spans="1:7" x14ac:dyDescent="0.2">
      <c r="A324" s="34" t="str">
        <f t="shared" si="35"/>
        <v>Finished</v>
      </c>
      <c r="B324" s="35">
        <f t="shared" si="30"/>
        <v>51912</v>
      </c>
      <c r="C324" s="36">
        <f t="shared" si="31"/>
        <v>0</v>
      </c>
      <c r="D324" s="36">
        <f t="shared" si="34"/>
        <v>0</v>
      </c>
      <c r="E324" s="243">
        <f t="shared" si="32"/>
        <v>0</v>
      </c>
      <c r="F324" s="36">
        <f t="shared" si="29"/>
        <v>0</v>
      </c>
      <c r="G324" s="37">
        <f t="shared" si="33"/>
        <v>0</v>
      </c>
    </row>
    <row r="325" spans="1:7" x14ac:dyDescent="0.2">
      <c r="A325" s="34" t="str">
        <f t="shared" si="35"/>
        <v>Finished</v>
      </c>
      <c r="B325" s="35">
        <f t="shared" si="30"/>
        <v>51940</v>
      </c>
      <c r="C325" s="36">
        <f t="shared" si="31"/>
        <v>0</v>
      </c>
      <c r="D325" s="36">
        <f t="shared" si="34"/>
        <v>0</v>
      </c>
      <c r="E325" s="243">
        <f t="shared" si="32"/>
        <v>0</v>
      </c>
      <c r="F325" s="36">
        <f t="shared" si="29"/>
        <v>0</v>
      </c>
      <c r="G325" s="37">
        <f t="shared" si="33"/>
        <v>0</v>
      </c>
    </row>
    <row r="326" spans="1:7" x14ac:dyDescent="0.2">
      <c r="A326" s="34" t="str">
        <f t="shared" si="35"/>
        <v>Finished</v>
      </c>
      <c r="B326" s="35">
        <f t="shared" si="30"/>
        <v>51971</v>
      </c>
      <c r="C326" s="36">
        <f t="shared" si="31"/>
        <v>0</v>
      </c>
      <c r="D326" s="36">
        <f t="shared" si="34"/>
        <v>0</v>
      </c>
      <c r="E326" s="243">
        <f t="shared" si="32"/>
        <v>0</v>
      </c>
      <c r="F326" s="36">
        <f t="shared" si="29"/>
        <v>0</v>
      </c>
      <c r="G326" s="37">
        <f t="shared" si="33"/>
        <v>0</v>
      </c>
    </row>
    <row r="327" spans="1:7" x14ac:dyDescent="0.2">
      <c r="A327" s="34" t="str">
        <f t="shared" si="35"/>
        <v>Finished</v>
      </c>
      <c r="B327" s="35">
        <f t="shared" si="30"/>
        <v>52001</v>
      </c>
      <c r="C327" s="36">
        <f t="shared" si="31"/>
        <v>0</v>
      </c>
      <c r="D327" s="36">
        <f t="shared" si="34"/>
        <v>0</v>
      </c>
      <c r="E327" s="243">
        <f t="shared" si="32"/>
        <v>0</v>
      </c>
      <c r="F327" s="36">
        <f t="shared" si="29"/>
        <v>0</v>
      </c>
      <c r="G327" s="37">
        <f t="shared" si="33"/>
        <v>0</v>
      </c>
    </row>
    <row r="328" spans="1:7" x14ac:dyDescent="0.2">
      <c r="A328" s="34" t="str">
        <f t="shared" si="35"/>
        <v>Finished</v>
      </c>
      <c r="B328" s="35">
        <f t="shared" si="30"/>
        <v>52032</v>
      </c>
      <c r="C328" s="36">
        <f t="shared" si="31"/>
        <v>0</v>
      </c>
      <c r="D328" s="36">
        <f t="shared" si="34"/>
        <v>0</v>
      </c>
      <c r="E328" s="243">
        <f t="shared" si="32"/>
        <v>0</v>
      </c>
      <c r="F328" s="36">
        <f t="shared" si="29"/>
        <v>0</v>
      </c>
      <c r="G328" s="37">
        <f t="shared" si="33"/>
        <v>0</v>
      </c>
    </row>
    <row r="329" spans="1:7" x14ac:dyDescent="0.2">
      <c r="A329" s="34" t="str">
        <f t="shared" si="35"/>
        <v>Finished</v>
      </c>
      <c r="B329" s="35">
        <f t="shared" si="30"/>
        <v>52062</v>
      </c>
      <c r="C329" s="36">
        <f t="shared" si="31"/>
        <v>0</v>
      </c>
      <c r="D329" s="36">
        <f t="shared" si="34"/>
        <v>0</v>
      </c>
      <c r="E329" s="243">
        <f t="shared" si="32"/>
        <v>0</v>
      </c>
      <c r="F329" s="36">
        <f t="shared" si="29"/>
        <v>0</v>
      </c>
      <c r="G329" s="37">
        <f t="shared" si="33"/>
        <v>0</v>
      </c>
    </row>
    <row r="330" spans="1:7" x14ac:dyDescent="0.2">
      <c r="A330" s="34" t="str">
        <f t="shared" si="35"/>
        <v>Finished</v>
      </c>
      <c r="B330" s="35">
        <f t="shared" si="30"/>
        <v>52093</v>
      </c>
      <c r="C330" s="36">
        <f t="shared" si="31"/>
        <v>0</v>
      </c>
      <c r="D330" s="36">
        <f t="shared" si="34"/>
        <v>0</v>
      </c>
      <c r="E330" s="243">
        <f t="shared" si="32"/>
        <v>0</v>
      </c>
      <c r="F330" s="36">
        <f t="shared" si="29"/>
        <v>0</v>
      </c>
      <c r="G330" s="37">
        <f t="shared" si="33"/>
        <v>0</v>
      </c>
    </row>
    <row r="331" spans="1:7" x14ac:dyDescent="0.2">
      <c r="A331" s="34" t="str">
        <f t="shared" si="35"/>
        <v>Finished</v>
      </c>
      <c r="B331" s="35">
        <f t="shared" si="30"/>
        <v>52124</v>
      </c>
      <c r="C331" s="36">
        <f t="shared" si="31"/>
        <v>0</v>
      </c>
      <c r="D331" s="36">
        <f t="shared" si="34"/>
        <v>0</v>
      </c>
      <c r="E331" s="243">
        <f t="shared" si="32"/>
        <v>0</v>
      </c>
      <c r="F331" s="36">
        <f t="shared" si="29"/>
        <v>0</v>
      </c>
      <c r="G331" s="37">
        <f t="shared" si="33"/>
        <v>0</v>
      </c>
    </row>
    <row r="332" spans="1:7" x14ac:dyDescent="0.2">
      <c r="A332" s="34" t="str">
        <f t="shared" si="35"/>
        <v>Finished</v>
      </c>
      <c r="B332" s="35">
        <f t="shared" si="30"/>
        <v>52154</v>
      </c>
      <c r="C332" s="36">
        <f t="shared" si="31"/>
        <v>0</v>
      </c>
      <c r="D332" s="36">
        <f t="shared" si="34"/>
        <v>0</v>
      </c>
      <c r="E332" s="243">
        <f t="shared" si="32"/>
        <v>0</v>
      </c>
      <c r="F332" s="36">
        <f t="shared" si="29"/>
        <v>0</v>
      </c>
      <c r="G332" s="37">
        <f t="shared" si="33"/>
        <v>0</v>
      </c>
    </row>
    <row r="333" spans="1:7" x14ac:dyDescent="0.2">
      <c r="A333" s="34" t="str">
        <f t="shared" si="35"/>
        <v>Finished</v>
      </c>
      <c r="B333" s="35">
        <f t="shared" si="30"/>
        <v>52185</v>
      </c>
      <c r="C333" s="36">
        <f t="shared" si="31"/>
        <v>0</v>
      </c>
      <c r="D333" s="36">
        <f t="shared" si="34"/>
        <v>0</v>
      </c>
      <c r="E333" s="243">
        <f t="shared" si="32"/>
        <v>0</v>
      </c>
      <c r="F333" s="36">
        <f t="shared" si="29"/>
        <v>0</v>
      </c>
      <c r="G333" s="37">
        <f t="shared" si="33"/>
        <v>0</v>
      </c>
    </row>
    <row r="334" spans="1:7" x14ac:dyDescent="0.2">
      <c r="A334" s="34" t="str">
        <f t="shared" si="35"/>
        <v>Finished</v>
      </c>
      <c r="B334" s="35">
        <f t="shared" si="30"/>
        <v>52215</v>
      </c>
      <c r="C334" s="36">
        <f t="shared" si="31"/>
        <v>0</v>
      </c>
      <c r="D334" s="36">
        <f t="shared" si="34"/>
        <v>0</v>
      </c>
      <c r="E334" s="243">
        <f t="shared" si="32"/>
        <v>0</v>
      </c>
      <c r="F334" s="36">
        <f t="shared" si="29"/>
        <v>0</v>
      </c>
      <c r="G334" s="37">
        <f t="shared" si="33"/>
        <v>0</v>
      </c>
    </row>
    <row r="335" spans="1:7" x14ac:dyDescent="0.2">
      <c r="A335" s="34" t="str">
        <f t="shared" si="35"/>
        <v>Finished</v>
      </c>
      <c r="B335" s="35">
        <f t="shared" si="30"/>
        <v>52246</v>
      </c>
      <c r="C335" s="36">
        <f t="shared" si="31"/>
        <v>0</v>
      </c>
      <c r="D335" s="36">
        <f t="shared" si="34"/>
        <v>0</v>
      </c>
      <c r="E335" s="243">
        <f t="shared" si="32"/>
        <v>0</v>
      </c>
      <c r="F335" s="36">
        <f t="shared" si="29"/>
        <v>0</v>
      </c>
      <c r="G335" s="37">
        <f t="shared" si="33"/>
        <v>0</v>
      </c>
    </row>
    <row r="336" spans="1:7" x14ac:dyDescent="0.2">
      <c r="A336" s="34" t="str">
        <f t="shared" si="35"/>
        <v>Finished</v>
      </c>
      <c r="B336" s="35">
        <f t="shared" si="30"/>
        <v>52277</v>
      </c>
      <c r="C336" s="36">
        <f t="shared" si="31"/>
        <v>0</v>
      </c>
      <c r="D336" s="36">
        <f t="shared" si="34"/>
        <v>0</v>
      </c>
      <c r="E336" s="243">
        <f t="shared" si="32"/>
        <v>0</v>
      </c>
      <c r="F336" s="36">
        <f t="shared" si="29"/>
        <v>0</v>
      </c>
      <c r="G336" s="37">
        <f t="shared" si="33"/>
        <v>0</v>
      </c>
    </row>
    <row r="337" spans="1:7" x14ac:dyDescent="0.2">
      <c r="A337" s="34" t="str">
        <f t="shared" si="35"/>
        <v>Finished</v>
      </c>
      <c r="B337" s="35">
        <f t="shared" si="30"/>
        <v>52305</v>
      </c>
      <c r="C337" s="36">
        <f t="shared" si="31"/>
        <v>0</v>
      </c>
      <c r="D337" s="36">
        <f t="shared" si="34"/>
        <v>0</v>
      </c>
      <c r="E337" s="243">
        <f t="shared" si="32"/>
        <v>0</v>
      </c>
      <c r="F337" s="36">
        <f t="shared" si="29"/>
        <v>0</v>
      </c>
      <c r="G337" s="37">
        <f t="shared" si="33"/>
        <v>0</v>
      </c>
    </row>
    <row r="338" spans="1:7" x14ac:dyDescent="0.2">
      <c r="A338" s="34" t="str">
        <f t="shared" si="35"/>
        <v>Finished</v>
      </c>
      <c r="B338" s="35">
        <f t="shared" si="30"/>
        <v>52336</v>
      </c>
      <c r="C338" s="36">
        <f t="shared" si="31"/>
        <v>0</v>
      </c>
      <c r="D338" s="36">
        <f t="shared" si="34"/>
        <v>0</v>
      </c>
      <c r="E338" s="243">
        <f t="shared" si="32"/>
        <v>0</v>
      </c>
      <c r="F338" s="36">
        <f t="shared" si="29"/>
        <v>0</v>
      </c>
      <c r="G338" s="37">
        <f t="shared" si="33"/>
        <v>0</v>
      </c>
    </row>
    <row r="339" spans="1:7" x14ac:dyDescent="0.2">
      <c r="A339" s="34" t="str">
        <f t="shared" si="35"/>
        <v>Finished</v>
      </c>
      <c r="B339" s="35">
        <f t="shared" si="30"/>
        <v>52366</v>
      </c>
      <c r="C339" s="36">
        <f t="shared" si="31"/>
        <v>0</v>
      </c>
      <c r="D339" s="36">
        <f t="shared" si="34"/>
        <v>0</v>
      </c>
      <c r="E339" s="243">
        <f t="shared" si="32"/>
        <v>0</v>
      </c>
      <c r="F339" s="36">
        <f t="shared" si="29"/>
        <v>0</v>
      </c>
      <c r="G339" s="37">
        <f t="shared" si="33"/>
        <v>0</v>
      </c>
    </row>
    <row r="340" spans="1:7" x14ac:dyDescent="0.2">
      <c r="A340" s="34" t="str">
        <f t="shared" si="35"/>
        <v>Finished</v>
      </c>
      <c r="B340" s="35">
        <f t="shared" si="30"/>
        <v>52397</v>
      </c>
      <c r="C340" s="36">
        <f t="shared" si="31"/>
        <v>0</v>
      </c>
      <c r="D340" s="36">
        <f t="shared" si="34"/>
        <v>0</v>
      </c>
      <c r="E340" s="243">
        <f t="shared" si="32"/>
        <v>0</v>
      </c>
      <c r="F340" s="36">
        <f t="shared" si="29"/>
        <v>0</v>
      </c>
      <c r="G340" s="37">
        <f t="shared" si="33"/>
        <v>0</v>
      </c>
    </row>
    <row r="341" spans="1:7" x14ac:dyDescent="0.2">
      <c r="A341" s="34" t="str">
        <f t="shared" si="35"/>
        <v>Finished</v>
      </c>
      <c r="B341" s="35">
        <f t="shared" si="30"/>
        <v>52427</v>
      </c>
      <c r="C341" s="36">
        <f t="shared" si="31"/>
        <v>0</v>
      </c>
      <c r="D341" s="36">
        <f t="shared" si="34"/>
        <v>0</v>
      </c>
      <c r="E341" s="243">
        <f t="shared" si="32"/>
        <v>0</v>
      </c>
      <c r="F341" s="36">
        <f t="shared" si="29"/>
        <v>0</v>
      </c>
      <c r="G341" s="37">
        <f t="shared" si="33"/>
        <v>0</v>
      </c>
    </row>
    <row r="342" spans="1:7" x14ac:dyDescent="0.2">
      <c r="A342" s="34" t="str">
        <f t="shared" si="35"/>
        <v>Finished</v>
      </c>
      <c r="B342" s="35">
        <f t="shared" si="30"/>
        <v>52458</v>
      </c>
      <c r="C342" s="36">
        <f t="shared" si="31"/>
        <v>0</v>
      </c>
      <c r="D342" s="36">
        <f t="shared" si="34"/>
        <v>0</v>
      </c>
      <c r="E342" s="243">
        <f t="shared" si="32"/>
        <v>0</v>
      </c>
      <c r="F342" s="36">
        <f t="shared" ref="F342:F403" si="36">+IF(A342=num_pmts,loan_amt,0)</f>
        <v>0</v>
      </c>
      <c r="G342" s="37">
        <f t="shared" si="33"/>
        <v>0</v>
      </c>
    </row>
    <row r="343" spans="1:7" x14ac:dyDescent="0.2">
      <c r="A343" s="34" t="str">
        <f t="shared" si="35"/>
        <v>Finished</v>
      </c>
      <c r="B343" s="35">
        <f t="shared" ref="B343:B403" si="37">+EDATE(B342,Len_of_pmt_interval)</f>
        <v>52489</v>
      </c>
      <c r="C343" s="36">
        <f t="shared" ref="C343:C403" si="38">+G342</f>
        <v>0</v>
      </c>
      <c r="D343" s="36">
        <f t="shared" si="34"/>
        <v>0</v>
      </c>
      <c r="E343" s="243">
        <f t="shared" ref="E343:E403" si="39">+C343*cal_periodic_pmt_rate</f>
        <v>0</v>
      </c>
      <c r="F343" s="36">
        <f t="shared" si="36"/>
        <v>0</v>
      </c>
      <c r="G343" s="37">
        <f t="shared" ref="G343:G403" si="40">+C343-F343</f>
        <v>0</v>
      </c>
    </row>
    <row r="344" spans="1:7" x14ac:dyDescent="0.2">
      <c r="A344" s="34" t="str">
        <f t="shared" si="35"/>
        <v>Finished</v>
      </c>
      <c r="B344" s="35">
        <f t="shared" si="37"/>
        <v>52519</v>
      </c>
      <c r="C344" s="36">
        <f t="shared" si="38"/>
        <v>0</v>
      </c>
      <c r="D344" s="36">
        <f t="shared" ref="D344:D403" si="41">+E344+F344</f>
        <v>0</v>
      </c>
      <c r="E344" s="243">
        <f t="shared" si="39"/>
        <v>0</v>
      </c>
      <c r="F344" s="36">
        <f t="shared" si="36"/>
        <v>0</v>
      </c>
      <c r="G344" s="37">
        <f t="shared" si="40"/>
        <v>0</v>
      </c>
    </row>
    <row r="345" spans="1:7" x14ac:dyDescent="0.2">
      <c r="A345" s="34" t="str">
        <f t="shared" si="35"/>
        <v>Finished</v>
      </c>
      <c r="B345" s="35">
        <f t="shared" si="37"/>
        <v>52550</v>
      </c>
      <c r="C345" s="36">
        <f t="shared" si="38"/>
        <v>0</v>
      </c>
      <c r="D345" s="36">
        <f t="shared" si="41"/>
        <v>0</v>
      </c>
      <c r="E345" s="243">
        <f t="shared" si="39"/>
        <v>0</v>
      </c>
      <c r="F345" s="36">
        <f t="shared" si="36"/>
        <v>0</v>
      </c>
      <c r="G345" s="37">
        <f t="shared" si="40"/>
        <v>0</v>
      </c>
    </row>
    <row r="346" spans="1:7" x14ac:dyDescent="0.2">
      <c r="A346" s="34" t="str">
        <f t="shared" si="35"/>
        <v>Finished</v>
      </c>
      <c r="B346" s="35">
        <f t="shared" si="37"/>
        <v>52580</v>
      </c>
      <c r="C346" s="36">
        <f t="shared" si="38"/>
        <v>0</v>
      </c>
      <c r="D346" s="36">
        <f t="shared" si="41"/>
        <v>0</v>
      </c>
      <c r="E346" s="243">
        <f t="shared" si="39"/>
        <v>0</v>
      </c>
      <c r="F346" s="36">
        <f t="shared" si="36"/>
        <v>0</v>
      </c>
      <c r="G346" s="37">
        <f t="shared" si="40"/>
        <v>0</v>
      </c>
    </row>
    <row r="347" spans="1:7" x14ac:dyDescent="0.2">
      <c r="A347" s="34" t="str">
        <f t="shared" si="35"/>
        <v>Finished</v>
      </c>
      <c r="B347" s="35">
        <f t="shared" si="37"/>
        <v>52611</v>
      </c>
      <c r="C347" s="36">
        <f t="shared" si="38"/>
        <v>0</v>
      </c>
      <c r="D347" s="36">
        <f t="shared" si="41"/>
        <v>0</v>
      </c>
      <c r="E347" s="243">
        <f t="shared" si="39"/>
        <v>0</v>
      </c>
      <c r="F347" s="36">
        <f t="shared" si="36"/>
        <v>0</v>
      </c>
      <c r="G347" s="37">
        <f t="shared" si="40"/>
        <v>0</v>
      </c>
    </row>
    <row r="348" spans="1:7" x14ac:dyDescent="0.2">
      <c r="A348" s="34" t="str">
        <f t="shared" si="35"/>
        <v>Finished</v>
      </c>
      <c r="B348" s="35">
        <f t="shared" si="37"/>
        <v>52642</v>
      </c>
      <c r="C348" s="36">
        <f t="shared" si="38"/>
        <v>0</v>
      </c>
      <c r="D348" s="36">
        <f t="shared" si="41"/>
        <v>0</v>
      </c>
      <c r="E348" s="243">
        <f t="shared" si="39"/>
        <v>0</v>
      </c>
      <c r="F348" s="36">
        <f t="shared" si="36"/>
        <v>0</v>
      </c>
      <c r="G348" s="37">
        <f t="shared" si="40"/>
        <v>0</v>
      </c>
    </row>
    <row r="349" spans="1:7" x14ac:dyDescent="0.2">
      <c r="A349" s="34" t="str">
        <f t="shared" si="35"/>
        <v>Finished</v>
      </c>
      <c r="B349" s="35">
        <f t="shared" si="37"/>
        <v>52671</v>
      </c>
      <c r="C349" s="36">
        <f t="shared" si="38"/>
        <v>0</v>
      </c>
      <c r="D349" s="36">
        <f t="shared" si="41"/>
        <v>0</v>
      </c>
      <c r="E349" s="243">
        <f t="shared" si="39"/>
        <v>0</v>
      </c>
      <c r="F349" s="36">
        <f t="shared" si="36"/>
        <v>0</v>
      </c>
      <c r="G349" s="37">
        <f t="shared" si="40"/>
        <v>0</v>
      </c>
    </row>
    <row r="350" spans="1:7" x14ac:dyDescent="0.2">
      <c r="A350" s="34" t="str">
        <f t="shared" si="35"/>
        <v>Finished</v>
      </c>
      <c r="B350" s="35">
        <f t="shared" si="37"/>
        <v>52702</v>
      </c>
      <c r="C350" s="36">
        <f t="shared" si="38"/>
        <v>0</v>
      </c>
      <c r="D350" s="36">
        <f t="shared" si="41"/>
        <v>0</v>
      </c>
      <c r="E350" s="243">
        <f t="shared" si="39"/>
        <v>0</v>
      </c>
      <c r="F350" s="36">
        <f t="shared" si="36"/>
        <v>0</v>
      </c>
      <c r="G350" s="37">
        <f t="shared" si="40"/>
        <v>0</v>
      </c>
    </row>
    <row r="351" spans="1:7" x14ac:dyDescent="0.2">
      <c r="A351" s="34" t="str">
        <f t="shared" si="35"/>
        <v>Finished</v>
      </c>
      <c r="B351" s="35">
        <f t="shared" si="37"/>
        <v>52732</v>
      </c>
      <c r="C351" s="36">
        <f t="shared" si="38"/>
        <v>0</v>
      </c>
      <c r="D351" s="36">
        <f t="shared" si="41"/>
        <v>0</v>
      </c>
      <c r="E351" s="243">
        <f t="shared" si="39"/>
        <v>0</v>
      </c>
      <c r="F351" s="36">
        <f t="shared" si="36"/>
        <v>0</v>
      </c>
      <c r="G351" s="37">
        <f t="shared" si="40"/>
        <v>0</v>
      </c>
    </row>
    <row r="352" spans="1:7" x14ac:dyDescent="0.2">
      <c r="A352" s="34" t="str">
        <f t="shared" si="35"/>
        <v>Finished</v>
      </c>
      <c r="B352" s="35">
        <f t="shared" si="37"/>
        <v>52763</v>
      </c>
      <c r="C352" s="36">
        <f t="shared" si="38"/>
        <v>0</v>
      </c>
      <c r="D352" s="36">
        <f t="shared" si="41"/>
        <v>0</v>
      </c>
      <c r="E352" s="243">
        <f t="shared" si="39"/>
        <v>0</v>
      </c>
      <c r="F352" s="36">
        <f t="shared" si="36"/>
        <v>0</v>
      </c>
      <c r="G352" s="37">
        <f t="shared" si="40"/>
        <v>0</v>
      </c>
    </row>
    <row r="353" spans="1:7" x14ac:dyDescent="0.2">
      <c r="A353" s="34" t="str">
        <f t="shared" si="35"/>
        <v>Finished</v>
      </c>
      <c r="B353" s="35">
        <f t="shared" si="37"/>
        <v>52793</v>
      </c>
      <c r="C353" s="36">
        <f t="shared" si="38"/>
        <v>0</v>
      </c>
      <c r="D353" s="36">
        <f t="shared" si="41"/>
        <v>0</v>
      </c>
      <c r="E353" s="243">
        <f t="shared" si="39"/>
        <v>0</v>
      </c>
      <c r="F353" s="36">
        <f t="shared" si="36"/>
        <v>0</v>
      </c>
      <c r="G353" s="37">
        <f t="shared" si="40"/>
        <v>0</v>
      </c>
    </row>
    <row r="354" spans="1:7" x14ac:dyDescent="0.2">
      <c r="A354" s="34" t="str">
        <f t="shared" si="35"/>
        <v>Finished</v>
      </c>
      <c r="B354" s="35">
        <f t="shared" si="37"/>
        <v>52824</v>
      </c>
      <c r="C354" s="36">
        <f t="shared" si="38"/>
        <v>0</v>
      </c>
      <c r="D354" s="36">
        <f t="shared" si="41"/>
        <v>0</v>
      </c>
      <c r="E354" s="243">
        <f t="shared" si="39"/>
        <v>0</v>
      </c>
      <c r="F354" s="36">
        <f t="shared" si="36"/>
        <v>0</v>
      </c>
      <c r="G354" s="37">
        <f t="shared" si="40"/>
        <v>0</v>
      </c>
    </row>
    <row r="355" spans="1:7" x14ac:dyDescent="0.2">
      <c r="A355" s="34" t="str">
        <f t="shared" si="35"/>
        <v>Finished</v>
      </c>
      <c r="B355" s="35">
        <f t="shared" si="37"/>
        <v>52855</v>
      </c>
      <c r="C355" s="36">
        <f t="shared" si="38"/>
        <v>0</v>
      </c>
      <c r="D355" s="36">
        <f t="shared" si="41"/>
        <v>0</v>
      </c>
      <c r="E355" s="243">
        <f t="shared" si="39"/>
        <v>0</v>
      </c>
      <c r="F355" s="36">
        <f t="shared" si="36"/>
        <v>0</v>
      </c>
      <c r="G355" s="37">
        <f t="shared" si="40"/>
        <v>0</v>
      </c>
    </row>
    <row r="356" spans="1:7" x14ac:dyDescent="0.2">
      <c r="A356" s="34" t="str">
        <f t="shared" si="35"/>
        <v>Finished</v>
      </c>
      <c r="B356" s="35">
        <f t="shared" si="37"/>
        <v>52885</v>
      </c>
      <c r="C356" s="36">
        <f t="shared" si="38"/>
        <v>0</v>
      </c>
      <c r="D356" s="36">
        <f t="shared" si="41"/>
        <v>0</v>
      </c>
      <c r="E356" s="243">
        <f t="shared" si="39"/>
        <v>0</v>
      </c>
      <c r="F356" s="36">
        <f t="shared" si="36"/>
        <v>0</v>
      </c>
      <c r="G356" s="37">
        <f t="shared" si="40"/>
        <v>0</v>
      </c>
    </row>
    <row r="357" spans="1:7" x14ac:dyDescent="0.2">
      <c r="A357" s="34" t="str">
        <f t="shared" si="35"/>
        <v>Finished</v>
      </c>
      <c r="B357" s="35">
        <f t="shared" si="37"/>
        <v>52916</v>
      </c>
      <c r="C357" s="36">
        <f t="shared" si="38"/>
        <v>0</v>
      </c>
      <c r="D357" s="36">
        <f t="shared" si="41"/>
        <v>0</v>
      </c>
      <c r="E357" s="243">
        <f t="shared" si="39"/>
        <v>0</v>
      </c>
      <c r="F357" s="36">
        <f t="shared" si="36"/>
        <v>0</v>
      </c>
      <c r="G357" s="37">
        <f t="shared" si="40"/>
        <v>0</v>
      </c>
    </row>
    <row r="358" spans="1:7" x14ac:dyDescent="0.2">
      <c r="A358" s="34" t="str">
        <f t="shared" si="35"/>
        <v>Finished</v>
      </c>
      <c r="B358" s="35">
        <f t="shared" si="37"/>
        <v>52946</v>
      </c>
      <c r="C358" s="36">
        <f t="shared" si="38"/>
        <v>0</v>
      </c>
      <c r="D358" s="36">
        <f t="shared" si="41"/>
        <v>0</v>
      </c>
      <c r="E358" s="243">
        <f t="shared" si="39"/>
        <v>0</v>
      </c>
      <c r="F358" s="36">
        <f t="shared" si="36"/>
        <v>0</v>
      </c>
      <c r="G358" s="37">
        <f t="shared" si="40"/>
        <v>0</v>
      </c>
    </row>
    <row r="359" spans="1:7" x14ac:dyDescent="0.2">
      <c r="A359" s="34" t="str">
        <f t="shared" si="35"/>
        <v>Finished</v>
      </c>
      <c r="B359" s="35">
        <f t="shared" si="37"/>
        <v>52977</v>
      </c>
      <c r="C359" s="36">
        <f t="shared" si="38"/>
        <v>0</v>
      </c>
      <c r="D359" s="36">
        <f t="shared" si="41"/>
        <v>0</v>
      </c>
      <c r="E359" s="243">
        <f t="shared" si="39"/>
        <v>0</v>
      </c>
      <c r="F359" s="36">
        <f t="shared" si="36"/>
        <v>0</v>
      </c>
      <c r="G359" s="37">
        <f t="shared" si="40"/>
        <v>0</v>
      </c>
    </row>
    <row r="360" spans="1:7" x14ac:dyDescent="0.2">
      <c r="A360" s="34" t="str">
        <f t="shared" si="35"/>
        <v>Finished</v>
      </c>
      <c r="B360" s="35">
        <f t="shared" si="37"/>
        <v>53008</v>
      </c>
      <c r="C360" s="36">
        <f t="shared" si="38"/>
        <v>0</v>
      </c>
      <c r="D360" s="36">
        <f t="shared" si="41"/>
        <v>0</v>
      </c>
      <c r="E360" s="243">
        <f t="shared" si="39"/>
        <v>0</v>
      </c>
      <c r="F360" s="36">
        <f t="shared" si="36"/>
        <v>0</v>
      </c>
      <c r="G360" s="37">
        <f t="shared" si="40"/>
        <v>0</v>
      </c>
    </row>
    <row r="361" spans="1:7" x14ac:dyDescent="0.2">
      <c r="A361" s="34" t="str">
        <f t="shared" si="35"/>
        <v>Finished</v>
      </c>
      <c r="B361" s="35">
        <f t="shared" si="37"/>
        <v>53036</v>
      </c>
      <c r="C361" s="36">
        <f t="shared" si="38"/>
        <v>0</v>
      </c>
      <c r="D361" s="36">
        <f t="shared" si="41"/>
        <v>0</v>
      </c>
      <c r="E361" s="243">
        <f t="shared" si="39"/>
        <v>0</v>
      </c>
      <c r="F361" s="36">
        <f t="shared" si="36"/>
        <v>0</v>
      </c>
      <c r="G361" s="37">
        <f t="shared" si="40"/>
        <v>0</v>
      </c>
    </row>
    <row r="362" spans="1:7" x14ac:dyDescent="0.2">
      <c r="A362" s="34" t="str">
        <f t="shared" si="35"/>
        <v>Finished</v>
      </c>
      <c r="B362" s="35">
        <f t="shared" si="37"/>
        <v>53067</v>
      </c>
      <c r="C362" s="36">
        <f t="shared" si="38"/>
        <v>0</v>
      </c>
      <c r="D362" s="36">
        <f t="shared" si="41"/>
        <v>0</v>
      </c>
      <c r="E362" s="243">
        <f t="shared" si="39"/>
        <v>0</v>
      </c>
      <c r="F362" s="36">
        <f t="shared" si="36"/>
        <v>0</v>
      </c>
      <c r="G362" s="37">
        <f t="shared" si="40"/>
        <v>0</v>
      </c>
    </row>
    <row r="363" spans="1:7" x14ac:dyDescent="0.2">
      <c r="A363" s="34" t="str">
        <f t="shared" si="35"/>
        <v>Finished</v>
      </c>
      <c r="B363" s="35">
        <f t="shared" si="37"/>
        <v>53097</v>
      </c>
      <c r="C363" s="36">
        <f t="shared" si="38"/>
        <v>0</v>
      </c>
      <c r="D363" s="36">
        <f t="shared" si="41"/>
        <v>0</v>
      </c>
      <c r="E363" s="243">
        <f t="shared" si="39"/>
        <v>0</v>
      </c>
      <c r="F363" s="36">
        <f t="shared" si="36"/>
        <v>0</v>
      </c>
      <c r="G363" s="37">
        <f t="shared" si="40"/>
        <v>0</v>
      </c>
    </row>
    <row r="364" spans="1:7" x14ac:dyDescent="0.2">
      <c r="A364" s="34" t="str">
        <f t="shared" si="35"/>
        <v>Finished</v>
      </c>
      <c r="B364" s="35">
        <f t="shared" si="37"/>
        <v>53128</v>
      </c>
      <c r="C364" s="36">
        <f t="shared" si="38"/>
        <v>0</v>
      </c>
      <c r="D364" s="36">
        <f t="shared" si="41"/>
        <v>0</v>
      </c>
      <c r="E364" s="243">
        <f t="shared" si="39"/>
        <v>0</v>
      </c>
      <c r="F364" s="36">
        <f t="shared" si="36"/>
        <v>0</v>
      </c>
      <c r="G364" s="37">
        <f t="shared" si="40"/>
        <v>0</v>
      </c>
    </row>
    <row r="365" spans="1:7" x14ac:dyDescent="0.2">
      <c r="A365" s="34" t="str">
        <f t="shared" si="35"/>
        <v>Finished</v>
      </c>
      <c r="B365" s="35">
        <f t="shared" si="37"/>
        <v>53158</v>
      </c>
      <c r="C365" s="36">
        <f t="shared" si="38"/>
        <v>0</v>
      </c>
      <c r="D365" s="36">
        <f t="shared" si="41"/>
        <v>0</v>
      </c>
      <c r="E365" s="243">
        <f t="shared" si="39"/>
        <v>0</v>
      </c>
      <c r="F365" s="36">
        <f t="shared" si="36"/>
        <v>0</v>
      </c>
      <c r="G365" s="37">
        <f t="shared" si="40"/>
        <v>0</v>
      </c>
    </row>
    <row r="366" spans="1:7" x14ac:dyDescent="0.2">
      <c r="A366" s="34" t="str">
        <f t="shared" si="35"/>
        <v>Finished</v>
      </c>
      <c r="B366" s="35">
        <f t="shared" si="37"/>
        <v>53189</v>
      </c>
      <c r="C366" s="36">
        <f t="shared" si="38"/>
        <v>0</v>
      </c>
      <c r="D366" s="36">
        <f t="shared" si="41"/>
        <v>0</v>
      </c>
      <c r="E366" s="243">
        <f t="shared" si="39"/>
        <v>0</v>
      </c>
      <c r="F366" s="36">
        <f t="shared" si="36"/>
        <v>0</v>
      </c>
      <c r="G366" s="37">
        <f t="shared" si="40"/>
        <v>0</v>
      </c>
    </row>
    <row r="367" spans="1:7" x14ac:dyDescent="0.2">
      <c r="A367" s="34" t="str">
        <f t="shared" si="35"/>
        <v>Finished</v>
      </c>
      <c r="B367" s="35">
        <f t="shared" si="37"/>
        <v>53220</v>
      </c>
      <c r="C367" s="36">
        <f t="shared" si="38"/>
        <v>0</v>
      </c>
      <c r="D367" s="36">
        <f t="shared" si="41"/>
        <v>0</v>
      </c>
      <c r="E367" s="243">
        <f t="shared" si="39"/>
        <v>0</v>
      </c>
      <c r="F367" s="36">
        <f t="shared" si="36"/>
        <v>0</v>
      </c>
      <c r="G367" s="37">
        <f t="shared" si="40"/>
        <v>0</v>
      </c>
    </row>
    <row r="368" spans="1:7" x14ac:dyDescent="0.2">
      <c r="A368" s="34" t="str">
        <f t="shared" si="35"/>
        <v>Finished</v>
      </c>
      <c r="B368" s="35">
        <f t="shared" si="37"/>
        <v>53250</v>
      </c>
      <c r="C368" s="36">
        <f t="shared" si="38"/>
        <v>0</v>
      </c>
      <c r="D368" s="36">
        <f t="shared" si="41"/>
        <v>0</v>
      </c>
      <c r="E368" s="243">
        <f t="shared" si="39"/>
        <v>0</v>
      </c>
      <c r="F368" s="36">
        <f t="shared" si="36"/>
        <v>0</v>
      </c>
      <c r="G368" s="37">
        <f t="shared" si="40"/>
        <v>0</v>
      </c>
    </row>
    <row r="369" spans="1:7" x14ac:dyDescent="0.2">
      <c r="A369" s="34" t="str">
        <f t="shared" si="35"/>
        <v>Finished</v>
      </c>
      <c r="B369" s="35">
        <f t="shared" si="37"/>
        <v>53281</v>
      </c>
      <c r="C369" s="36">
        <f t="shared" si="38"/>
        <v>0</v>
      </c>
      <c r="D369" s="36">
        <f t="shared" si="41"/>
        <v>0</v>
      </c>
      <c r="E369" s="243">
        <f t="shared" si="39"/>
        <v>0</v>
      </c>
      <c r="F369" s="36">
        <f t="shared" si="36"/>
        <v>0</v>
      </c>
      <c r="G369" s="37">
        <f t="shared" si="40"/>
        <v>0</v>
      </c>
    </row>
    <row r="370" spans="1:7" x14ac:dyDescent="0.2">
      <c r="A370" s="34" t="str">
        <f t="shared" si="35"/>
        <v>Finished</v>
      </c>
      <c r="B370" s="35">
        <f t="shared" si="37"/>
        <v>53311</v>
      </c>
      <c r="C370" s="36">
        <f t="shared" si="38"/>
        <v>0</v>
      </c>
      <c r="D370" s="36">
        <f t="shared" si="41"/>
        <v>0</v>
      </c>
      <c r="E370" s="243">
        <f t="shared" si="39"/>
        <v>0</v>
      </c>
      <c r="F370" s="36">
        <f t="shared" si="36"/>
        <v>0</v>
      </c>
      <c r="G370" s="37">
        <f t="shared" si="40"/>
        <v>0</v>
      </c>
    </row>
    <row r="371" spans="1:7" x14ac:dyDescent="0.2">
      <c r="A371" s="34" t="str">
        <f t="shared" si="35"/>
        <v>Finished</v>
      </c>
      <c r="B371" s="35">
        <f t="shared" si="37"/>
        <v>53342</v>
      </c>
      <c r="C371" s="36">
        <f t="shared" si="38"/>
        <v>0</v>
      </c>
      <c r="D371" s="36">
        <f t="shared" si="41"/>
        <v>0</v>
      </c>
      <c r="E371" s="243">
        <f t="shared" si="39"/>
        <v>0</v>
      </c>
      <c r="F371" s="36">
        <f t="shared" si="36"/>
        <v>0</v>
      </c>
      <c r="G371" s="37">
        <f t="shared" si="40"/>
        <v>0</v>
      </c>
    </row>
    <row r="372" spans="1:7" x14ac:dyDescent="0.2">
      <c r="A372" s="34" t="str">
        <f t="shared" si="35"/>
        <v>Finished</v>
      </c>
      <c r="B372" s="35">
        <f t="shared" si="37"/>
        <v>53373</v>
      </c>
      <c r="C372" s="36">
        <f t="shared" si="38"/>
        <v>0</v>
      </c>
      <c r="D372" s="36">
        <f t="shared" si="41"/>
        <v>0</v>
      </c>
      <c r="E372" s="243">
        <f t="shared" si="39"/>
        <v>0</v>
      </c>
      <c r="F372" s="36">
        <f t="shared" si="36"/>
        <v>0</v>
      </c>
      <c r="G372" s="37">
        <f t="shared" si="40"/>
        <v>0</v>
      </c>
    </row>
    <row r="373" spans="1:7" x14ac:dyDescent="0.2">
      <c r="A373" s="34" t="str">
        <f t="shared" si="35"/>
        <v>Finished</v>
      </c>
      <c r="B373" s="35">
        <f t="shared" si="37"/>
        <v>53401</v>
      </c>
      <c r="C373" s="36">
        <f t="shared" si="38"/>
        <v>0</v>
      </c>
      <c r="D373" s="36">
        <f t="shared" si="41"/>
        <v>0</v>
      </c>
      <c r="E373" s="243">
        <f t="shared" si="39"/>
        <v>0</v>
      </c>
      <c r="F373" s="36">
        <f t="shared" si="36"/>
        <v>0</v>
      </c>
      <c r="G373" s="37">
        <f t="shared" si="40"/>
        <v>0</v>
      </c>
    </row>
    <row r="374" spans="1:7" x14ac:dyDescent="0.2">
      <c r="A374" s="34" t="str">
        <f t="shared" ref="A374:A403" si="42">+IF(A373&lt;num_pmts,A373+1,"Finished")</f>
        <v>Finished</v>
      </c>
      <c r="B374" s="35">
        <f t="shared" si="37"/>
        <v>53432</v>
      </c>
      <c r="C374" s="36">
        <f t="shared" si="38"/>
        <v>0</v>
      </c>
      <c r="D374" s="36">
        <f t="shared" si="41"/>
        <v>0</v>
      </c>
      <c r="E374" s="243">
        <f t="shared" si="39"/>
        <v>0</v>
      </c>
      <c r="F374" s="36">
        <f t="shared" si="36"/>
        <v>0</v>
      </c>
      <c r="G374" s="37">
        <f t="shared" si="40"/>
        <v>0</v>
      </c>
    </row>
    <row r="375" spans="1:7" x14ac:dyDescent="0.2">
      <c r="A375" s="34" t="str">
        <f t="shared" si="42"/>
        <v>Finished</v>
      </c>
      <c r="B375" s="35">
        <f t="shared" si="37"/>
        <v>53462</v>
      </c>
      <c r="C375" s="36">
        <f t="shared" si="38"/>
        <v>0</v>
      </c>
      <c r="D375" s="36">
        <f t="shared" si="41"/>
        <v>0</v>
      </c>
      <c r="E375" s="243">
        <f t="shared" si="39"/>
        <v>0</v>
      </c>
      <c r="F375" s="36">
        <f t="shared" si="36"/>
        <v>0</v>
      </c>
      <c r="G375" s="37">
        <f t="shared" si="40"/>
        <v>0</v>
      </c>
    </row>
    <row r="376" spans="1:7" x14ac:dyDescent="0.2">
      <c r="A376" s="34" t="str">
        <f t="shared" si="42"/>
        <v>Finished</v>
      </c>
      <c r="B376" s="35">
        <f t="shared" si="37"/>
        <v>53493</v>
      </c>
      <c r="C376" s="36">
        <f t="shared" si="38"/>
        <v>0</v>
      </c>
      <c r="D376" s="36">
        <f t="shared" si="41"/>
        <v>0</v>
      </c>
      <c r="E376" s="243">
        <f t="shared" si="39"/>
        <v>0</v>
      </c>
      <c r="F376" s="36">
        <f t="shared" si="36"/>
        <v>0</v>
      </c>
      <c r="G376" s="37">
        <f t="shared" si="40"/>
        <v>0</v>
      </c>
    </row>
    <row r="377" spans="1:7" x14ac:dyDescent="0.2">
      <c r="A377" s="34" t="str">
        <f t="shared" si="42"/>
        <v>Finished</v>
      </c>
      <c r="B377" s="35">
        <f t="shared" si="37"/>
        <v>53523</v>
      </c>
      <c r="C377" s="36">
        <f t="shared" si="38"/>
        <v>0</v>
      </c>
      <c r="D377" s="36">
        <f t="shared" si="41"/>
        <v>0</v>
      </c>
      <c r="E377" s="243">
        <f t="shared" si="39"/>
        <v>0</v>
      </c>
      <c r="F377" s="36">
        <f t="shared" si="36"/>
        <v>0</v>
      </c>
      <c r="G377" s="37">
        <f t="shared" si="40"/>
        <v>0</v>
      </c>
    </row>
    <row r="378" spans="1:7" x14ac:dyDescent="0.2">
      <c r="A378" s="34" t="str">
        <f t="shared" si="42"/>
        <v>Finished</v>
      </c>
      <c r="B378" s="35">
        <f t="shared" si="37"/>
        <v>53554</v>
      </c>
      <c r="C378" s="36">
        <f t="shared" si="38"/>
        <v>0</v>
      </c>
      <c r="D378" s="36">
        <f t="shared" si="41"/>
        <v>0</v>
      </c>
      <c r="E378" s="243">
        <f t="shared" si="39"/>
        <v>0</v>
      </c>
      <c r="F378" s="36">
        <f t="shared" si="36"/>
        <v>0</v>
      </c>
      <c r="G378" s="37">
        <f t="shared" si="40"/>
        <v>0</v>
      </c>
    </row>
    <row r="379" spans="1:7" x14ac:dyDescent="0.2">
      <c r="A379" s="34" t="str">
        <f t="shared" si="42"/>
        <v>Finished</v>
      </c>
      <c r="B379" s="35">
        <f t="shared" si="37"/>
        <v>53585</v>
      </c>
      <c r="C379" s="36">
        <f t="shared" si="38"/>
        <v>0</v>
      </c>
      <c r="D379" s="36">
        <f t="shared" si="41"/>
        <v>0</v>
      </c>
      <c r="E379" s="243">
        <f t="shared" si="39"/>
        <v>0</v>
      </c>
      <c r="F379" s="36">
        <f t="shared" si="36"/>
        <v>0</v>
      </c>
      <c r="G379" s="37">
        <f t="shared" si="40"/>
        <v>0</v>
      </c>
    </row>
    <row r="380" spans="1:7" x14ac:dyDescent="0.2">
      <c r="A380" s="34" t="str">
        <f t="shared" si="42"/>
        <v>Finished</v>
      </c>
      <c r="B380" s="35">
        <f t="shared" si="37"/>
        <v>53615</v>
      </c>
      <c r="C380" s="36">
        <f t="shared" si="38"/>
        <v>0</v>
      </c>
      <c r="D380" s="36">
        <f t="shared" si="41"/>
        <v>0</v>
      </c>
      <c r="E380" s="243">
        <f t="shared" si="39"/>
        <v>0</v>
      </c>
      <c r="F380" s="36">
        <f t="shared" si="36"/>
        <v>0</v>
      </c>
      <c r="G380" s="37">
        <f t="shared" si="40"/>
        <v>0</v>
      </c>
    </row>
    <row r="381" spans="1:7" x14ac:dyDescent="0.2">
      <c r="A381" s="34" t="str">
        <f t="shared" si="42"/>
        <v>Finished</v>
      </c>
      <c r="B381" s="35">
        <f t="shared" si="37"/>
        <v>53646</v>
      </c>
      <c r="C381" s="36">
        <f t="shared" si="38"/>
        <v>0</v>
      </c>
      <c r="D381" s="36">
        <f t="shared" si="41"/>
        <v>0</v>
      </c>
      <c r="E381" s="243">
        <f t="shared" si="39"/>
        <v>0</v>
      </c>
      <c r="F381" s="36">
        <f t="shared" si="36"/>
        <v>0</v>
      </c>
      <c r="G381" s="37">
        <f t="shared" si="40"/>
        <v>0</v>
      </c>
    </row>
    <row r="382" spans="1:7" x14ac:dyDescent="0.2">
      <c r="A382" s="34" t="str">
        <f t="shared" si="42"/>
        <v>Finished</v>
      </c>
      <c r="B382" s="35">
        <f t="shared" si="37"/>
        <v>53676</v>
      </c>
      <c r="C382" s="36">
        <f t="shared" si="38"/>
        <v>0</v>
      </c>
      <c r="D382" s="36">
        <f t="shared" si="41"/>
        <v>0</v>
      </c>
      <c r="E382" s="243">
        <f t="shared" si="39"/>
        <v>0</v>
      </c>
      <c r="F382" s="36">
        <f t="shared" si="36"/>
        <v>0</v>
      </c>
      <c r="G382" s="37">
        <f t="shared" si="40"/>
        <v>0</v>
      </c>
    </row>
    <row r="383" spans="1:7" x14ac:dyDescent="0.2">
      <c r="A383" s="34" t="str">
        <f t="shared" si="42"/>
        <v>Finished</v>
      </c>
      <c r="B383" s="35">
        <f t="shared" si="37"/>
        <v>53707</v>
      </c>
      <c r="C383" s="36">
        <f t="shared" si="38"/>
        <v>0</v>
      </c>
      <c r="D383" s="36">
        <f t="shared" si="41"/>
        <v>0</v>
      </c>
      <c r="E383" s="243">
        <f t="shared" si="39"/>
        <v>0</v>
      </c>
      <c r="F383" s="36">
        <f t="shared" si="36"/>
        <v>0</v>
      </c>
      <c r="G383" s="37">
        <f t="shared" si="40"/>
        <v>0</v>
      </c>
    </row>
    <row r="384" spans="1:7" x14ac:dyDescent="0.2">
      <c r="A384" s="34" t="str">
        <f t="shared" si="42"/>
        <v>Finished</v>
      </c>
      <c r="B384" s="35">
        <f t="shared" si="37"/>
        <v>53738</v>
      </c>
      <c r="C384" s="36">
        <f t="shared" si="38"/>
        <v>0</v>
      </c>
      <c r="D384" s="36">
        <f t="shared" si="41"/>
        <v>0</v>
      </c>
      <c r="E384" s="243">
        <f t="shared" si="39"/>
        <v>0</v>
      </c>
      <c r="F384" s="36">
        <f t="shared" si="36"/>
        <v>0</v>
      </c>
      <c r="G384" s="37">
        <f t="shared" si="40"/>
        <v>0</v>
      </c>
    </row>
    <row r="385" spans="1:7" x14ac:dyDescent="0.2">
      <c r="A385" s="34" t="str">
        <f t="shared" si="42"/>
        <v>Finished</v>
      </c>
      <c r="B385" s="35">
        <f t="shared" si="37"/>
        <v>53766</v>
      </c>
      <c r="C385" s="36">
        <f t="shared" si="38"/>
        <v>0</v>
      </c>
      <c r="D385" s="36">
        <f t="shared" si="41"/>
        <v>0</v>
      </c>
      <c r="E385" s="243">
        <f t="shared" si="39"/>
        <v>0</v>
      </c>
      <c r="F385" s="36">
        <f t="shared" si="36"/>
        <v>0</v>
      </c>
      <c r="G385" s="37">
        <f t="shared" si="40"/>
        <v>0</v>
      </c>
    </row>
    <row r="386" spans="1:7" x14ac:dyDescent="0.2">
      <c r="A386" s="34" t="str">
        <f t="shared" si="42"/>
        <v>Finished</v>
      </c>
      <c r="B386" s="35">
        <f t="shared" si="37"/>
        <v>53797</v>
      </c>
      <c r="C386" s="36">
        <f t="shared" si="38"/>
        <v>0</v>
      </c>
      <c r="D386" s="36">
        <f t="shared" si="41"/>
        <v>0</v>
      </c>
      <c r="E386" s="243">
        <f t="shared" si="39"/>
        <v>0</v>
      </c>
      <c r="F386" s="36">
        <f t="shared" si="36"/>
        <v>0</v>
      </c>
      <c r="G386" s="37">
        <f t="shared" si="40"/>
        <v>0</v>
      </c>
    </row>
    <row r="387" spans="1:7" x14ac:dyDescent="0.2">
      <c r="A387" s="34" t="str">
        <f t="shared" si="42"/>
        <v>Finished</v>
      </c>
      <c r="B387" s="35">
        <f t="shared" si="37"/>
        <v>53827</v>
      </c>
      <c r="C387" s="36">
        <f t="shared" si="38"/>
        <v>0</v>
      </c>
      <c r="D387" s="36">
        <f t="shared" si="41"/>
        <v>0</v>
      </c>
      <c r="E387" s="243">
        <f t="shared" si="39"/>
        <v>0</v>
      </c>
      <c r="F387" s="36">
        <f t="shared" si="36"/>
        <v>0</v>
      </c>
      <c r="G387" s="37">
        <f t="shared" si="40"/>
        <v>0</v>
      </c>
    </row>
    <row r="388" spans="1:7" x14ac:dyDescent="0.2">
      <c r="A388" s="34" t="str">
        <f t="shared" si="42"/>
        <v>Finished</v>
      </c>
      <c r="B388" s="35">
        <f t="shared" si="37"/>
        <v>53858</v>
      </c>
      <c r="C388" s="36">
        <f t="shared" si="38"/>
        <v>0</v>
      </c>
      <c r="D388" s="36">
        <f t="shared" si="41"/>
        <v>0</v>
      </c>
      <c r="E388" s="243">
        <f t="shared" si="39"/>
        <v>0</v>
      </c>
      <c r="F388" s="36">
        <f t="shared" si="36"/>
        <v>0</v>
      </c>
      <c r="G388" s="37">
        <f t="shared" si="40"/>
        <v>0</v>
      </c>
    </row>
    <row r="389" spans="1:7" x14ac:dyDescent="0.2">
      <c r="A389" s="34" t="str">
        <f t="shared" si="42"/>
        <v>Finished</v>
      </c>
      <c r="B389" s="35">
        <f t="shared" si="37"/>
        <v>53888</v>
      </c>
      <c r="C389" s="36">
        <f t="shared" si="38"/>
        <v>0</v>
      </c>
      <c r="D389" s="36">
        <f t="shared" si="41"/>
        <v>0</v>
      </c>
      <c r="E389" s="243">
        <f t="shared" si="39"/>
        <v>0</v>
      </c>
      <c r="F389" s="36">
        <f t="shared" si="36"/>
        <v>0</v>
      </c>
      <c r="G389" s="37">
        <f t="shared" si="40"/>
        <v>0</v>
      </c>
    </row>
    <row r="390" spans="1:7" x14ac:dyDescent="0.2">
      <c r="A390" s="34" t="str">
        <f t="shared" si="42"/>
        <v>Finished</v>
      </c>
      <c r="B390" s="35">
        <f t="shared" si="37"/>
        <v>53919</v>
      </c>
      <c r="C390" s="36">
        <f t="shared" si="38"/>
        <v>0</v>
      </c>
      <c r="D390" s="36">
        <f t="shared" si="41"/>
        <v>0</v>
      </c>
      <c r="E390" s="243">
        <f t="shared" si="39"/>
        <v>0</v>
      </c>
      <c r="F390" s="36">
        <f t="shared" si="36"/>
        <v>0</v>
      </c>
      <c r="G390" s="37">
        <f t="shared" si="40"/>
        <v>0</v>
      </c>
    </row>
    <row r="391" spans="1:7" x14ac:dyDescent="0.2">
      <c r="A391" s="34" t="str">
        <f t="shared" si="42"/>
        <v>Finished</v>
      </c>
      <c r="B391" s="35">
        <f t="shared" si="37"/>
        <v>53950</v>
      </c>
      <c r="C391" s="36">
        <f t="shared" si="38"/>
        <v>0</v>
      </c>
      <c r="D391" s="36">
        <f t="shared" si="41"/>
        <v>0</v>
      </c>
      <c r="E391" s="243">
        <f t="shared" si="39"/>
        <v>0</v>
      </c>
      <c r="F391" s="36">
        <f t="shared" si="36"/>
        <v>0</v>
      </c>
      <c r="G391" s="37">
        <f t="shared" si="40"/>
        <v>0</v>
      </c>
    </row>
    <row r="392" spans="1:7" x14ac:dyDescent="0.2">
      <c r="A392" s="34" t="str">
        <f t="shared" si="42"/>
        <v>Finished</v>
      </c>
      <c r="B392" s="35">
        <f t="shared" si="37"/>
        <v>53980</v>
      </c>
      <c r="C392" s="36">
        <f t="shared" si="38"/>
        <v>0</v>
      </c>
      <c r="D392" s="36">
        <f t="shared" si="41"/>
        <v>0</v>
      </c>
      <c r="E392" s="243">
        <f t="shared" si="39"/>
        <v>0</v>
      </c>
      <c r="F392" s="36">
        <f t="shared" si="36"/>
        <v>0</v>
      </c>
      <c r="G392" s="37">
        <f t="shared" si="40"/>
        <v>0</v>
      </c>
    </row>
    <row r="393" spans="1:7" x14ac:dyDescent="0.2">
      <c r="A393" s="34" t="str">
        <f t="shared" si="42"/>
        <v>Finished</v>
      </c>
      <c r="B393" s="35">
        <f t="shared" si="37"/>
        <v>54011</v>
      </c>
      <c r="C393" s="36">
        <f t="shared" si="38"/>
        <v>0</v>
      </c>
      <c r="D393" s="36">
        <f t="shared" si="41"/>
        <v>0</v>
      </c>
      <c r="E393" s="243">
        <f t="shared" si="39"/>
        <v>0</v>
      </c>
      <c r="F393" s="36">
        <f t="shared" si="36"/>
        <v>0</v>
      </c>
      <c r="G393" s="37">
        <f t="shared" si="40"/>
        <v>0</v>
      </c>
    </row>
    <row r="394" spans="1:7" x14ac:dyDescent="0.2">
      <c r="A394" s="34" t="str">
        <f t="shared" si="42"/>
        <v>Finished</v>
      </c>
      <c r="B394" s="35">
        <f t="shared" si="37"/>
        <v>54041</v>
      </c>
      <c r="C394" s="36">
        <f t="shared" si="38"/>
        <v>0</v>
      </c>
      <c r="D394" s="36">
        <f t="shared" si="41"/>
        <v>0</v>
      </c>
      <c r="E394" s="243">
        <f t="shared" si="39"/>
        <v>0</v>
      </c>
      <c r="F394" s="36">
        <f t="shared" si="36"/>
        <v>0</v>
      </c>
      <c r="G394" s="37">
        <f t="shared" si="40"/>
        <v>0</v>
      </c>
    </row>
    <row r="395" spans="1:7" x14ac:dyDescent="0.2">
      <c r="A395" s="34" t="str">
        <f t="shared" si="42"/>
        <v>Finished</v>
      </c>
      <c r="B395" s="35">
        <f t="shared" si="37"/>
        <v>54072</v>
      </c>
      <c r="C395" s="36">
        <f t="shared" si="38"/>
        <v>0</v>
      </c>
      <c r="D395" s="36">
        <f t="shared" si="41"/>
        <v>0</v>
      </c>
      <c r="E395" s="243">
        <f t="shared" si="39"/>
        <v>0</v>
      </c>
      <c r="F395" s="36">
        <f t="shared" si="36"/>
        <v>0</v>
      </c>
      <c r="G395" s="37">
        <f t="shared" si="40"/>
        <v>0</v>
      </c>
    </row>
    <row r="396" spans="1:7" x14ac:dyDescent="0.2">
      <c r="A396" s="34" t="str">
        <f t="shared" si="42"/>
        <v>Finished</v>
      </c>
      <c r="B396" s="35">
        <f t="shared" si="37"/>
        <v>54103</v>
      </c>
      <c r="C396" s="36">
        <f t="shared" si="38"/>
        <v>0</v>
      </c>
      <c r="D396" s="36">
        <f t="shared" si="41"/>
        <v>0</v>
      </c>
      <c r="E396" s="243">
        <f t="shared" si="39"/>
        <v>0</v>
      </c>
      <c r="F396" s="36">
        <f t="shared" si="36"/>
        <v>0</v>
      </c>
      <c r="G396" s="37">
        <f t="shared" si="40"/>
        <v>0</v>
      </c>
    </row>
    <row r="397" spans="1:7" x14ac:dyDescent="0.2">
      <c r="A397" s="34" t="str">
        <f t="shared" si="42"/>
        <v>Finished</v>
      </c>
      <c r="B397" s="35">
        <f t="shared" si="37"/>
        <v>54132</v>
      </c>
      <c r="C397" s="36">
        <f t="shared" si="38"/>
        <v>0</v>
      </c>
      <c r="D397" s="36">
        <f t="shared" si="41"/>
        <v>0</v>
      </c>
      <c r="E397" s="243">
        <f t="shared" si="39"/>
        <v>0</v>
      </c>
      <c r="F397" s="36">
        <f t="shared" si="36"/>
        <v>0</v>
      </c>
      <c r="G397" s="37">
        <f t="shared" si="40"/>
        <v>0</v>
      </c>
    </row>
    <row r="398" spans="1:7" x14ac:dyDescent="0.2">
      <c r="A398" s="34" t="str">
        <f t="shared" si="42"/>
        <v>Finished</v>
      </c>
      <c r="B398" s="35">
        <f t="shared" si="37"/>
        <v>54163</v>
      </c>
      <c r="C398" s="36">
        <f t="shared" si="38"/>
        <v>0</v>
      </c>
      <c r="D398" s="36">
        <f t="shared" si="41"/>
        <v>0</v>
      </c>
      <c r="E398" s="243">
        <f t="shared" si="39"/>
        <v>0</v>
      </c>
      <c r="F398" s="36">
        <f t="shared" si="36"/>
        <v>0</v>
      </c>
      <c r="G398" s="37">
        <f t="shared" si="40"/>
        <v>0</v>
      </c>
    </row>
    <row r="399" spans="1:7" x14ac:dyDescent="0.2">
      <c r="A399" s="34" t="str">
        <f t="shared" si="42"/>
        <v>Finished</v>
      </c>
      <c r="B399" s="35">
        <f t="shared" si="37"/>
        <v>54193</v>
      </c>
      <c r="C399" s="36">
        <f t="shared" si="38"/>
        <v>0</v>
      </c>
      <c r="D399" s="36">
        <f t="shared" si="41"/>
        <v>0</v>
      </c>
      <c r="E399" s="243">
        <f t="shared" si="39"/>
        <v>0</v>
      </c>
      <c r="F399" s="36">
        <f t="shared" si="36"/>
        <v>0</v>
      </c>
      <c r="G399" s="37">
        <f t="shared" si="40"/>
        <v>0</v>
      </c>
    </row>
    <row r="400" spans="1:7" x14ac:dyDescent="0.2">
      <c r="A400" s="34" t="str">
        <f t="shared" si="42"/>
        <v>Finished</v>
      </c>
      <c r="B400" s="35">
        <f t="shared" si="37"/>
        <v>54224</v>
      </c>
      <c r="C400" s="36">
        <f t="shared" si="38"/>
        <v>0</v>
      </c>
      <c r="D400" s="36">
        <f t="shared" si="41"/>
        <v>0</v>
      </c>
      <c r="E400" s="243">
        <f t="shared" si="39"/>
        <v>0</v>
      </c>
      <c r="F400" s="36">
        <f t="shared" si="36"/>
        <v>0</v>
      </c>
      <c r="G400" s="37">
        <f t="shared" si="40"/>
        <v>0</v>
      </c>
    </row>
    <row r="401" spans="1:7" x14ac:dyDescent="0.2">
      <c r="A401" s="34" t="str">
        <f t="shared" si="42"/>
        <v>Finished</v>
      </c>
      <c r="B401" s="35">
        <f t="shared" si="37"/>
        <v>54254</v>
      </c>
      <c r="C401" s="36">
        <f t="shared" si="38"/>
        <v>0</v>
      </c>
      <c r="D401" s="36">
        <f t="shared" si="41"/>
        <v>0</v>
      </c>
      <c r="E401" s="243">
        <f t="shared" si="39"/>
        <v>0</v>
      </c>
      <c r="F401" s="36">
        <f t="shared" si="36"/>
        <v>0</v>
      </c>
      <c r="G401" s="37">
        <f t="shared" si="40"/>
        <v>0</v>
      </c>
    </row>
    <row r="402" spans="1:7" x14ac:dyDescent="0.2">
      <c r="A402" s="34" t="str">
        <f t="shared" si="42"/>
        <v>Finished</v>
      </c>
      <c r="B402" s="35">
        <f t="shared" si="37"/>
        <v>54285</v>
      </c>
      <c r="C402" s="36">
        <f t="shared" si="38"/>
        <v>0</v>
      </c>
      <c r="D402" s="36">
        <f t="shared" si="41"/>
        <v>0</v>
      </c>
      <c r="E402" s="243">
        <f t="shared" si="39"/>
        <v>0</v>
      </c>
      <c r="F402" s="36">
        <f t="shared" si="36"/>
        <v>0</v>
      </c>
      <c r="G402" s="37">
        <f t="shared" si="40"/>
        <v>0</v>
      </c>
    </row>
    <row r="403" spans="1:7" x14ac:dyDescent="0.2">
      <c r="A403" s="34" t="str">
        <f t="shared" si="42"/>
        <v>Finished</v>
      </c>
      <c r="B403" s="35">
        <f t="shared" si="37"/>
        <v>54316</v>
      </c>
      <c r="C403" s="36">
        <f t="shared" si="38"/>
        <v>0</v>
      </c>
      <c r="D403" s="36">
        <f t="shared" si="41"/>
        <v>0</v>
      </c>
      <c r="E403" s="243">
        <f t="shared" si="39"/>
        <v>0</v>
      </c>
      <c r="F403" s="36">
        <f t="shared" si="36"/>
        <v>0</v>
      </c>
      <c r="G403" s="37">
        <f t="shared" si="40"/>
        <v>0</v>
      </c>
    </row>
  </sheetData>
  <mergeCells count="3">
    <mergeCell ref="Q4:Q6"/>
    <mergeCell ref="Q8:Q13"/>
    <mergeCell ref="D19:F19"/>
  </mergeCells>
  <dataValidations count="2">
    <dataValidation type="list" allowBlank="1" showInputMessage="1" showErrorMessage="1" sqref="B3">
      <formula1>list_num_days_in_year</formula1>
    </dataValidation>
    <dataValidation type="list" allowBlank="1" showInputMessage="1" showErrorMessage="1" sqref="B14:B15">
      <formula1>list_schedules_intervals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S403"/>
  <sheetViews>
    <sheetView zoomScale="70" zoomScaleNormal="70" workbookViewId="0">
      <pane xSplit="3" ySplit="20" topLeftCell="D21" activePane="bottomRight" state="frozen"/>
      <selection activeCell="C25" sqref="C25"/>
      <selection pane="topRight" activeCell="C25" sqref="C25"/>
      <selection pane="bottomLeft" activeCell="C25" sqref="C25"/>
      <selection pane="bottomRight" activeCell="E21" sqref="E21"/>
    </sheetView>
  </sheetViews>
  <sheetFormatPr defaultRowHeight="14.25" x14ac:dyDescent="0.2"/>
  <cols>
    <col min="1" max="1" width="31" customWidth="1"/>
    <col min="2" max="2" width="22.25" customWidth="1"/>
    <col min="3" max="3" width="17.875" style="1" customWidth="1"/>
    <col min="4" max="4" width="16.625" style="1" customWidth="1"/>
    <col min="5" max="5" width="37.375" style="1" customWidth="1"/>
    <col min="6" max="6" width="21.25" style="1" customWidth="1"/>
    <col min="7" max="7" width="14.75" style="1" customWidth="1"/>
    <col min="8" max="8" width="1.625" customWidth="1"/>
    <col min="9" max="9" width="10.5" hidden="1" customWidth="1"/>
    <col min="10" max="10" width="26.875" hidden="1" customWidth="1"/>
    <col min="11" max="11" width="11.25" hidden="1" customWidth="1"/>
    <col min="12" max="12" width="10.5" hidden="1" customWidth="1"/>
    <col min="13" max="13" width="4.625" customWidth="1"/>
    <col min="14" max="14" width="17.25" customWidth="1"/>
    <col min="15" max="15" width="15.625" customWidth="1"/>
    <col min="16" max="16" width="16.75" customWidth="1"/>
    <col min="17" max="17" width="14" customWidth="1"/>
    <col min="18" max="18" width="9" customWidth="1"/>
    <col min="19" max="19" width="18" customWidth="1"/>
    <col min="20" max="20" width="9" customWidth="1"/>
  </cols>
  <sheetData>
    <row r="1" spans="1:19" ht="15.75" x14ac:dyDescent="0.25">
      <c r="E1" s="49"/>
      <c r="F1"/>
      <c r="J1" t="s">
        <v>96</v>
      </c>
    </row>
    <row r="2" spans="1:19" ht="15" thickBot="1" x14ac:dyDescent="0.25">
      <c r="J2" t="s">
        <v>97</v>
      </c>
    </row>
    <row r="3" spans="1:19" ht="13.5" customHeight="1" thickBot="1" x14ac:dyDescent="0.3">
      <c r="A3" s="217" t="s">
        <v>32</v>
      </c>
      <c r="B3" s="198">
        <v>360</v>
      </c>
      <c r="C3" s="156" t="s">
        <v>183</v>
      </c>
      <c r="E3" s="7" t="str">
        <f>+"# pmt interval p: "&amp; $B$14</f>
        <v># pmt interval p: 1-month (Monthly)</v>
      </c>
      <c r="F3" s="203">
        <f>+VLOOKUP(selected_pmt_interval,$N$4:$O$13,2,0)</f>
        <v>12</v>
      </c>
      <c r="G3" s="116"/>
      <c r="J3" t="s">
        <v>100</v>
      </c>
      <c r="N3" s="27" t="s">
        <v>115</v>
      </c>
      <c r="O3" s="96" t="s">
        <v>116</v>
      </c>
      <c r="P3" s="97" t="s">
        <v>104</v>
      </c>
      <c r="S3" s="27" t="s">
        <v>27</v>
      </c>
    </row>
    <row r="4" spans="1:19" ht="15" thickBot="1" x14ac:dyDescent="0.25">
      <c r="A4" s="194"/>
      <c r="B4" s="47"/>
      <c r="D4" s="103"/>
      <c r="E4" s="117" t="str">
        <f>+"#comp interval c: "&amp;$B$15</f>
        <v>#comp interval c: 6-months</v>
      </c>
      <c r="F4" s="204">
        <f>+VLOOKUP(selected_comp_interval,$N$4:$O$13,2,0)</f>
        <v>2</v>
      </c>
      <c r="G4" s="5"/>
      <c r="J4" t="s">
        <v>99</v>
      </c>
      <c r="N4" s="14" t="s">
        <v>16</v>
      </c>
      <c r="O4" s="19">
        <v>52</v>
      </c>
      <c r="P4" s="215">
        <v>7</v>
      </c>
      <c r="Q4" s="293" t="s">
        <v>23</v>
      </c>
      <c r="S4" s="14">
        <v>360</v>
      </c>
    </row>
    <row r="5" spans="1:19" ht="15" customHeight="1" thickBot="1" x14ac:dyDescent="0.3">
      <c r="A5" s="218" t="s">
        <v>77</v>
      </c>
      <c r="B5" s="93">
        <v>0.12</v>
      </c>
      <c r="C5" s="184"/>
      <c r="D5" s="103"/>
      <c r="E5" s="12" t="s">
        <v>117</v>
      </c>
      <c r="F5" s="205">
        <f>+VLOOKUP(selected_pmt_interval,$N$4:$P$13,3,0)</f>
        <v>1</v>
      </c>
      <c r="G5" s="4"/>
      <c r="J5" s="90" t="s">
        <v>51</v>
      </c>
      <c r="K5" s="87"/>
      <c r="N5" s="15" t="s">
        <v>15</v>
      </c>
      <c r="O5" s="19">
        <f>52/2</f>
        <v>26</v>
      </c>
      <c r="P5" s="215">
        <v>14</v>
      </c>
      <c r="Q5" s="293"/>
      <c r="S5" s="15">
        <v>364</v>
      </c>
    </row>
    <row r="6" spans="1:19" ht="15" thickBot="1" x14ac:dyDescent="0.25">
      <c r="A6" s="10" t="s">
        <v>2</v>
      </c>
      <c r="B6" s="91">
        <v>0</v>
      </c>
      <c r="J6" s="9" t="s">
        <v>33</v>
      </c>
      <c r="K6" s="73">
        <f>+B6*loan_amt</f>
        <v>0</v>
      </c>
      <c r="N6" s="15" t="s">
        <v>11</v>
      </c>
      <c r="O6" s="19">
        <f>+O4/4</f>
        <v>13</v>
      </c>
      <c r="P6" s="215">
        <v>28</v>
      </c>
      <c r="Q6" s="293"/>
      <c r="S6" s="15">
        <v>365</v>
      </c>
    </row>
    <row r="7" spans="1:19" ht="15" thickBot="1" x14ac:dyDescent="0.25">
      <c r="A7" s="47"/>
      <c r="B7" s="47"/>
      <c r="E7" s="7" t="s">
        <v>103</v>
      </c>
      <c r="F7" s="206">
        <f>+Quoted_APR-B6</f>
        <v>0.12</v>
      </c>
      <c r="G7" s="131"/>
      <c r="J7" s="9"/>
      <c r="K7" s="73"/>
      <c r="N7" s="15" t="s">
        <v>113</v>
      </c>
      <c r="O7" s="144">
        <f>+num_days_in_year</f>
        <v>360</v>
      </c>
      <c r="P7" s="215">
        <v>1</v>
      </c>
      <c r="Q7" s="272"/>
      <c r="S7" s="19"/>
    </row>
    <row r="8" spans="1:19" x14ac:dyDescent="0.2">
      <c r="A8" s="7" t="s">
        <v>7</v>
      </c>
      <c r="B8" s="199">
        <v>50000</v>
      </c>
      <c r="E8" s="117" t="s">
        <v>67</v>
      </c>
      <c r="F8" s="207">
        <f>+((1+cal_apr_after_points/cal_num_comp_interval)^(cal_num_comp_interval/cal_num_pmt_interval)-1)*cal_num_pmt_interval</f>
        <v>0.11710553015030811</v>
      </c>
      <c r="G8"/>
      <c r="J8" s="9" t="s">
        <v>114</v>
      </c>
      <c r="K8" s="71">
        <f>+((1+Quoted_APR/cal_num_comp_interval)^(cal_num_comp_interval/cal_num_pmt_interval)-1)*cal_num_pmt_interval</f>
        <v>0.11710553015030811</v>
      </c>
      <c r="N8" s="15" t="s">
        <v>13</v>
      </c>
      <c r="O8" s="19">
        <v>12</v>
      </c>
      <c r="P8" s="15">
        <v>1</v>
      </c>
      <c r="Q8" s="294" t="s">
        <v>24</v>
      </c>
    </row>
    <row r="9" spans="1:19" ht="15.75" thickBot="1" x14ac:dyDescent="0.3">
      <c r="A9" s="10" t="s">
        <v>8</v>
      </c>
      <c r="B9" s="22">
        <v>5</v>
      </c>
      <c r="D9"/>
      <c r="E9" s="127" t="str">
        <f>"ARP new/#pmt interval: "&amp;$B$14</f>
        <v>ARP new/#pmt interval: 1-month (Monthly)</v>
      </c>
      <c r="F9" s="208">
        <f>+cal_apr_new/cal_num_pmt_interval</f>
        <v>9.7587941791923427E-3</v>
      </c>
      <c r="G9" s="130"/>
      <c r="J9" s="21" t="str">
        <f>+$B$14&amp;" rate"</f>
        <v>1-month (Monthly) rate</v>
      </c>
      <c r="K9" s="79">
        <f>K8/cal_num_pmt_interval</f>
        <v>9.7587941791923427E-3</v>
      </c>
      <c r="N9" s="15" t="s">
        <v>14</v>
      </c>
      <c r="O9" s="19">
        <v>6</v>
      </c>
      <c r="P9" s="15">
        <v>2</v>
      </c>
      <c r="Q9" s="294"/>
    </row>
    <row r="10" spans="1:19" ht="15.75" thickBot="1" x14ac:dyDescent="0.3">
      <c r="A10" s="47"/>
      <c r="B10" s="83"/>
      <c r="D10" s="132"/>
      <c r="E10" s="219" t="s">
        <v>177</v>
      </c>
      <c r="F10" s="221">
        <f>+PMT(cal_periodic_pmt_rate,num_pmts,-loan_amt)</f>
        <v>10294.659195519953</v>
      </c>
      <c r="I10" s="6"/>
      <c r="J10" s="9" t="s">
        <v>34</v>
      </c>
      <c r="K10" s="69">
        <f>(cal_pv_on_p0*(1+$F$9)^num_pmts)*($F$9)/((1+$F$9)^num_pmts-1)</f>
        <v>0</v>
      </c>
      <c r="L10" s="6"/>
      <c r="M10" s="6"/>
      <c r="N10" s="15" t="s">
        <v>12</v>
      </c>
      <c r="O10" s="19">
        <v>4</v>
      </c>
      <c r="P10" s="15">
        <v>3</v>
      </c>
      <c r="Q10" s="294"/>
    </row>
    <row r="11" spans="1:19" ht="15" thickBot="1" x14ac:dyDescent="0.25">
      <c r="A11" s="86" t="s">
        <v>49</v>
      </c>
      <c r="B11" s="23">
        <v>42694</v>
      </c>
      <c r="D11"/>
      <c r="G11" s="3"/>
      <c r="J11" s="9" t="s">
        <v>35</v>
      </c>
      <c r="K11" s="69">
        <f>+cal_periodic_pmt_amt</f>
        <v>10294.659195519953</v>
      </c>
      <c r="N11" s="15" t="s">
        <v>9</v>
      </c>
      <c r="O11" s="19">
        <v>3</v>
      </c>
      <c r="P11" s="15">
        <v>4</v>
      </c>
      <c r="Q11" s="294"/>
      <c r="S11" s="140" t="s">
        <v>108</v>
      </c>
    </row>
    <row r="12" spans="1:19" ht="15" thickBot="1" x14ac:dyDescent="0.25">
      <c r="A12" s="10" t="s">
        <v>0</v>
      </c>
      <c r="B12" s="200">
        <v>42719</v>
      </c>
      <c r="C12" s="1">
        <f>+first_pmt_due-approval_date</f>
        <v>25</v>
      </c>
      <c r="D12"/>
      <c r="E12" s="7" t="s">
        <v>188</v>
      </c>
      <c r="F12" s="214">
        <f>+first_pmt_due-approval_date</f>
        <v>25</v>
      </c>
      <c r="G12"/>
      <c r="J12" s="9" t="s">
        <v>36</v>
      </c>
      <c r="K12" s="70">
        <f>+K10-K11</f>
        <v>-10294.659195519953</v>
      </c>
      <c r="N12" s="15" t="s">
        <v>10</v>
      </c>
      <c r="O12" s="19">
        <v>2</v>
      </c>
      <c r="P12" s="15">
        <v>6</v>
      </c>
      <c r="Q12" s="294"/>
      <c r="S12" s="141" t="s">
        <v>109</v>
      </c>
    </row>
    <row r="13" spans="1:19" ht="15.75" thickBot="1" x14ac:dyDescent="0.3">
      <c r="A13" s="47"/>
      <c r="B13" s="47"/>
      <c r="D13"/>
      <c r="E13" s="117" t="s">
        <v>189</v>
      </c>
      <c r="F13" s="237">
        <f>+loan_amt*cal_apr_new/num_days_in_year*F12</f>
        <v>406.61642413301433</v>
      </c>
      <c r="G13" s="136"/>
      <c r="J13" s="59" t="s">
        <v>38</v>
      </c>
      <c r="K13" s="74">
        <f>+IFERROR(K6/K12,0)</f>
        <v>0</v>
      </c>
      <c r="N13" s="16" t="s">
        <v>17</v>
      </c>
      <c r="O13" s="20">
        <v>1</v>
      </c>
      <c r="P13" s="16">
        <v>12</v>
      </c>
      <c r="Q13" s="294"/>
      <c r="S13" s="142" t="s">
        <v>110</v>
      </c>
    </row>
    <row r="14" spans="1:19" ht="15.75" thickBot="1" x14ac:dyDescent="0.3">
      <c r="A14" s="7" t="s">
        <v>22</v>
      </c>
      <c r="B14" s="89" t="s">
        <v>13</v>
      </c>
      <c r="D14"/>
      <c r="E14" s="12" t="s">
        <v>144</v>
      </c>
      <c r="F14" s="205">
        <f>+loan_amt/num_pmts</f>
        <v>10000</v>
      </c>
      <c r="J14" s="72" t="s">
        <v>37</v>
      </c>
      <c r="K14" s="80">
        <f>+K9-cal_periodic_pmt_rate</f>
        <v>0</v>
      </c>
    </row>
    <row r="15" spans="1:19" ht="16.5" thickBot="1" x14ac:dyDescent="0.3">
      <c r="A15" s="59" t="s">
        <v>1</v>
      </c>
      <c r="B15" s="202" t="s">
        <v>10</v>
      </c>
      <c r="C15" s="106"/>
      <c r="D15" s="84"/>
      <c r="J15" s="81" t="s">
        <v>39</v>
      </c>
      <c r="K15" s="82" t="str">
        <f>+IF(K13&lt;num_pmts,"Yes","No")</f>
        <v>Yes</v>
      </c>
      <c r="M15" s="49"/>
      <c r="N15" s="128"/>
    </row>
    <row r="16" spans="1:19" ht="15" thickBot="1" x14ac:dyDescent="0.25">
      <c r="A16" s="10" t="s">
        <v>3</v>
      </c>
      <c r="B16" s="22" t="s">
        <v>54</v>
      </c>
      <c r="D16" s="84"/>
    </row>
    <row r="17" spans="1:19" x14ac:dyDescent="0.2">
      <c r="A17" s="47"/>
      <c r="B17" s="83"/>
      <c r="D17" s="84"/>
      <c r="G17" s="3"/>
      <c r="J17" s="83"/>
      <c r="K17" s="47"/>
      <c r="N17" s="1"/>
    </row>
    <row r="18" spans="1:19" s="49" customFormat="1" ht="16.5" thickBot="1" x14ac:dyDescent="0.3">
      <c r="A18" s="49" t="s">
        <v>26</v>
      </c>
      <c r="C18" s="50"/>
      <c r="D18" s="51">
        <f>+SUM(D21:D403)</f>
        <v>51382.495842052245</v>
      </c>
      <c r="E18" s="51">
        <f>+SUM(E21:E403)</f>
        <v>1382.4958420522485</v>
      </c>
      <c r="F18" s="51">
        <f>+SUM(F21:F403)</f>
        <v>50000</v>
      </c>
      <c r="G18" s="51"/>
      <c r="N18" s="51"/>
      <c r="O18" s="51"/>
      <c r="P18"/>
    </row>
    <row r="19" spans="1:19" ht="15.75" thickBot="1" x14ac:dyDescent="0.3">
      <c r="A19" s="8"/>
      <c r="B19" s="8"/>
      <c r="C19" s="17"/>
      <c r="D19" s="295" t="s">
        <v>4</v>
      </c>
      <c r="E19" s="296"/>
      <c r="F19" s="297"/>
      <c r="G19" s="18"/>
    </row>
    <row r="20" spans="1:19" s="85" customFormat="1" ht="45" x14ac:dyDescent="0.2">
      <c r="A20" s="251" t="s">
        <v>47</v>
      </c>
      <c r="B20" s="251" t="s">
        <v>166</v>
      </c>
      <c r="C20" s="252" t="s">
        <v>165</v>
      </c>
      <c r="D20" s="253" t="s">
        <v>167</v>
      </c>
      <c r="E20" s="253" t="s">
        <v>168</v>
      </c>
      <c r="F20" s="253" t="s">
        <v>169</v>
      </c>
      <c r="G20" s="254" t="s">
        <v>170</v>
      </c>
      <c r="J20" s="85">
        <f>16/30*100</f>
        <v>53.333333333333336</v>
      </c>
      <c r="N20"/>
      <c r="O20"/>
      <c r="P20"/>
      <c r="Q20"/>
    </row>
    <row r="21" spans="1:19" s="255" customFormat="1" ht="15" x14ac:dyDescent="0.25">
      <c r="A21" s="278" t="s">
        <v>125</v>
      </c>
      <c r="B21" s="279">
        <f>+approval_date</f>
        <v>42694</v>
      </c>
      <c r="C21" s="280">
        <f>+loan_amt</f>
        <v>50000</v>
      </c>
      <c r="D21" s="284">
        <v>0</v>
      </c>
      <c r="E21" s="284">
        <v>0</v>
      </c>
      <c r="F21" s="284">
        <v>0</v>
      </c>
      <c r="G21" s="282">
        <f>+C21</f>
        <v>50000</v>
      </c>
      <c r="N21"/>
      <c r="O21"/>
      <c r="P21"/>
      <c r="Q21"/>
      <c r="S21" s="257"/>
    </row>
    <row r="22" spans="1:19" ht="15" x14ac:dyDescent="0.25">
      <c r="A22" s="34">
        <v>1</v>
      </c>
      <c r="B22" s="102">
        <f>+first_pmt_due</f>
        <v>42719</v>
      </c>
      <c r="C22" s="191">
        <f>+G21</f>
        <v>50000</v>
      </c>
      <c r="D22" s="192">
        <f>+E22+F22</f>
        <v>10406.616424133015</v>
      </c>
      <c r="E22" s="242">
        <f>+F13</f>
        <v>406.61642413301433</v>
      </c>
      <c r="F22" s="240">
        <f>+$F$14</f>
        <v>10000</v>
      </c>
      <c r="G22" s="37">
        <f>+C22-F22</f>
        <v>40000</v>
      </c>
      <c r="J22" t="s">
        <v>93</v>
      </c>
      <c r="K22">
        <f>+(cal_periodic_pmt_rate)*(1+cal_periodic_pmt_rate)^num_pmts</f>
        <v>1.0244349333300465E-2</v>
      </c>
    </row>
    <row r="23" spans="1:19" x14ac:dyDescent="0.2">
      <c r="A23" s="32">
        <f t="shared" ref="A23:A53" si="0">+IF(A22&lt;num_pmts,A22+1,"Finished")</f>
        <v>2</v>
      </c>
      <c r="B23" s="33">
        <f t="shared" ref="B23:B86" si="1">+EDATE(B22,Len_of_pmt_interval)</f>
        <v>42750</v>
      </c>
      <c r="C23" s="26">
        <f t="shared" ref="C23:C86" si="2">+G22</f>
        <v>40000</v>
      </c>
      <c r="D23" s="36">
        <f>+E23+F23</f>
        <v>10390.351767167695</v>
      </c>
      <c r="E23" s="241">
        <f t="shared" ref="E23:E86" si="3">+C23*cal_periodic_pmt_rate</f>
        <v>390.35176716769371</v>
      </c>
      <c r="F23" s="26">
        <f t="shared" ref="F23:F86" si="4">+IF(A23&lt;num_pmts,$F$14,C23)</f>
        <v>10000</v>
      </c>
      <c r="G23" s="38">
        <f t="shared" ref="G23:G86" si="5">+C23-F23</f>
        <v>30000</v>
      </c>
      <c r="J23" t="s">
        <v>94</v>
      </c>
      <c r="K23">
        <f>+(1+cal_periodic_pmt_rate)^(num_pmts+1)-1-cal_periodic_pmt_rate</f>
        <v>5.0241205820808377E-2</v>
      </c>
    </row>
    <row r="24" spans="1:19" s="5" customFormat="1" x14ac:dyDescent="0.2">
      <c r="A24" s="34">
        <f t="shared" si="0"/>
        <v>3</v>
      </c>
      <c r="B24" s="35">
        <f t="shared" si="1"/>
        <v>42781</v>
      </c>
      <c r="C24" s="36">
        <f t="shared" si="2"/>
        <v>30000</v>
      </c>
      <c r="D24" s="36">
        <f t="shared" ref="D24:D87" si="6">+E24+F24</f>
        <v>10292.76382537577</v>
      </c>
      <c r="E24" s="243">
        <f t="shared" si="3"/>
        <v>292.7638253757703</v>
      </c>
      <c r="F24" s="36">
        <f t="shared" si="4"/>
        <v>10000</v>
      </c>
      <c r="G24" s="39">
        <f t="shared" si="5"/>
        <v>20000</v>
      </c>
      <c r="N24"/>
      <c r="O24"/>
      <c r="P24"/>
      <c r="Q24"/>
    </row>
    <row r="25" spans="1:19" x14ac:dyDescent="0.2">
      <c r="A25" s="32">
        <f t="shared" si="0"/>
        <v>4</v>
      </c>
      <c r="B25" s="33">
        <f t="shared" si="1"/>
        <v>42809</v>
      </c>
      <c r="C25" s="26">
        <f t="shared" si="2"/>
        <v>20000</v>
      </c>
      <c r="D25" s="26">
        <f t="shared" si="6"/>
        <v>10195.175883583846</v>
      </c>
      <c r="E25" s="241">
        <f t="shared" si="3"/>
        <v>195.17588358384685</v>
      </c>
      <c r="F25" s="40">
        <f t="shared" si="4"/>
        <v>10000</v>
      </c>
      <c r="G25" s="41">
        <f t="shared" si="5"/>
        <v>10000</v>
      </c>
      <c r="J25" t="s">
        <v>95</v>
      </c>
      <c r="K25">
        <f>+loan_amt*K22/K23</f>
        <v>10195.166662438631</v>
      </c>
    </row>
    <row r="26" spans="1:19" x14ac:dyDescent="0.2">
      <c r="A26" s="34">
        <f t="shared" si="0"/>
        <v>5</v>
      </c>
      <c r="B26" s="35">
        <f t="shared" si="1"/>
        <v>42840</v>
      </c>
      <c r="C26" s="36">
        <f t="shared" si="2"/>
        <v>10000</v>
      </c>
      <c r="D26" s="36">
        <f t="shared" si="6"/>
        <v>10097.587941791924</v>
      </c>
      <c r="E26" s="243">
        <f t="shared" si="3"/>
        <v>97.587941791923427</v>
      </c>
      <c r="F26" s="36">
        <f t="shared" si="4"/>
        <v>10000</v>
      </c>
      <c r="G26" s="37">
        <f t="shared" si="5"/>
        <v>0</v>
      </c>
    </row>
    <row r="27" spans="1:19" x14ac:dyDescent="0.2">
      <c r="A27" s="32" t="str">
        <f t="shared" si="0"/>
        <v>Finished</v>
      </c>
      <c r="B27" s="33">
        <f t="shared" si="1"/>
        <v>42870</v>
      </c>
      <c r="C27" s="26">
        <f t="shared" si="2"/>
        <v>0</v>
      </c>
      <c r="D27" s="26">
        <f t="shared" si="6"/>
        <v>0</v>
      </c>
      <c r="E27" s="241">
        <f t="shared" si="3"/>
        <v>0</v>
      </c>
      <c r="F27" s="26">
        <f t="shared" si="4"/>
        <v>0</v>
      </c>
      <c r="G27" s="25">
        <f t="shared" si="5"/>
        <v>0</v>
      </c>
    </row>
    <row r="28" spans="1:19" x14ac:dyDescent="0.2">
      <c r="A28" s="34" t="str">
        <f t="shared" si="0"/>
        <v>Finished</v>
      </c>
      <c r="B28" s="35">
        <f t="shared" si="1"/>
        <v>42901</v>
      </c>
      <c r="C28" s="36">
        <f t="shared" si="2"/>
        <v>0</v>
      </c>
      <c r="D28" s="36">
        <f t="shared" si="6"/>
        <v>0</v>
      </c>
      <c r="E28" s="243">
        <f t="shared" si="3"/>
        <v>0</v>
      </c>
      <c r="F28" s="36">
        <f t="shared" si="4"/>
        <v>0</v>
      </c>
      <c r="G28" s="37">
        <f t="shared" si="5"/>
        <v>0</v>
      </c>
    </row>
    <row r="29" spans="1:19" x14ac:dyDescent="0.2">
      <c r="A29" s="32" t="str">
        <f t="shared" si="0"/>
        <v>Finished</v>
      </c>
      <c r="B29" s="33">
        <f t="shared" si="1"/>
        <v>42931</v>
      </c>
      <c r="C29" s="26">
        <f t="shared" si="2"/>
        <v>0</v>
      </c>
      <c r="D29" s="26">
        <f t="shared" si="6"/>
        <v>0</v>
      </c>
      <c r="E29" s="241">
        <f t="shared" si="3"/>
        <v>0</v>
      </c>
      <c r="F29" s="26">
        <f t="shared" si="4"/>
        <v>0</v>
      </c>
      <c r="G29" s="25">
        <f t="shared" si="5"/>
        <v>0</v>
      </c>
    </row>
    <row r="30" spans="1:19" x14ac:dyDescent="0.2">
      <c r="A30" s="34" t="str">
        <f t="shared" si="0"/>
        <v>Finished</v>
      </c>
      <c r="B30" s="35">
        <f t="shared" si="1"/>
        <v>42962</v>
      </c>
      <c r="C30" s="36">
        <f t="shared" si="2"/>
        <v>0</v>
      </c>
      <c r="D30" s="36">
        <f t="shared" si="6"/>
        <v>0</v>
      </c>
      <c r="E30" s="243">
        <f t="shared" si="3"/>
        <v>0</v>
      </c>
      <c r="F30" s="36">
        <f t="shared" si="4"/>
        <v>0</v>
      </c>
      <c r="G30" s="37">
        <f t="shared" si="5"/>
        <v>0</v>
      </c>
    </row>
    <row r="31" spans="1:19" x14ac:dyDescent="0.2">
      <c r="A31" s="32" t="str">
        <f t="shared" si="0"/>
        <v>Finished</v>
      </c>
      <c r="B31" s="33">
        <f t="shared" si="1"/>
        <v>42993</v>
      </c>
      <c r="C31" s="26">
        <f t="shared" si="2"/>
        <v>0</v>
      </c>
      <c r="D31" s="26">
        <f t="shared" si="6"/>
        <v>0</v>
      </c>
      <c r="E31" s="241">
        <f t="shared" si="3"/>
        <v>0</v>
      </c>
      <c r="F31" s="26">
        <f t="shared" si="4"/>
        <v>0</v>
      </c>
      <c r="G31" s="25">
        <f t="shared" si="5"/>
        <v>0</v>
      </c>
    </row>
    <row r="32" spans="1:19" x14ac:dyDescent="0.2">
      <c r="A32" s="34" t="str">
        <f t="shared" si="0"/>
        <v>Finished</v>
      </c>
      <c r="B32" s="35">
        <f t="shared" si="1"/>
        <v>43023</v>
      </c>
      <c r="C32" s="36">
        <f t="shared" si="2"/>
        <v>0</v>
      </c>
      <c r="D32" s="36">
        <f t="shared" si="6"/>
        <v>0</v>
      </c>
      <c r="E32" s="243">
        <f t="shared" si="3"/>
        <v>0</v>
      </c>
      <c r="F32" s="36">
        <f t="shared" si="4"/>
        <v>0</v>
      </c>
      <c r="G32" s="37">
        <f t="shared" si="5"/>
        <v>0</v>
      </c>
    </row>
    <row r="33" spans="1:7" x14ac:dyDescent="0.2">
      <c r="A33" s="32" t="str">
        <f t="shared" si="0"/>
        <v>Finished</v>
      </c>
      <c r="B33" s="33">
        <f t="shared" si="1"/>
        <v>43054</v>
      </c>
      <c r="C33" s="26">
        <f t="shared" si="2"/>
        <v>0</v>
      </c>
      <c r="D33" s="26">
        <f t="shared" si="6"/>
        <v>0</v>
      </c>
      <c r="E33" s="241">
        <f t="shared" si="3"/>
        <v>0</v>
      </c>
      <c r="F33" s="26">
        <f t="shared" si="4"/>
        <v>0</v>
      </c>
      <c r="G33" s="25">
        <f t="shared" si="5"/>
        <v>0</v>
      </c>
    </row>
    <row r="34" spans="1:7" x14ac:dyDescent="0.2">
      <c r="A34" s="34" t="str">
        <f t="shared" si="0"/>
        <v>Finished</v>
      </c>
      <c r="B34" s="35">
        <f t="shared" si="1"/>
        <v>43084</v>
      </c>
      <c r="C34" s="36">
        <f t="shared" si="2"/>
        <v>0</v>
      </c>
      <c r="D34" s="36">
        <f t="shared" si="6"/>
        <v>0</v>
      </c>
      <c r="E34" s="243">
        <f t="shared" si="3"/>
        <v>0</v>
      </c>
      <c r="F34" s="36">
        <f t="shared" si="4"/>
        <v>0</v>
      </c>
      <c r="G34" s="37">
        <f t="shared" si="5"/>
        <v>0</v>
      </c>
    </row>
    <row r="35" spans="1:7" x14ac:dyDescent="0.2">
      <c r="A35" s="32" t="str">
        <f t="shared" si="0"/>
        <v>Finished</v>
      </c>
      <c r="B35" s="33">
        <f t="shared" si="1"/>
        <v>43115</v>
      </c>
      <c r="C35" s="26">
        <f t="shared" si="2"/>
        <v>0</v>
      </c>
      <c r="D35" s="26">
        <f t="shared" si="6"/>
        <v>0</v>
      </c>
      <c r="E35" s="241">
        <f t="shared" si="3"/>
        <v>0</v>
      </c>
      <c r="F35" s="26">
        <f t="shared" si="4"/>
        <v>0</v>
      </c>
      <c r="G35" s="25">
        <f t="shared" si="5"/>
        <v>0</v>
      </c>
    </row>
    <row r="36" spans="1:7" x14ac:dyDescent="0.2">
      <c r="A36" s="34" t="str">
        <f t="shared" si="0"/>
        <v>Finished</v>
      </c>
      <c r="B36" s="35">
        <f t="shared" si="1"/>
        <v>43146</v>
      </c>
      <c r="C36" s="36">
        <f t="shared" si="2"/>
        <v>0</v>
      </c>
      <c r="D36" s="36">
        <f t="shared" si="6"/>
        <v>0</v>
      </c>
      <c r="E36" s="243">
        <f t="shared" si="3"/>
        <v>0</v>
      </c>
      <c r="F36" s="36">
        <f t="shared" si="4"/>
        <v>0</v>
      </c>
      <c r="G36" s="37">
        <f t="shared" si="5"/>
        <v>0</v>
      </c>
    </row>
    <row r="37" spans="1:7" x14ac:dyDescent="0.2">
      <c r="A37" s="32" t="str">
        <f t="shared" si="0"/>
        <v>Finished</v>
      </c>
      <c r="B37" s="33">
        <f t="shared" si="1"/>
        <v>43174</v>
      </c>
      <c r="C37" s="26">
        <f t="shared" si="2"/>
        <v>0</v>
      </c>
      <c r="D37" s="26">
        <f t="shared" si="6"/>
        <v>0</v>
      </c>
      <c r="E37" s="241">
        <f t="shared" si="3"/>
        <v>0</v>
      </c>
      <c r="F37" s="26">
        <f t="shared" si="4"/>
        <v>0</v>
      </c>
      <c r="G37" s="25">
        <f t="shared" si="5"/>
        <v>0</v>
      </c>
    </row>
    <row r="38" spans="1:7" x14ac:dyDescent="0.2">
      <c r="A38" s="34" t="str">
        <f t="shared" si="0"/>
        <v>Finished</v>
      </c>
      <c r="B38" s="35">
        <f t="shared" si="1"/>
        <v>43205</v>
      </c>
      <c r="C38" s="36">
        <f t="shared" si="2"/>
        <v>0</v>
      </c>
      <c r="D38" s="36">
        <f t="shared" si="6"/>
        <v>0</v>
      </c>
      <c r="E38" s="243">
        <f t="shared" si="3"/>
        <v>0</v>
      </c>
      <c r="F38" s="36">
        <f t="shared" si="4"/>
        <v>0</v>
      </c>
      <c r="G38" s="37">
        <f t="shared" si="5"/>
        <v>0</v>
      </c>
    </row>
    <row r="39" spans="1:7" x14ac:dyDescent="0.2">
      <c r="A39" s="32" t="str">
        <f t="shared" si="0"/>
        <v>Finished</v>
      </c>
      <c r="B39" s="33">
        <f t="shared" si="1"/>
        <v>43235</v>
      </c>
      <c r="C39" s="26">
        <f t="shared" si="2"/>
        <v>0</v>
      </c>
      <c r="D39" s="26">
        <f t="shared" si="6"/>
        <v>0</v>
      </c>
      <c r="E39" s="241">
        <f t="shared" si="3"/>
        <v>0</v>
      </c>
      <c r="F39" s="26">
        <f t="shared" si="4"/>
        <v>0</v>
      </c>
      <c r="G39" s="25">
        <f t="shared" si="5"/>
        <v>0</v>
      </c>
    </row>
    <row r="40" spans="1:7" x14ac:dyDescent="0.2">
      <c r="A40" s="34" t="str">
        <f t="shared" si="0"/>
        <v>Finished</v>
      </c>
      <c r="B40" s="35">
        <f t="shared" si="1"/>
        <v>43266</v>
      </c>
      <c r="C40" s="36">
        <f t="shared" si="2"/>
        <v>0</v>
      </c>
      <c r="D40" s="36">
        <f t="shared" si="6"/>
        <v>0</v>
      </c>
      <c r="E40" s="243">
        <f t="shared" si="3"/>
        <v>0</v>
      </c>
      <c r="F40" s="36">
        <f t="shared" si="4"/>
        <v>0</v>
      </c>
      <c r="G40" s="37">
        <f t="shared" si="5"/>
        <v>0</v>
      </c>
    </row>
    <row r="41" spans="1:7" x14ac:dyDescent="0.2">
      <c r="A41" s="32" t="str">
        <f t="shared" si="0"/>
        <v>Finished</v>
      </c>
      <c r="B41" s="33">
        <f t="shared" si="1"/>
        <v>43296</v>
      </c>
      <c r="C41" s="26">
        <f t="shared" si="2"/>
        <v>0</v>
      </c>
      <c r="D41" s="26">
        <f t="shared" si="6"/>
        <v>0</v>
      </c>
      <c r="E41" s="241">
        <f t="shared" si="3"/>
        <v>0</v>
      </c>
      <c r="F41" s="26">
        <f t="shared" si="4"/>
        <v>0</v>
      </c>
      <c r="G41" s="25">
        <f t="shared" si="5"/>
        <v>0</v>
      </c>
    </row>
    <row r="42" spans="1:7" x14ac:dyDescent="0.2">
      <c r="A42" s="34" t="str">
        <f t="shared" si="0"/>
        <v>Finished</v>
      </c>
      <c r="B42" s="35">
        <f t="shared" si="1"/>
        <v>43327</v>
      </c>
      <c r="C42" s="36">
        <f t="shared" si="2"/>
        <v>0</v>
      </c>
      <c r="D42" s="36">
        <f t="shared" si="6"/>
        <v>0</v>
      </c>
      <c r="E42" s="243">
        <f t="shared" si="3"/>
        <v>0</v>
      </c>
      <c r="F42" s="36">
        <f t="shared" si="4"/>
        <v>0</v>
      </c>
      <c r="G42" s="37">
        <f t="shared" si="5"/>
        <v>0</v>
      </c>
    </row>
    <row r="43" spans="1:7" s="1" customFormat="1" x14ac:dyDescent="0.2">
      <c r="A43" s="32" t="str">
        <f t="shared" si="0"/>
        <v>Finished</v>
      </c>
      <c r="B43" s="33">
        <f t="shared" si="1"/>
        <v>43358</v>
      </c>
      <c r="C43" s="26">
        <f t="shared" si="2"/>
        <v>0</v>
      </c>
      <c r="D43" s="26">
        <f t="shared" si="6"/>
        <v>0</v>
      </c>
      <c r="E43" s="241">
        <f t="shared" si="3"/>
        <v>0</v>
      </c>
      <c r="F43" s="26">
        <f t="shared" si="4"/>
        <v>0</v>
      </c>
      <c r="G43" s="25">
        <f t="shared" si="5"/>
        <v>0</v>
      </c>
    </row>
    <row r="44" spans="1:7" s="1" customFormat="1" x14ac:dyDescent="0.2">
      <c r="A44" s="34" t="str">
        <f t="shared" si="0"/>
        <v>Finished</v>
      </c>
      <c r="B44" s="35">
        <f t="shared" si="1"/>
        <v>43388</v>
      </c>
      <c r="C44" s="36">
        <f t="shared" si="2"/>
        <v>0</v>
      </c>
      <c r="D44" s="36">
        <f t="shared" si="6"/>
        <v>0</v>
      </c>
      <c r="E44" s="243">
        <f t="shared" si="3"/>
        <v>0</v>
      </c>
      <c r="F44" s="36">
        <f t="shared" si="4"/>
        <v>0</v>
      </c>
      <c r="G44" s="37">
        <f t="shared" si="5"/>
        <v>0</v>
      </c>
    </row>
    <row r="45" spans="1:7" s="1" customFormat="1" x14ac:dyDescent="0.2">
      <c r="A45" s="32" t="str">
        <f t="shared" si="0"/>
        <v>Finished</v>
      </c>
      <c r="B45" s="33">
        <f t="shared" si="1"/>
        <v>43419</v>
      </c>
      <c r="C45" s="26">
        <f t="shared" si="2"/>
        <v>0</v>
      </c>
      <c r="D45" s="26">
        <f t="shared" si="6"/>
        <v>0</v>
      </c>
      <c r="E45" s="241">
        <f t="shared" si="3"/>
        <v>0</v>
      </c>
      <c r="F45" s="26">
        <f t="shared" si="4"/>
        <v>0</v>
      </c>
      <c r="G45" s="25">
        <f t="shared" si="5"/>
        <v>0</v>
      </c>
    </row>
    <row r="46" spans="1:7" s="1" customFormat="1" x14ac:dyDescent="0.2">
      <c r="A46" s="34" t="str">
        <f t="shared" si="0"/>
        <v>Finished</v>
      </c>
      <c r="B46" s="35">
        <f t="shared" si="1"/>
        <v>43449</v>
      </c>
      <c r="C46" s="36">
        <f t="shared" si="2"/>
        <v>0</v>
      </c>
      <c r="D46" s="36">
        <f t="shared" si="6"/>
        <v>0</v>
      </c>
      <c r="E46" s="243">
        <f t="shared" si="3"/>
        <v>0</v>
      </c>
      <c r="F46" s="36">
        <f t="shared" si="4"/>
        <v>0</v>
      </c>
      <c r="G46" s="37">
        <f t="shared" si="5"/>
        <v>0</v>
      </c>
    </row>
    <row r="47" spans="1:7" s="1" customFormat="1" x14ac:dyDescent="0.2">
      <c r="A47" s="32" t="str">
        <f t="shared" si="0"/>
        <v>Finished</v>
      </c>
      <c r="B47" s="33">
        <f t="shared" si="1"/>
        <v>43480</v>
      </c>
      <c r="C47" s="26">
        <f t="shared" si="2"/>
        <v>0</v>
      </c>
      <c r="D47" s="26">
        <f t="shared" si="6"/>
        <v>0</v>
      </c>
      <c r="E47" s="241">
        <f t="shared" si="3"/>
        <v>0</v>
      </c>
      <c r="F47" s="26">
        <f t="shared" si="4"/>
        <v>0</v>
      </c>
      <c r="G47" s="25">
        <f t="shared" si="5"/>
        <v>0</v>
      </c>
    </row>
    <row r="48" spans="1:7" s="1" customFormat="1" x14ac:dyDescent="0.2">
      <c r="A48" s="34" t="str">
        <f t="shared" si="0"/>
        <v>Finished</v>
      </c>
      <c r="B48" s="35">
        <f t="shared" si="1"/>
        <v>43511</v>
      </c>
      <c r="C48" s="36">
        <f t="shared" si="2"/>
        <v>0</v>
      </c>
      <c r="D48" s="36">
        <f t="shared" si="6"/>
        <v>0</v>
      </c>
      <c r="E48" s="243">
        <f t="shared" si="3"/>
        <v>0</v>
      </c>
      <c r="F48" s="36">
        <f t="shared" si="4"/>
        <v>0</v>
      </c>
      <c r="G48" s="37">
        <f t="shared" si="5"/>
        <v>0</v>
      </c>
    </row>
    <row r="49" spans="1:7" s="1" customFormat="1" x14ac:dyDescent="0.2">
      <c r="A49" s="32" t="str">
        <f t="shared" si="0"/>
        <v>Finished</v>
      </c>
      <c r="B49" s="33">
        <f t="shared" si="1"/>
        <v>43539</v>
      </c>
      <c r="C49" s="26">
        <f t="shared" si="2"/>
        <v>0</v>
      </c>
      <c r="D49" s="26">
        <f t="shared" si="6"/>
        <v>0</v>
      </c>
      <c r="E49" s="241">
        <f t="shared" si="3"/>
        <v>0</v>
      </c>
      <c r="F49" s="26">
        <f t="shared" si="4"/>
        <v>0</v>
      </c>
      <c r="G49" s="25">
        <f t="shared" si="5"/>
        <v>0</v>
      </c>
    </row>
    <row r="50" spans="1:7" s="1" customFormat="1" x14ac:dyDescent="0.2">
      <c r="A50" s="34" t="str">
        <f t="shared" si="0"/>
        <v>Finished</v>
      </c>
      <c r="B50" s="35">
        <f t="shared" si="1"/>
        <v>43570</v>
      </c>
      <c r="C50" s="36">
        <f t="shared" si="2"/>
        <v>0</v>
      </c>
      <c r="D50" s="36">
        <f t="shared" si="6"/>
        <v>0</v>
      </c>
      <c r="E50" s="243">
        <f t="shared" si="3"/>
        <v>0</v>
      </c>
      <c r="F50" s="36">
        <f t="shared" si="4"/>
        <v>0</v>
      </c>
      <c r="G50" s="37">
        <f t="shared" si="5"/>
        <v>0</v>
      </c>
    </row>
    <row r="51" spans="1:7" s="1" customFormat="1" x14ac:dyDescent="0.2">
      <c r="A51" s="32" t="str">
        <f t="shared" si="0"/>
        <v>Finished</v>
      </c>
      <c r="B51" s="33">
        <f t="shared" si="1"/>
        <v>43600</v>
      </c>
      <c r="C51" s="26">
        <f t="shared" si="2"/>
        <v>0</v>
      </c>
      <c r="D51" s="26">
        <f t="shared" si="6"/>
        <v>0</v>
      </c>
      <c r="E51" s="241">
        <f t="shared" si="3"/>
        <v>0</v>
      </c>
      <c r="F51" s="26">
        <f t="shared" si="4"/>
        <v>0</v>
      </c>
      <c r="G51" s="25">
        <f t="shared" si="5"/>
        <v>0</v>
      </c>
    </row>
    <row r="52" spans="1:7" s="1" customFormat="1" x14ac:dyDescent="0.2">
      <c r="A52" s="34" t="str">
        <f t="shared" si="0"/>
        <v>Finished</v>
      </c>
      <c r="B52" s="35">
        <f t="shared" si="1"/>
        <v>43631</v>
      </c>
      <c r="C52" s="36">
        <f t="shared" si="2"/>
        <v>0</v>
      </c>
      <c r="D52" s="36">
        <f t="shared" si="6"/>
        <v>0</v>
      </c>
      <c r="E52" s="243">
        <f t="shared" si="3"/>
        <v>0</v>
      </c>
      <c r="F52" s="36">
        <f t="shared" si="4"/>
        <v>0</v>
      </c>
      <c r="G52" s="37">
        <f t="shared" si="5"/>
        <v>0</v>
      </c>
    </row>
    <row r="53" spans="1:7" s="1" customFormat="1" x14ac:dyDescent="0.2">
      <c r="A53" s="32" t="str">
        <f t="shared" si="0"/>
        <v>Finished</v>
      </c>
      <c r="B53" s="33">
        <f t="shared" si="1"/>
        <v>43661</v>
      </c>
      <c r="C53" s="26">
        <f t="shared" si="2"/>
        <v>0</v>
      </c>
      <c r="D53" s="26">
        <f t="shared" si="6"/>
        <v>0</v>
      </c>
      <c r="E53" s="241">
        <f t="shared" si="3"/>
        <v>0</v>
      </c>
      <c r="F53" s="26">
        <f t="shared" si="4"/>
        <v>0</v>
      </c>
      <c r="G53" s="25">
        <f t="shared" si="5"/>
        <v>0</v>
      </c>
    </row>
    <row r="54" spans="1:7" s="1" customFormat="1" x14ac:dyDescent="0.2">
      <c r="A54" s="34" t="str">
        <f t="shared" ref="A54:A117" si="7">+IF(A53&lt;num_pmts,A53+1,"Finished")</f>
        <v>Finished</v>
      </c>
      <c r="B54" s="35">
        <f t="shared" si="1"/>
        <v>43692</v>
      </c>
      <c r="C54" s="36">
        <f t="shared" si="2"/>
        <v>0</v>
      </c>
      <c r="D54" s="36">
        <f t="shared" si="6"/>
        <v>0</v>
      </c>
      <c r="E54" s="243">
        <f t="shared" si="3"/>
        <v>0</v>
      </c>
      <c r="F54" s="36">
        <f t="shared" si="4"/>
        <v>0</v>
      </c>
      <c r="G54" s="37">
        <f t="shared" si="5"/>
        <v>0</v>
      </c>
    </row>
    <row r="55" spans="1:7" s="1" customFormat="1" x14ac:dyDescent="0.2">
      <c r="A55" s="32" t="str">
        <f t="shared" si="7"/>
        <v>Finished</v>
      </c>
      <c r="B55" s="33">
        <f t="shared" si="1"/>
        <v>43723</v>
      </c>
      <c r="C55" s="26">
        <f t="shared" si="2"/>
        <v>0</v>
      </c>
      <c r="D55" s="26">
        <f t="shared" si="6"/>
        <v>0</v>
      </c>
      <c r="E55" s="241">
        <f t="shared" si="3"/>
        <v>0</v>
      </c>
      <c r="F55" s="26">
        <f t="shared" si="4"/>
        <v>0</v>
      </c>
      <c r="G55" s="25">
        <f t="shared" si="5"/>
        <v>0</v>
      </c>
    </row>
    <row r="56" spans="1:7" s="1" customFormat="1" x14ac:dyDescent="0.2">
      <c r="A56" s="34" t="str">
        <f t="shared" si="7"/>
        <v>Finished</v>
      </c>
      <c r="B56" s="35">
        <f t="shared" si="1"/>
        <v>43753</v>
      </c>
      <c r="C56" s="36">
        <f t="shared" si="2"/>
        <v>0</v>
      </c>
      <c r="D56" s="36">
        <f t="shared" si="6"/>
        <v>0</v>
      </c>
      <c r="E56" s="243">
        <f t="shared" si="3"/>
        <v>0</v>
      </c>
      <c r="F56" s="36">
        <f t="shared" si="4"/>
        <v>0</v>
      </c>
      <c r="G56" s="37">
        <f t="shared" si="5"/>
        <v>0</v>
      </c>
    </row>
    <row r="57" spans="1:7" s="1" customFormat="1" x14ac:dyDescent="0.2">
      <c r="A57" s="32" t="str">
        <f t="shared" si="7"/>
        <v>Finished</v>
      </c>
      <c r="B57" s="33">
        <f t="shared" si="1"/>
        <v>43784</v>
      </c>
      <c r="C57" s="26">
        <f t="shared" si="2"/>
        <v>0</v>
      </c>
      <c r="D57" s="26">
        <f t="shared" si="6"/>
        <v>0</v>
      </c>
      <c r="E57" s="241">
        <f t="shared" si="3"/>
        <v>0</v>
      </c>
      <c r="F57" s="26">
        <f t="shared" si="4"/>
        <v>0</v>
      </c>
      <c r="G57" s="25">
        <f t="shared" si="5"/>
        <v>0</v>
      </c>
    </row>
    <row r="58" spans="1:7" s="1" customFormat="1" x14ac:dyDescent="0.2">
      <c r="A58" s="34" t="str">
        <f t="shared" si="7"/>
        <v>Finished</v>
      </c>
      <c r="B58" s="35">
        <f t="shared" si="1"/>
        <v>43814</v>
      </c>
      <c r="C58" s="36">
        <f t="shared" si="2"/>
        <v>0</v>
      </c>
      <c r="D58" s="36">
        <f t="shared" si="6"/>
        <v>0</v>
      </c>
      <c r="E58" s="243">
        <f t="shared" si="3"/>
        <v>0</v>
      </c>
      <c r="F58" s="36">
        <f t="shared" si="4"/>
        <v>0</v>
      </c>
      <c r="G58" s="37">
        <f t="shared" si="5"/>
        <v>0</v>
      </c>
    </row>
    <row r="59" spans="1:7" s="1" customFormat="1" x14ac:dyDescent="0.2">
      <c r="A59" s="32" t="str">
        <f t="shared" si="7"/>
        <v>Finished</v>
      </c>
      <c r="B59" s="33">
        <f t="shared" si="1"/>
        <v>43845</v>
      </c>
      <c r="C59" s="26">
        <f t="shared" si="2"/>
        <v>0</v>
      </c>
      <c r="D59" s="26">
        <f t="shared" si="6"/>
        <v>0</v>
      </c>
      <c r="E59" s="241">
        <f t="shared" si="3"/>
        <v>0</v>
      </c>
      <c r="F59" s="26">
        <f t="shared" si="4"/>
        <v>0</v>
      </c>
      <c r="G59" s="25">
        <f t="shared" si="5"/>
        <v>0</v>
      </c>
    </row>
    <row r="60" spans="1:7" s="1" customFormat="1" x14ac:dyDescent="0.2">
      <c r="A60" s="34" t="str">
        <f t="shared" si="7"/>
        <v>Finished</v>
      </c>
      <c r="B60" s="35">
        <f t="shared" si="1"/>
        <v>43876</v>
      </c>
      <c r="C60" s="36">
        <f t="shared" si="2"/>
        <v>0</v>
      </c>
      <c r="D60" s="36">
        <f t="shared" si="6"/>
        <v>0</v>
      </c>
      <c r="E60" s="243">
        <f t="shared" si="3"/>
        <v>0</v>
      </c>
      <c r="F60" s="36">
        <f t="shared" si="4"/>
        <v>0</v>
      </c>
      <c r="G60" s="37">
        <f t="shared" si="5"/>
        <v>0</v>
      </c>
    </row>
    <row r="61" spans="1:7" s="1" customFormat="1" x14ac:dyDescent="0.2">
      <c r="A61" s="32" t="str">
        <f t="shared" si="7"/>
        <v>Finished</v>
      </c>
      <c r="B61" s="33">
        <f t="shared" si="1"/>
        <v>43905</v>
      </c>
      <c r="C61" s="26">
        <f t="shared" si="2"/>
        <v>0</v>
      </c>
      <c r="D61" s="26">
        <f t="shared" si="6"/>
        <v>0</v>
      </c>
      <c r="E61" s="241">
        <f t="shared" si="3"/>
        <v>0</v>
      </c>
      <c r="F61" s="26">
        <f t="shared" si="4"/>
        <v>0</v>
      </c>
      <c r="G61" s="25">
        <f t="shared" si="5"/>
        <v>0</v>
      </c>
    </row>
    <row r="62" spans="1:7" s="1" customFormat="1" x14ac:dyDescent="0.2">
      <c r="A62" s="34" t="str">
        <f t="shared" si="7"/>
        <v>Finished</v>
      </c>
      <c r="B62" s="35">
        <f t="shared" si="1"/>
        <v>43936</v>
      </c>
      <c r="C62" s="36">
        <f t="shared" si="2"/>
        <v>0</v>
      </c>
      <c r="D62" s="36">
        <f t="shared" si="6"/>
        <v>0</v>
      </c>
      <c r="E62" s="243">
        <f t="shared" si="3"/>
        <v>0</v>
      </c>
      <c r="F62" s="36">
        <f t="shared" si="4"/>
        <v>0</v>
      </c>
      <c r="G62" s="37">
        <f t="shared" si="5"/>
        <v>0</v>
      </c>
    </row>
    <row r="63" spans="1:7" s="1" customFormat="1" x14ac:dyDescent="0.2">
      <c r="A63" s="32" t="str">
        <f t="shared" si="7"/>
        <v>Finished</v>
      </c>
      <c r="B63" s="33">
        <f t="shared" si="1"/>
        <v>43966</v>
      </c>
      <c r="C63" s="26">
        <f t="shared" si="2"/>
        <v>0</v>
      </c>
      <c r="D63" s="26">
        <f t="shared" si="6"/>
        <v>0</v>
      </c>
      <c r="E63" s="241">
        <f t="shared" si="3"/>
        <v>0</v>
      </c>
      <c r="F63" s="26">
        <f t="shared" si="4"/>
        <v>0</v>
      </c>
      <c r="G63" s="25">
        <f t="shared" si="5"/>
        <v>0</v>
      </c>
    </row>
    <row r="64" spans="1:7" s="1" customFormat="1" x14ac:dyDescent="0.2">
      <c r="A64" s="34" t="str">
        <f t="shared" si="7"/>
        <v>Finished</v>
      </c>
      <c r="B64" s="35">
        <f t="shared" si="1"/>
        <v>43997</v>
      </c>
      <c r="C64" s="36">
        <f t="shared" si="2"/>
        <v>0</v>
      </c>
      <c r="D64" s="36">
        <f t="shared" si="6"/>
        <v>0</v>
      </c>
      <c r="E64" s="243">
        <f t="shared" si="3"/>
        <v>0</v>
      </c>
      <c r="F64" s="36">
        <f t="shared" si="4"/>
        <v>0</v>
      </c>
      <c r="G64" s="37">
        <f t="shared" si="5"/>
        <v>0</v>
      </c>
    </row>
    <row r="65" spans="1:7" s="1" customFormat="1" x14ac:dyDescent="0.2">
      <c r="A65" s="32" t="str">
        <f t="shared" si="7"/>
        <v>Finished</v>
      </c>
      <c r="B65" s="33">
        <f t="shared" si="1"/>
        <v>44027</v>
      </c>
      <c r="C65" s="26">
        <f t="shared" si="2"/>
        <v>0</v>
      </c>
      <c r="D65" s="26">
        <f t="shared" si="6"/>
        <v>0</v>
      </c>
      <c r="E65" s="241">
        <f t="shared" si="3"/>
        <v>0</v>
      </c>
      <c r="F65" s="26">
        <f t="shared" si="4"/>
        <v>0</v>
      </c>
      <c r="G65" s="25">
        <f t="shared" si="5"/>
        <v>0</v>
      </c>
    </row>
    <row r="66" spans="1:7" s="1" customFormat="1" x14ac:dyDescent="0.2">
      <c r="A66" s="34" t="str">
        <f t="shared" si="7"/>
        <v>Finished</v>
      </c>
      <c r="B66" s="35">
        <f t="shared" si="1"/>
        <v>44058</v>
      </c>
      <c r="C66" s="36">
        <f t="shared" si="2"/>
        <v>0</v>
      </c>
      <c r="D66" s="36">
        <f t="shared" si="6"/>
        <v>0</v>
      </c>
      <c r="E66" s="243">
        <f t="shared" si="3"/>
        <v>0</v>
      </c>
      <c r="F66" s="36">
        <f t="shared" si="4"/>
        <v>0</v>
      </c>
      <c r="G66" s="37">
        <f t="shared" si="5"/>
        <v>0</v>
      </c>
    </row>
    <row r="67" spans="1:7" s="1" customFormat="1" x14ac:dyDescent="0.2">
      <c r="A67" s="32" t="str">
        <f t="shared" si="7"/>
        <v>Finished</v>
      </c>
      <c r="B67" s="33">
        <f t="shared" si="1"/>
        <v>44089</v>
      </c>
      <c r="C67" s="26">
        <f t="shared" si="2"/>
        <v>0</v>
      </c>
      <c r="D67" s="26">
        <f t="shared" si="6"/>
        <v>0</v>
      </c>
      <c r="E67" s="241">
        <f t="shared" si="3"/>
        <v>0</v>
      </c>
      <c r="F67" s="26">
        <f t="shared" si="4"/>
        <v>0</v>
      </c>
      <c r="G67" s="25">
        <f t="shared" si="5"/>
        <v>0</v>
      </c>
    </row>
    <row r="68" spans="1:7" s="1" customFormat="1" x14ac:dyDescent="0.2">
      <c r="A68" s="34" t="str">
        <f t="shared" si="7"/>
        <v>Finished</v>
      </c>
      <c r="B68" s="35">
        <f t="shared" si="1"/>
        <v>44119</v>
      </c>
      <c r="C68" s="36">
        <f t="shared" si="2"/>
        <v>0</v>
      </c>
      <c r="D68" s="36">
        <f t="shared" si="6"/>
        <v>0</v>
      </c>
      <c r="E68" s="243">
        <f t="shared" si="3"/>
        <v>0</v>
      </c>
      <c r="F68" s="36">
        <f t="shared" si="4"/>
        <v>0</v>
      </c>
      <c r="G68" s="37">
        <f t="shared" si="5"/>
        <v>0</v>
      </c>
    </row>
    <row r="69" spans="1:7" s="4" customFormat="1" ht="15" x14ac:dyDescent="0.25">
      <c r="A69" s="42" t="str">
        <f t="shared" si="7"/>
        <v>Finished</v>
      </c>
      <c r="B69" s="43">
        <f t="shared" si="1"/>
        <v>44150</v>
      </c>
      <c r="C69" s="44">
        <f t="shared" si="2"/>
        <v>0</v>
      </c>
      <c r="D69" s="45">
        <f t="shared" si="6"/>
        <v>0</v>
      </c>
      <c r="E69" s="244">
        <f t="shared" si="3"/>
        <v>0</v>
      </c>
      <c r="F69" s="44">
        <f t="shared" si="4"/>
        <v>0</v>
      </c>
      <c r="G69" s="46">
        <f t="shared" si="5"/>
        <v>0</v>
      </c>
    </row>
    <row r="70" spans="1:7" s="1" customFormat="1" x14ac:dyDescent="0.2">
      <c r="A70" s="34" t="str">
        <f t="shared" si="7"/>
        <v>Finished</v>
      </c>
      <c r="B70" s="35">
        <f t="shared" si="1"/>
        <v>44180</v>
      </c>
      <c r="C70" s="36">
        <f>+G69</f>
        <v>0</v>
      </c>
      <c r="D70" s="36">
        <f t="shared" si="6"/>
        <v>0</v>
      </c>
      <c r="E70" s="243">
        <f t="shared" si="3"/>
        <v>0</v>
      </c>
      <c r="F70" s="36">
        <f t="shared" si="4"/>
        <v>0</v>
      </c>
      <c r="G70" s="37">
        <f t="shared" si="5"/>
        <v>0</v>
      </c>
    </row>
    <row r="71" spans="1:7" s="1" customFormat="1" x14ac:dyDescent="0.2">
      <c r="A71" s="32" t="str">
        <f t="shared" si="7"/>
        <v>Finished</v>
      </c>
      <c r="B71" s="33">
        <f t="shared" si="1"/>
        <v>44211</v>
      </c>
      <c r="C71" s="26">
        <f t="shared" si="2"/>
        <v>0</v>
      </c>
      <c r="D71" s="26">
        <f t="shared" si="6"/>
        <v>0</v>
      </c>
      <c r="E71" s="241">
        <f t="shared" si="3"/>
        <v>0</v>
      </c>
      <c r="F71" s="26">
        <f t="shared" si="4"/>
        <v>0</v>
      </c>
      <c r="G71" s="25">
        <f t="shared" si="5"/>
        <v>0</v>
      </c>
    </row>
    <row r="72" spans="1:7" s="1" customFormat="1" x14ac:dyDescent="0.2">
      <c r="A72" s="34" t="str">
        <f t="shared" si="7"/>
        <v>Finished</v>
      </c>
      <c r="B72" s="35">
        <f t="shared" si="1"/>
        <v>44242</v>
      </c>
      <c r="C72" s="36">
        <f t="shared" si="2"/>
        <v>0</v>
      </c>
      <c r="D72" s="36">
        <f t="shared" si="6"/>
        <v>0</v>
      </c>
      <c r="E72" s="243">
        <f t="shared" si="3"/>
        <v>0</v>
      </c>
      <c r="F72" s="36">
        <f t="shared" si="4"/>
        <v>0</v>
      </c>
      <c r="G72" s="37">
        <f t="shared" si="5"/>
        <v>0</v>
      </c>
    </row>
    <row r="73" spans="1:7" s="1" customFormat="1" x14ac:dyDescent="0.2">
      <c r="A73" s="32" t="str">
        <f t="shared" si="7"/>
        <v>Finished</v>
      </c>
      <c r="B73" s="33">
        <f t="shared" si="1"/>
        <v>44270</v>
      </c>
      <c r="C73" s="26">
        <f t="shared" si="2"/>
        <v>0</v>
      </c>
      <c r="D73" s="26">
        <f t="shared" si="6"/>
        <v>0</v>
      </c>
      <c r="E73" s="241">
        <f t="shared" si="3"/>
        <v>0</v>
      </c>
      <c r="F73" s="26">
        <f t="shared" si="4"/>
        <v>0</v>
      </c>
      <c r="G73" s="25">
        <f t="shared" si="5"/>
        <v>0</v>
      </c>
    </row>
    <row r="74" spans="1:7" s="1" customFormat="1" x14ac:dyDescent="0.2">
      <c r="A74" s="34" t="str">
        <f t="shared" si="7"/>
        <v>Finished</v>
      </c>
      <c r="B74" s="35">
        <f t="shared" si="1"/>
        <v>44301</v>
      </c>
      <c r="C74" s="36">
        <f t="shared" si="2"/>
        <v>0</v>
      </c>
      <c r="D74" s="36">
        <f t="shared" si="6"/>
        <v>0</v>
      </c>
      <c r="E74" s="243">
        <f t="shared" si="3"/>
        <v>0</v>
      </c>
      <c r="F74" s="36">
        <f t="shared" si="4"/>
        <v>0</v>
      </c>
      <c r="G74" s="37">
        <f t="shared" si="5"/>
        <v>0</v>
      </c>
    </row>
    <row r="75" spans="1:7" s="1" customFormat="1" x14ac:dyDescent="0.2">
      <c r="A75" s="32" t="str">
        <f t="shared" si="7"/>
        <v>Finished</v>
      </c>
      <c r="B75" s="33">
        <f t="shared" si="1"/>
        <v>44331</v>
      </c>
      <c r="C75" s="26">
        <f t="shared" si="2"/>
        <v>0</v>
      </c>
      <c r="D75" s="26">
        <f t="shared" si="6"/>
        <v>0</v>
      </c>
      <c r="E75" s="241">
        <f t="shared" si="3"/>
        <v>0</v>
      </c>
      <c r="F75" s="26">
        <f t="shared" si="4"/>
        <v>0</v>
      </c>
      <c r="G75" s="25">
        <f t="shared" si="5"/>
        <v>0</v>
      </c>
    </row>
    <row r="76" spans="1:7" s="1" customFormat="1" x14ac:dyDescent="0.2">
      <c r="A76" s="34" t="str">
        <f t="shared" si="7"/>
        <v>Finished</v>
      </c>
      <c r="B76" s="35">
        <f t="shared" si="1"/>
        <v>44362</v>
      </c>
      <c r="C76" s="36">
        <f t="shared" si="2"/>
        <v>0</v>
      </c>
      <c r="D76" s="36">
        <f t="shared" si="6"/>
        <v>0</v>
      </c>
      <c r="E76" s="243">
        <f t="shared" si="3"/>
        <v>0</v>
      </c>
      <c r="F76" s="36">
        <f t="shared" si="4"/>
        <v>0</v>
      </c>
      <c r="G76" s="37">
        <f t="shared" si="5"/>
        <v>0</v>
      </c>
    </row>
    <row r="77" spans="1:7" s="1" customFormat="1" x14ac:dyDescent="0.2">
      <c r="A77" s="34" t="str">
        <f t="shared" si="7"/>
        <v>Finished</v>
      </c>
      <c r="B77" s="35">
        <f t="shared" si="1"/>
        <v>44392</v>
      </c>
      <c r="C77" s="36">
        <f t="shared" si="2"/>
        <v>0</v>
      </c>
      <c r="D77" s="36">
        <f t="shared" si="6"/>
        <v>0</v>
      </c>
      <c r="E77" s="243">
        <f t="shared" si="3"/>
        <v>0</v>
      </c>
      <c r="F77" s="36">
        <f t="shared" si="4"/>
        <v>0</v>
      </c>
      <c r="G77" s="37">
        <f t="shared" si="5"/>
        <v>0</v>
      </c>
    </row>
    <row r="78" spans="1:7" s="1" customFormat="1" x14ac:dyDescent="0.2">
      <c r="A78" s="34" t="str">
        <f t="shared" si="7"/>
        <v>Finished</v>
      </c>
      <c r="B78" s="35">
        <f t="shared" si="1"/>
        <v>44423</v>
      </c>
      <c r="C78" s="36">
        <f t="shared" si="2"/>
        <v>0</v>
      </c>
      <c r="D78" s="36">
        <f t="shared" si="6"/>
        <v>0</v>
      </c>
      <c r="E78" s="243">
        <f t="shared" si="3"/>
        <v>0</v>
      </c>
      <c r="F78" s="36">
        <f t="shared" si="4"/>
        <v>0</v>
      </c>
      <c r="G78" s="37">
        <f t="shared" si="5"/>
        <v>0</v>
      </c>
    </row>
    <row r="79" spans="1:7" s="1" customFormat="1" x14ac:dyDescent="0.2">
      <c r="A79" s="34" t="str">
        <f t="shared" si="7"/>
        <v>Finished</v>
      </c>
      <c r="B79" s="35">
        <f t="shared" si="1"/>
        <v>44454</v>
      </c>
      <c r="C79" s="36">
        <f t="shared" si="2"/>
        <v>0</v>
      </c>
      <c r="D79" s="36">
        <f t="shared" si="6"/>
        <v>0</v>
      </c>
      <c r="E79" s="243">
        <f t="shared" si="3"/>
        <v>0</v>
      </c>
      <c r="F79" s="36">
        <f t="shared" si="4"/>
        <v>0</v>
      </c>
      <c r="G79" s="37">
        <f t="shared" si="5"/>
        <v>0</v>
      </c>
    </row>
    <row r="80" spans="1:7" s="1" customFormat="1" x14ac:dyDescent="0.2">
      <c r="A80" s="34" t="str">
        <f t="shared" si="7"/>
        <v>Finished</v>
      </c>
      <c r="B80" s="35">
        <f t="shared" si="1"/>
        <v>44484</v>
      </c>
      <c r="C80" s="36">
        <f t="shared" si="2"/>
        <v>0</v>
      </c>
      <c r="D80" s="36">
        <f t="shared" si="6"/>
        <v>0</v>
      </c>
      <c r="E80" s="243">
        <f t="shared" si="3"/>
        <v>0</v>
      </c>
      <c r="F80" s="36">
        <f t="shared" si="4"/>
        <v>0</v>
      </c>
      <c r="G80" s="37">
        <f t="shared" si="5"/>
        <v>0</v>
      </c>
    </row>
    <row r="81" spans="1:7" s="1" customFormat="1" x14ac:dyDescent="0.2">
      <c r="A81" s="34" t="str">
        <f t="shared" si="7"/>
        <v>Finished</v>
      </c>
      <c r="B81" s="35">
        <f t="shared" si="1"/>
        <v>44515</v>
      </c>
      <c r="C81" s="36">
        <f t="shared" si="2"/>
        <v>0</v>
      </c>
      <c r="D81" s="36">
        <f t="shared" si="6"/>
        <v>0</v>
      </c>
      <c r="E81" s="243">
        <f t="shared" si="3"/>
        <v>0</v>
      </c>
      <c r="F81" s="36">
        <f t="shared" si="4"/>
        <v>0</v>
      </c>
      <c r="G81" s="37">
        <f t="shared" si="5"/>
        <v>0</v>
      </c>
    </row>
    <row r="82" spans="1:7" s="1" customFormat="1" x14ac:dyDescent="0.2">
      <c r="A82" s="34" t="str">
        <f t="shared" si="7"/>
        <v>Finished</v>
      </c>
      <c r="B82" s="35">
        <f t="shared" si="1"/>
        <v>44545</v>
      </c>
      <c r="C82" s="36">
        <f t="shared" si="2"/>
        <v>0</v>
      </c>
      <c r="D82" s="36">
        <f t="shared" si="6"/>
        <v>0</v>
      </c>
      <c r="E82" s="243">
        <f t="shared" si="3"/>
        <v>0</v>
      </c>
      <c r="F82" s="36">
        <f t="shared" si="4"/>
        <v>0</v>
      </c>
      <c r="G82" s="37">
        <f t="shared" si="5"/>
        <v>0</v>
      </c>
    </row>
    <row r="83" spans="1:7" s="1" customFormat="1" x14ac:dyDescent="0.2">
      <c r="A83" s="34" t="str">
        <f t="shared" si="7"/>
        <v>Finished</v>
      </c>
      <c r="B83" s="35">
        <f t="shared" si="1"/>
        <v>44576</v>
      </c>
      <c r="C83" s="36">
        <f t="shared" si="2"/>
        <v>0</v>
      </c>
      <c r="D83" s="36">
        <f t="shared" si="6"/>
        <v>0</v>
      </c>
      <c r="E83" s="243">
        <f t="shared" si="3"/>
        <v>0</v>
      </c>
      <c r="F83" s="36">
        <f t="shared" si="4"/>
        <v>0</v>
      </c>
      <c r="G83" s="37">
        <f t="shared" si="5"/>
        <v>0</v>
      </c>
    </row>
    <row r="84" spans="1:7" s="1" customFormat="1" x14ac:dyDescent="0.2">
      <c r="A84" s="34" t="str">
        <f t="shared" si="7"/>
        <v>Finished</v>
      </c>
      <c r="B84" s="35">
        <f t="shared" si="1"/>
        <v>44607</v>
      </c>
      <c r="C84" s="36">
        <f t="shared" si="2"/>
        <v>0</v>
      </c>
      <c r="D84" s="36">
        <f t="shared" si="6"/>
        <v>0</v>
      </c>
      <c r="E84" s="243">
        <f t="shared" si="3"/>
        <v>0</v>
      </c>
      <c r="F84" s="36">
        <f t="shared" si="4"/>
        <v>0</v>
      </c>
      <c r="G84" s="37">
        <f t="shared" si="5"/>
        <v>0</v>
      </c>
    </row>
    <row r="85" spans="1:7" s="1" customFormat="1" x14ac:dyDescent="0.2">
      <c r="A85" s="34" t="str">
        <f t="shared" si="7"/>
        <v>Finished</v>
      </c>
      <c r="B85" s="35">
        <f t="shared" si="1"/>
        <v>44635</v>
      </c>
      <c r="C85" s="36">
        <f t="shared" si="2"/>
        <v>0</v>
      </c>
      <c r="D85" s="36">
        <f t="shared" si="6"/>
        <v>0</v>
      </c>
      <c r="E85" s="243">
        <f t="shared" si="3"/>
        <v>0</v>
      </c>
      <c r="F85" s="36">
        <f t="shared" si="4"/>
        <v>0</v>
      </c>
      <c r="G85" s="37">
        <f t="shared" si="5"/>
        <v>0</v>
      </c>
    </row>
    <row r="86" spans="1:7" s="1" customFormat="1" x14ac:dyDescent="0.2">
      <c r="A86" s="34" t="str">
        <f t="shared" si="7"/>
        <v>Finished</v>
      </c>
      <c r="B86" s="35">
        <f t="shared" si="1"/>
        <v>44666</v>
      </c>
      <c r="C86" s="36">
        <f t="shared" si="2"/>
        <v>0</v>
      </c>
      <c r="D86" s="36">
        <f t="shared" si="6"/>
        <v>0</v>
      </c>
      <c r="E86" s="243">
        <f t="shared" si="3"/>
        <v>0</v>
      </c>
      <c r="F86" s="36">
        <f t="shared" si="4"/>
        <v>0</v>
      </c>
      <c r="G86" s="37">
        <f t="shared" si="5"/>
        <v>0</v>
      </c>
    </row>
    <row r="87" spans="1:7" s="1" customFormat="1" x14ac:dyDescent="0.2">
      <c r="A87" s="34" t="str">
        <f t="shared" si="7"/>
        <v>Finished</v>
      </c>
      <c r="B87" s="35">
        <f t="shared" ref="B87:B150" si="8">+EDATE(B86,Len_of_pmt_interval)</f>
        <v>44696</v>
      </c>
      <c r="C87" s="36">
        <f t="shared" ref="C87:C150" si="9">+G86</f>
        <v>0</v>
      </c>
      <c r="D87" s="36">
        <f t="shared" si="6"/>
        <v>0</v>
      </c>
      <c r="E87" s="243">
        <f t="shared" ref="E87:E150" si="10">+C87*cal_periodic_pmt_rate</f>
        <v>0</v>
      </c>
      <c r="F87" s="36">
        <f t="shared" ref="F87:F150" si="11">+IF(A87&lt;num_pmts,$F$14,C87)</f>
        <v>0</v>
      </c>
      <c r="G87" s="37">
        <f t="shared" ref="G87:G150" si="12">+C87-F87</f>
        <v>0</v>
      </c>
    </row>
    <row r="88" spans="1:7" s="1" customFormat="1" x14ac:dyDescent="0.2">
      <c r="A88" s="34" t="str">
        <f t="shared" si="7"/>
        <v>Finished</v>
      </c>
      <c r="B88" s="35">
        <f t="shared" si="8"/>
        <v>44727</v>
      </c>
      <c r="C88" s="36">
        <f t="shared" si="9"/>
        <v>0</v>
      </c>
      <c r="D88" s="36">
        <f t="shared" ref="D88:D151" si="13">+E88+F88</f>
        <v>0</v>
      </c>
      <c r="E88" s="243">
        <f t="shared" si="10"/>
        <v>0</v>
      </c>
      <c r="F88" s="36">
        <f t="shared" si="11"/>
        <v>0</v>
      </c>
      <c r="G88" s="37">
        <f t="shared" si="12"/>
        <v>0</v>
      </c>
    </row>
    <row r="89" spans="1:7" s="1" customFormat="1" x14ac:dyDescent="0.2">
      <c r="A89" s="34" t="str">
        <f t="shared" si="7"/>
        <v>Finished</v>
      </c>
      <c r="B89" s="35">
        <f t="shared" si="8"/>
        <v>44757</v>
      </c>
      <c r="C89" s="36">
        <f t="shared" si="9"/>
        <v>0</v>
      </c>
      <c r="D89" s="36">
        <f t="shared" si="13"/>
        <v>0</v>
      </c>
      <c r="E89" s="243">
        <f t="shared" si="10"/>
        <v>0</v>
      </c>
      <c r="F89" s="36">
        <f t="shared" si="11"/>
        <v>0</v>
      </c>
      <c r="G89" s="37">
        <f t="shared" si="12"/>
        <v>0</v>
      </c>
    </row>
    <row r="90" spans="1:7" s="1" customFormat="1" x14ac:dyDescent="0.2">
      <c r="A90" s="34" t="str">
        <f t="shared" si="7"/>
        <v>Finished</v>
      </c>
      <c r="B90" s="35">
        <f t="shared" si="8"/>
        <v>44788</v>
      </c>
      <c r="C90" s="36">
        <f t="shared" si="9"/>
        <v>0</v>
      </c>
      <c r="D90" s="36">
        <f t="shared" si="13"/>
        <v>0</v>
      </c>
      <c r="E90" s="243">
        <f t="shared" si="10"/>
        <v>0</v>
      </c>
      <c r="F90" s="36">
        <f t="shared" si="11"/>
        <v>0</v>
      </c>
      <c r="G90" s="37">
        <f t="shared" si="12"/>
        <v>0</v>
      </c>
    </row>
    <row r="91" spans="1:7" s="1" customFormat="1" x14ac:dyDescent="0.2">
      <c r="A91" s="34" t="str">
        <f t="shared" si="7"/>
        <v>Finished</v>
      </c>
      <c r="B91" s="35">
        <f t="shared" si="8"/>
        <v>44819</v>
      </c>
      <c r="C91" s="36">
        <f t="shared" si="9"/>
        <v>0</v>
      </c>
      <c r="D91" s="36">
        <f t="shared" si="13"/>
        <v>0</v>
      </c>
      <c r="E91" s="243">
        <f t="shared" si="10"/>
        <v>0</v>
      </c>
      <c r="F91" s="36">
        <f t="shared" si="11"/>
        <v>0</v>
      </c>
      <c r="G91" s="37">
        <f t="shared" si="12"/>
        <v>0</v>
      </c>
    </row>
    <row r="92" spans="1:7" s="1" customFormat="1" x14ac:dyDescent="0.2">
      <c r="A92" s="34" t="str">
        <f t="shared" si="7"/>
        <v>Finished</v>
      </c>
      <c r="B92" s="35">
        <f t="shared" si="8"/>
        <v>44849</v>
      </c>
      <c r="C92" s="36">
        <f t="shared" si="9"/>
        <v>0</v>
      </c>
      <c r="D92" s="36">
        <f t="shared" si="13"/>
        <v>0</v>
      </c>
      <c r="E92" s="243">
        <f t="shared" si="10"/>
        <v>0</v>
      </c>
      <c r="F92" s="36">
        <f t="shared" si="11"/>
        <v>0</v>
      </c>
      <c r="G92" s="37">
        <f t="shared" si="12"/>
        <v>0</v>
      </c>
    </row>
    <row r="93" spans="1:7" s="1" customFormat="1" x14ac:dyDescent="0.2">
      <c r="A93" s="34" t="str">
        <f t="shared" si="7"/>
        <v>Finished</v>
      </c>
      <c r="B93" s="35">
        <f t="shared" si="8"/>
        <v>44880</v>
      </c>
      <c r="C93" s="36">
        <f t="shared" si="9"/>
        <v>0</v>
      </c>
      <c r="D93" s="36">
        <f t="shared" si="13"/>
        <v>0</v>
      </c>
      <c r="E93" s="243">
        <f t="shared" si="10"/>
        <v>0</v>
      </c>
      <c r="F93" s="36">
        <f t="shared" si="11"/>
        <v>0</v>
      </c>
      <c r="G93" s="37">
        <f t="shared" si="12"/>
        <v>0</v>
      </c>
    </row>
    <row r="94" spans="1:7" s="1" customFormat="1" x14ac:dyDescent="0.2">
      <c r="A94" s="34" t="str">
        <f t="shared" si="7"/>
        <v>Finished</v>
      </c>
      <c r="B94" s="35">
        <f t="shared" si="8"/>
        <v>44910</v>
      </c>
      <c r="C94" s="36">
        <f t="shared" si="9"/>
        <v>0</v>
      </c>
      <c r="D94" s="36">
        <f t="shared" si="13"/>
        <v>0</v>
      </c>
      <c r="E94" s="243">
        <f t="shared" si="10"/>
        <v>0</v>
      </c>
      <c r="F94" s="36">
        <f t="shared" si="11"/>
        <v>0</v>
      </c>
      <c r="G94" s="37">
        <f t="shared" si="12"/>
        <v>0</v>
      </c>
    </row>
    <row r="95" spans="1:7" s="1" customFormat="1" x14ac:dyDescent="0.2">
      <c r="A95" s="34" t="str">
        <f t="shared" si="7"/>
        <v>Finished</v>
      </c>
      <c r="B95" s="35">
        <f t="shared" si="8"/>
        <v>44941</v>
      </c>
      <c r="C95" s="36">
        <f t="shared" si="9"/>
        <v>0</v>
      </c>
      <c r="D95" s="36">
        <f t="shared" si="13"/>
        <v>0</v>
      </c>
      <c r="E95" s="243">
        <f t="shared" si="10"/>
        <v>0</v>
      </c>
      <c r="F95" s="36">
        <f t="shared" si="11"/>
        <v>0</v>
      </c>
      <c r="G95" s="37">
        <f t="shared" si="12"/>
        <v>0</v>
      </c>
    </row>
    <row r="96" spans="1:7" s="1" customFormat="1" x14ac:dyDescent="0.2">
      <c r="A96" s="34" t="str">
        <f t="shared" si="7"/>
        <v>Finished</v>
      </c>
      <c r="B96" s="35">
        <f t="shared" si="8"/>
        <v>44972</v>
      </c>
      <c r="C96" s="36">
        <f t="shared" si="9"/>
        <v>0</v>
      </c>
      <c r="D96" s="36">
        <f t="shared" si="13"/>
        <v>0</v>
      </c>
      <c r="E96" s="243">
        <f t="shared" si="10"/>
        <v>0</v>
      </c>
      <c r="F96" s="36">
        <f t="shared" si="11"/>
        <v>0</v>
      </c>
      <c r="G96" s="37">
        <f t="shared" si="12"/>
        <v>0</v>
      </c>
    </row>
    <row r="97" spans="1:7" s="1" customFormat="1" x14ac:dyDescent="0.2">
      <c r="A97" s="34" t="str">
        <f t="shared" si="7"/>
        <v>Finished</v>
      </c>
      <c r="B97" s="35">
        <f t="shared" si="8"/>
        <v>45000</v>
      </c>
      <c r="C97" s="36">
        <f t="shared" si="9"/>
        <v>0</v>
      </c>
      <c r="D97" s="36">
        <f t="shared" si="13"/>
        <v>0</v>
      </c>
      <c r="E97" s="243">
        <f t="shared" si="10"/>
        <v>0</v>
      </c>
      <c r="F97" s="36">
        <f t="shared" si="11"/>
        <v>0</v>
      </c>
      <c r="G97" s="37">
        <f t="shared" si="12"/>
        <v>0</v>
      </c>
    </row>
    <row r="98" spans="1:7" x14ac:dyDescent="0.2">
      <c r="A98" s="34" t="str">
        <f t="shared" si="7"/>
        <v>Finished</v>
      </c>
      <c r="B98" s="35">
        <f t="shared" si="8"/>
        <v>45031</v>
      </c>
      <c r="C98" s="36">
        <f t="shared" si="9"/>
        <v>0</v>
      </c>
      <c r="D98" s="36">
        <f t="shared" si="13"/>
        <v>0</v>
      </c>
      <c r="E98" s="243">
        <f t="shared" si="10"/>
        <v>0</v>
      </c>
      <c r="F98" s="36">
        <f t="shared" si="11"/>
        <v>0</v>
      </c>
      <c r="G98" s="37">
        <f t="shared" si="12"/>
        <v>0</v>
      </c>
    </row>
    <row r="99" spans="1:7" x14ac:dyDescent="0.2">
      <c r="A99" s="34" t="str">
        <f t="shared" si="7"/>
        <v>Finished</v>
      </c>
      <c r="B99" s="35">
        <f t="shared" si="8"/>
        <v>45061</v>
      </c>
      <c r="C99" s="36">
        <f t="shared" si="9"/>
        <v>0</v>
      </c>
      <c r="D99" s="36">
        <f t="shared" si="13"/>
        <v>0</v>
      </c>
      <c r="E99" s="243">
        <f t="shared" si="10"/>
        <v>0</v>
      </c>
      <c r="F99" s="36">
        <f t="shared" si="11"/>
        <v>0</v>
      </c>
      <c r="G99" s="37">
        <f t="shared" si="12"/>
        <v>0</v>
      </c>
    </row>
    <row r="100" spans="1:7" x14ac:dyDescent="0.2">
      <c r="A100" s="34" t="str">
        <f t="shared" si="7"/>
        <v>Finished</v>
      </c>
      <c r="B100" s="35">
        <f t="shared" si="8"/>
        <v>45092</v>
      </c>
      <c r="C100" s="36">
        <f t="shared" si="9"/>
        <v>0</v>
      </c>
      <c r="D100" s="36">
        <f t="shared" si="13"/>
        <v>0</v>
      </c>
      <c r="E100" s="243">
        <f t="shared" si="10"/>
        <v>0</v>
      </c>
      <c r="F100" s="36">
        <f t="shared" si="11"/>
        <v>0</v>
      </c>
      <c r="G100" s="37">
        <f t="shared" si="12"/>
        <v>0</v>
      </c>
    </row>
    <row r="101" spans="1:7" x14ac:dyDescent="0.2">
      <c r="A101" s="34" t="str">
        <f t="shared" si="7"/>
        <v>Finished</v>
      </c>
      <c r="B101" s="35">
        <f t="shared" si="8"/>
        <v>45122</v>
      </c>
      <c r="C101" s="36">
        <f t="shared" si="9"/>
        <v>0</v>
      </c>
      <c r="D101" s="36">
        <f t="shared" si="13"/>
        <v>0</v>
      </c>
      <c r="E101" s="243">
        <f t="shared" si="10"/>
        <v>0</v>
      </c>
      <c r="F101" s="36">
        <f t="shared" si="11"/>
        <v>0</v>
      </c>
      <c r="G101" s="37">
        <f t="shared" si="12"/>
        <v>0</v>
      </c>
    </row>
    <row r="102" spans="1:7" x14ac:dyDescent="0.2">
      <c r="A102" s="34" t="str">
        <f t="shared" si="7"/>
        <v>Finished</v>
      </c>
      <c r="B102" s="35">
        <f t="shared" si="8"/>
        <v>45153</v>
      </c>
      <c r="C102" s="36">
        <f t="shared" si="9"/>
        <v>0</v>
      </c>
      <c r="D102" s="36">
        <f t="shared" si="13"/>
        <v>0</v>
      </c>
      <c r="E102" s="243">
        <f t="shared" si="10"/>
        <v>0</v>
      </c>
      <c r="F102" s="36">
        <f t="shared" si="11"/>
        <v>0</v>
      </c>
      <c r="G102" s="37">
        <f t="shared" si="12"/>
        <v>0</v>
      </c>
    </row>
    <row r="103" spans="1:7" x14ac:dyDescent="0.2">
      <c r="A103" s="34" t="str">
        <f t="shared" si="7"/>
        <v>Finished</v>
      </c>
      <c r="B103" s="35">
        <f t="shared" si="8"/>
        <v>45184</v>
      </c>
      <c r="C103" s="36">
        <f t="shared" si="9"/>
        <v>0</v>
      </c>
      <c r="D103" s="36">
        <f t="shared" si="13"/>
        <v>0</v>
      </c>
      <c r="E103" s="243">
        <f t="shared" si="10"/>
        <v>0</v>
      </c>
      <c r="F103" s="36">
        <f t="shared" si="11"/>
        <v>0</v>
      </c>
      <c r="G103" s="37">
        <f t="shared" si="12"/>
        <v>0</v>
      </c>
    </row>
    <row r="104" spans="1:7" x14ac:dyDescent="0.2">
      <c r="A104" s="34" t="str">
        <f t="shared" si="7"/>
        <v>Finished</v>
      </c>
      <c r="B104" s="35">
        <f t="shared" si="8"/>
        <v>45214</v>
      </c>
      <c r="C104" s="36">
        <f t="shared" si="9"/>
        <v>0</v>
      </c>
      <c r="D104" s="36">
        <f t="shared" si="13"/>
        <v>0</v>
      </c>
      <c r="E104" s="243">
        <f t="shared" si="10"/>
        <v>0</v>
      </c>
      <c r="F104" s="36">
        <f t="shared" si="11"/>
        <v>0</v>
      </c>
      <c r="G104" s="37">
        <f t="shared" si="12"/>
        <v>0</v>
      </c>
    </row>
    <row r="105" spans="1:7" x14ac:dyDescent="0.2">
      <c r="A105" s="34" t="str">
        <f t="shared" si="7"/>
        <v>Finished</v>
      </c>
      <c r="B105" s="35">
        <f t="shared" si="8"/>
        <v>45245</v>
      </c>
      <c r="C105" s="36">
        <f t="shared" si="9"/>
        <v>0</v>
      </c>
      <c r="D105" s="36">
        <f t="shared" si="13"/>
        <v>0</v>
      </c>
      <c r="E105" s="243">
        <f t="shared" si="10"/>
        <v>0</v>
      </c>
      <c r="F105" s="36">
        <f t="shared" si="11"/>
        <v>0</v>
      </c>
      <c r="G105" s="37">
        <f t="shared" si="12"/>
        <v>0</v>
      </c>
    </row>
    <row r="106" spans="1:7" x14ac:dyDescent="0.2">
      <c r="A106" s="34" t="str">
        <f t="shared" si="7"/>
        <v>Finished</v>
      </c>
      <c r="B106" s="35">
        <f t="shared" si="8"/>
        <v>45275</v>
      </c>
      <c r="C106" s="36">
        <f t="shared" si="9"/>
        <v>0</v>
      </c>
      <c r="D106" s="36">
        <f t="shared" si="13"/>
        <v>0</v>
      </c>
      <c r="E106" s="243">
        <f t="shared" si="10"/>
        <v>0</v>
      </c>
      <c r="F106" s="36">
        <f t="shared" si="11"/>
        <v>0</v>
      </c>
      <c r="G106" s="37">
        <f t="shared" si="12"/>
        <v>0</v>
      </c>
    </row>
    <row r="107" spans="1:7" x14ac:dyDescent="0.2">
      <c r="A107" s="34" t="str">
        <f t="shared" si="7"/>
        <v>Finished</v>
      </c>
      <c r="B107" s="35">
        <f t="shared" si="8"/>
        <v>45306</v>
      </c>
      <c r="C107" s="36">
        <f t="shared" si="9"/>
        <v>0</v>
      </c>
      <c r="D107" s="36">
        <f t="shared" si="13"/>
        <v>0</v>
      </c>
      <c r="E107" s="243">
        <f t="shared" si="10"/>
        <v>0</v>
      </c>
      <c r="F107" s="36">
        <f t="shared" si="11"/>
        <v>0</v>
      </c>
      <c r="G107" s="37">
        <f t="shared" si="12"/>
        <v>0</v>
      </c>
    </row>
    <row r="108" spans="1:7" x14ac:dyDescent="0.2">
      <c r="A108" s="34" t="str">
        <f t="shared" si="7"/>
        <v>Finished</v>
      </c>
      <c r="B108" s="35">
        <f t="shared" si="8"/>
        <v>45337</v>
      </c>
      <c r="C108" s="36">
        <f t="shared" si="9"/>
        <v>0</v>
      </c>
      <c r="D108" s="36">
        <f t="shared" si="13"/>
        <v>0</v>
      </c>
      <c r="E108" s="243">
        <f t="shared" si="10"/>
        <v>0</v>
      </c>
      <c r="F108" s="36">
        <f t="shared" si="11"/>
        <v>0</v>
      </c>
      <c r="G108" s="37">
        <f t="shared" si="12"/>
        <v>0</v>
      </c>
    </row>
    <row r="109" spans="1:7" x14ac:dyDescent="0.2">
      <c r="A109" s="34" t="str">
        <f t="shared" si="7"/>
        <v>Finished</v>
      </c>
      <c r="B109" s="35">
        <f t="shared" si="8"/>
        <v>45366</v>
      </c>
      <c r="C109" s="36">
        <f t="shared" si="9"/>
        <v>0</v>
      </c>
      <c r="D109" s="36">
        <f t="shared" si="13"/>
        <v>0</v>
      </c>
      <c r="E109" s="243">
        <f t="shared" si="10"/>
        <v>0</v>
      </c>
      <c r="F109" s="36">
        <f t="shared" si="11"/>
        <v>0</v>
      </c>
      <c r="G109" s="37">
        <f t="shared" si="12"/>
        <v>0</v>
      </c>
    </row>
    <row r="110" spans="1:7" x14ac:dyDescent="0.2">
      <c r="A110" s="34" t="str">
        <f t="shared" si="7"/>
        <v>Finished</v>
      </c>
      <c r="B110" s="35">
        <f t="shared" si="8"/>
        <v>45397</v>
      </c>
      <c r="C110" s="36">
        <f t="shared" si="9"/>
        <v>0</v>
      </c>
      <c r="D110" s="36">
        <f t="shared" si="13"/>
        <v>0</v>
      </c>
      <c r="E110" s="243">
        <f t="shared" si="10"/>
        <v>0</v>
      </c>
      <c r="F110" s="36">
        <f t="shared" si="11"/>
        <v>0</v>
      </c>
      <c r="G110" s="37">
        <f t="shared" si="12"/>
        <v>0</v>
      </c>
    </row>
    <row r="111" spans="1:7" x14ac:dyDescent="0.2">
      <c r="A111" s="34" t="str">
        <f t="shared" si="7"/>
        <v>Finished</v>
      </c>
      <c r="B111" s="35">
        <f t="shared" si="8"/>
        <v>45427</v>
      </c>
      <c r="C111" s="36">
        <f t="shared" si="9"/>
        <v>0</v>
      </c>
      <c r="D111" s="36">
        <f t="shared" si="13"/>
        <v>0</v>
      </c>
      <c r="E111" s="243">
        <f t="shared" si="10"/>
        <v>0</v>
      </c>
      <c r="F111" s="36">
        <f t="shared" si="11"/>
        <v>0</v>
      </c>
      <c r="G111" s="37">
        <f t="shared" si="12"/>
        <v>0</v>
      </c>
    </row>
    <row r="112" spans="1:7" x14ac:dyDescent="0.2">
      <c r="A112" s="34" t="str">
        <f t="shared" si="7"/>
        <v>Finished</v>
      </c>
      <c r="B112" s="35">
        <f t="shared" si="8"/>
        <v>45458</v>
      </c>
      <c r="C112" s="36">
        <f t="shared" si="9"/>
        <v>0</v>
      </c>
      <c r="D112" s="36">
        <f t="shared" si="13"/>
        <v>0</v>
      </c>
      <c r="E112" s="243">
        <f t="shared" si="10"/>
        <v>0</v>
      </c>
      <c r="F112" s="36">
        <f t="shared" si="11"/>
        <v>0</v>
      </c>
      <c r="G112" s="37">
        <f t="shared" si="12"/>
        <v>0</v>
      </c>
    </row>
    <row r="113" spans="1:7" x14ac:dyDescent="0.2">
      <c r="A113" s="34" t="str">
        <f t="shared" si="7"/>
        <v>Finished</v>
      </c>
      <c r="B113" s="35">
        <f t="shared" si="8"/>
        <v>45488</v>
      </c>
      <c r="C113" s="36">
        <f t="shared" si="9"/>
        <v>0</v>
      </c>
      <c r="D113" s="36">
        <f t="shared" si="13"/>
        <v>0</v>
      </c>
      <c r="E113" s="243">
        <f t="shared" si="10"/>
        <v>0</v>
      </c>
      <c r="F113" s="36">
        <f t="shared" si="11"/>
        <v>0</v>
      </c>
      <c r="G113" s="37">
        <f t="shared" si="12"/>
        <v>0</v>
      </c>
    </row>
    <row r="114" spans="1:7" x14ac:dyDescent="0.2">
      <c r="A114" s="34" t="str">
        <f t="shared" si="7"/>
        <v>Finished</v>
      </c>
      <c r="B114" s="35">
        <f t="shared" si="8"/>
        <v>45519</v>
      </c>
      <c r="C114" s="36">
        <f t="shared" si="9"/>
        <v>0</v>
      </c>
      <c r="D114" s="36">
        <f t="shared" si="13"/>
        <v>0</v>
      </c>
      <c r="E114" s="243">
        <f t="shared" si="10"/>
        <v>0</v>
      </c>
      <c r="F114" s="36">
        <f t="shared" si="11"/>
        <v>0</v>
      </c>
      <c r="G114" s="37">
        <f t="shared" si="12"/>
        <v>0</v>
      </c>
    </row>
    <row r="115" spans="1:7" x14ac:dyDescent="0.2">
      <c r="A115" s="34" t="str">
        <f t="shared" si="7"/>
        <v>Finished</v>
      </c>
      <c r="B115" s="35">
        <f t="shared" si="8"/>
        <v>45550</v>
      </c>
      <c r="C115" s="36">
        <f t="shared" si="9"/>
        <v>0</v>
      </c>
      <c r="D115" s="36">
        <f t="shared" si="13"/>
        <v>0</v>
      </c>
      <c r="E115" s="243">
        <f t="shared" si="10"/>
        <v>0</v>
      </c>
      <c r="F115" s="36">
        <f t="shared" si="11"/>
        <v>0</v>
      </c>
      <c r="G115" s="37">
        <f t="shared" si="12"/>
        <v>0</v>
      </c>
    </row>
    <row r="116" spans="1:7" x14ac:dyDescent="0.2">
      <c r="A116" s="34" t="str">
        <f t="shared" si="7"/>
        <v>Finished</v>
      </c>
      <c r="B116" s="35">
        <f t="shared" si="8"/>
        <v>45580</v>
      </c>
      <c r="C116" s="36">
        <f t="shared" si="9"/>
        <v>0</v>
      </c>
      <c r="D116" s="36">
        <f t="shared" si="13"/>
        <v>0</v>
      </c>
      <c r="E116" s="243">
        <f t="shared" si="10"/>
        <v>0</v>
      </c>
      <c r="F116" s="36">
        <f t="shared" si="11"/>
        <v>0</v>
      </c>
      <c r="G116" s="37">
        <f t="shared" si="12"/>
        <v>0</v>
      </c>
    </row>
    <row r="117" spans="1:7" x14ac:dyDescent="0.2">
      <c r="A117" s="34" t="str">
        <f t="shared" si="7"/>
        <v>Finished</v>
      </c>
      <c r="B117" s="35">
        <f t="shared" si="8"/>
        <v>45611</v>
      </c>
      <c r="C117" s="36">
        <f t="shared" si="9"/>
        <v>0</v>
      </c>
      <c r="D117" s="36">
        <f t="shared" si="13"/>
        <v>0</v>
      </c>
      <c r="E117" s="243">
        <f t="shared" si="10"/>
        <v>0</v>
      </c>
      <c r="F117" s="36">
        <f t="shared" si="11"/>
        <v>0</v>
      </c>
      <c r="G117" s="37">
        <f t="shared" si="12"/>
        <v>0</v>
      </c>
    </row>
    <row r="118" spans="1:7" x14ac:dyDescent="0.2">
      <c r="A118" s="34" t="str">
        <f t="shared" ref="A118:A181" si="14">+IF(A117&lt;num_pmts,A117+1,"Finished")</f>
        <v>Finished</v>
      </c>
      <c r="B118" s="35">
        <f t="shared" si="8"/>
        <v>45641</v>
      </c>
      <c r="C118" s="36">
        <f t="shared" si="9"/>
        <v>0</v>
      </c>
      <c r="D118" s="36">
        <f t="shared" si="13"/>
        <v>0</v>
      </c>
      <c r="E118" s="243">
        <f t="shared" si="10"/>
        <v>0</v>
      </c>
      <c r="F118" s="36">
        <f t="shared" si="11"/>
        <v>0</v>
      </c>
      <c r="G118" s="37">
        <f t="shared" si="12"/>
        <v>0</v>
      </c>
    </row>
    <row r="119" spans="1:7" x14ac:dyDescent="0.2">
      <c r="A119" s="34" t="str">
        <f t="shared" si="14"/>
        <v>Finished</v>
      </c>
      <c r="B119" s="35">
        <f t="shared" si="8"/>
        <v>45672</v>
      </c>
      <c r="C119" s="36">
        <f t="shared" si="9"/>
        <v>0</v>
      </c>
      <c r="D119" s="36">
        <f t="shared" si="13"/>
        <v>0</v>
      </c>
      <c r="E119" s="243">
        <f t="shared" si="10"/>
        <v>0</v>
      </c>
      <c r="F119" s="36">
        <f t="shared" si="11"/>
        <v>0</v>
      </c>
      <c r="G119" s="37">
        <f t="shared" si="12"/>
        <v>0</v>
      </c>
    </row>
    <row r="120" spans="1:7" x14ac:dyDescent="0.2">
      <c r="A120" s="34" t="str">
        <f t="shared" si="14"/>
        <v>Finished</v>
      </c>
      <c r="B120" s="35">
        <f t="shared" si="8"/>
        <v>45703</v>
      </c>
      <c r="C120" s="36">
        <f t="shared" si="9"/>
        <v>0</v>
      </c>
      <c r="D120" s="36">
        <f t="shared" si="13"/>
        <v>0</v>
      </c>
      <c r="E120" s="243">
        <f t="shared" si="10"/>
        <v>0</v>
      </c>
      <c r="F120" s="36">
        <f t="shared" si="11"/>
        <v>0</v>
      </c>
      <c r="G120" s="37">
        <f t="shared" si="12"/>
        <v>0</v>
      </c>
    </row>
    <row r="121" spans="1:7" x14ac:dyDescent="0.2">
      <c r="A121" s="34" t="str">
        <f t="shared" si="14"/>
        <v>Finished</v>
      </c>
      <c r="B121" s="35">
        <f t="shared" si="8"/>
        <v>45731</v>
      </c>
      <c r="C121" s="36">
        <f t="shared" si="9"/>
        <v>0</v>
      </c>
      <c r="D121" s="36">
        <f t="shared" si="13"/>
        <v>0</v>
      </c>
      <c r="E121" s="243">
        <f t="shared" si="10"/>
        <v>0</v>
      </c>
      <c r="F121" s="36">
        <f t="shared" si="11"/>
        <v>0</v>
      </c>
      <c r="G121" s="37">
        <f t="shared" si="12"/>
        <v>0</v>
      </c>
    </row>
    <row r="122" spans="1:7" x14ac:dyDescent="0.2">
      <c r="A122" s="34" t="str">
        <f t="shared" si="14"/>
        <v>Finished</v>
      </c>
      <c r="B122" s="35">
        <f t="shared" si="8"/>
        <v>45762</v>
      </c>
      <c r="C122" s="36">
        <f t="shared" si="9"/>
        <v>0</v>
      </c>
      <c r="D122" s="36">
        <f t="shared" si="13"/>
        <v>0</v>
      </c>
      <c r="E122" s="243">
        <f t="shared" si="10"/>
        <v>0</v>
      </c>
      <c r="F122" s="36">
        <f t="shared" si="11"/>
        <v>0</v>
      </c>
      <c r="G122" s="37">
        <f t="shared" si="12"/>
        <v>0</v>
      </c>
    </row>
    <row r="123" spans="1:7" x14ac:dyDescent="0.2">
      <c r="A123" s="34" t="str">
        <f t="shared" si="14"/>
        <v>Finished</v>
      </c>
      <c r="B123" s="35">
        <f t="shared" si="8"/>
        <v>45792</v>
      </c>
      <c r="C123" s="36">
        <f t="shared" si="9"/>
        <v>0</v>
      </c>
      <c r="D123" s="36">
        <f t="shared" si="13"/>
        <v>0</v>
      </c>
      <c r="E123" s="243">
        <f t="shared" si="10"/>
        <v>0</v>
      </c>
      <c r="F123" s="36">
        <f t="shared" si="11"/>
        <v>0</v>
      </c>
      <c r="G123" s="37">
        <f t="shared" si="12"/>
        <v>0</v>
      </c>
    </row>
    <row r="124" spans="1:7" x14ac:dyDescent="0.2">
      <c r="A124" s="34" t="str">
        <f t="shared" si="14"/>
        <v>Finished</v>
      </c>
      <c r="B124" s="35">
        <f t="shared" si="8"/>
        <v>45823</v>
      </c>
      <c r="C124" s="36">
        <f t="shared" si="9"/>
        <v>0</v>
      </c>
      <c r="D124" s="36">
        <f t="shared" si="13"/>
        <v>0</v>
      </c>
      <c r="E124" s="243">
        <f t="shared" si="10"/>
        <v>0</v>
      </c>
      <c r="F124" s="36">
        <f t="shared" si="11"/>
        <v>0</v>
      </c>
      <c r="G124" s="37">
        <f t="shared" si="12"/>
        <v>0</v>
      </c>
    </row>
    <row r="125" spans="1:7" x14ac:dyDescent="0.2">
      <c r="A125" s="34" t="str">
        <f t="shared" si="14"/>
        <v>Finished</v>
      </c>
      <c r="B125" s="35">
        <f t="shared" si="8"/>
        <v>45853</v>
      </c>
      <c r="C125" s="36">
        <f t="shared" si="9"/>
        <v>0</v>
      </c>
      <c r="D125" s="36">
        <f t="shared" si="13"/>
        <v>0</v>
      </c>
      <c r="E125" s="243">
        <f t="shared" si="10"/>
        <v>0</v>
      </c>
      <c r="F125" s="36">
        <f t="shared" si="11"/>
        <v>0</v>
      </c>
      <c r="G125" s="37">
        <f t="shared" si="12"/>
        <v>0</v>
      </c>
    </row>
    <row r="126" spans="1:7" x14ac:dyDescent="0.2">
      <c r="A126" s="34" t="str">
        <f t="shared" si="14"/>
        <v>Finished</v>
      </c>
      <c r="B126" s="35">
        <f t="shared" si="8"/>
        <v>45884</v>
      </c>
      <c r="C126" s="36">
        <f t="shared" si="9"/>
        <v>0</v>
      </c>
      <c r="D126" s="36">
        <f t="shared" si="13"/>
        <v>0</v>
      </c>
      <c r="E126" s="243">
        <f t="shared" si="10"/>
        <v>0</v>
      </c>
      <c r="F126" s="36">
        <f t="shared" si="11"/>
        <v>0</v>
      </c>
      <c r="G126" s="37">
        <f t="shared" si="12"/>
        <v>0</v>
      </c>
    </row>
    <row r="127" spans="1:7" x14ac:dyDescent="0.2">
      <c r="A127" s="34" t="str">
        <f t="shared" si="14"/>
        <v>Finished</v>
      </c>
      <c r="B127" s="35">
        <f t="shared" si="8"/>
        <v>45915</v>
      </c>
      <c r="C127" s="36">
        <f t="shared" si="9"/>
        <v>0</v>
      </c>
      <c r="D127" s="36">
        <f t="shared" si="13"/>
        <v>0</v>
      </c>
      <c r="E127" s="243">
        <f t="shared" si="10"/>
        <v>0</v>
      </c>
      <c r="F127" s="36">
        <f t="shared" si="11"/>
        <v>0</v>
      </c>
      <c r="G127" s="37">
        <f t="shared" si="12"/>
        <v>0</v>
      </c>
    </row>
    <row r="128" spans="1:7" x14ac:dyDescent="0.2">
      <c r="A128" s="34" t="str">
        <f t="shared" si="14"/>
        <v>Finished</v>
      </c>
      <c r="B128" s="35">
        <f t="shared" si="8"/>
        <v>45945</v>
      </c>
      <c r="C128" s="36">
        <f t="shared" si="9"/>
        <v>0</v>
      </c>
      <c r="D128" s="36">
        <f t="shared" si="13"/>
        <v>0</v>
      </c>
      <c r="E128" s="243">
        <f t="shared" si="10"/>
        <v>0</v>
      </c>
      <c r="F128" s="36">
        <f t="shared" si="11"/>
        <v>0</v>
      </c>
      <c r="G128" s="37">
        <f t="shared" si="12"/>
        <v>0</v>
      </c>
    </row>
    <row r="129" spans="1:7" x14ac:dyDescent="0.2">
      <c r="A129" s="34" t="str">
        <f t="shared" si="14"/>
        <v>Finished</v>
      </c>
      <c r="B129" s="35">
        <f t="shared" si="8"/>
        <v>45976</v>
      </c>
      <c r="C129" s="36">
        <f t="shared" si="9"/>
        <v>0</v>
      </c>
      <c r="D129" s="36">
        <f t="shared" si="13"/>
        <v>0</v>
      </c>
      <c r="E129" s="243">
        <f t="shared" si="10"/>
        <v>0</v>
      </c>
      <c r="F129" s="36">
        <f t="shared" si="11"/>
        <v>0</v>
      </c>
      <c r="G129" s="37">
        <f t="shared" si="12"/>
        <v>0</v>
      </c>
    </row>
    <row r="130" spans="1:7" x14ac:dyDescent="0.2">
      <c r="A130" s="34" t="str">
        <f t="shared" si="14"/>
        <v>Finished</v>
      </c>
      <c r="B130" s="35">
        <f t="shared" si="8"/>
        <v>46006</v>
      </c>
      <c r="C130" s="36">
        <f t="shared" si="9"/>
        <v>0</v>
      </c>
      <c r="D130" s="36">
        <f t="shared" si="13"/>
        <v>0</v>
      </c>
      <c r="E130" s="243">
        <f t="shared" si="10"/>
        <v>0</v>
      </c>
      <c r="F130" s="36">
        <f t="shared" si="11"/>
        <v>0</v>
      </c>
      <c r="G130" s="37">
        <f t="shared" si="12"/>
        <v>0</v>
      </c>
    </row>
    <row r="131" spans="1:7" x14ac:dyDescent="0.2">
      <c r="A131" s="34" t="str">
        <f t="shared" si="14"/>
        <v>Finished</v>
      </c>
      <c r="B131" s="35">
        <f t="shared" si="8"/>
        <v>46037</v>
      </c>
      <c r="C131" s="36">
        <f t="shared" si="9"/>
        <v>0</v>
      </c>
      <c r="D131" s="36">
        <f t="shared" si="13"/>
        <v>0</v>
      </c>
      <c r="E131" s="243">
        <f t="shared" si="10"/>
        <v>0</v>
      </c>
      <c r="F131" s="36">
        <f t="shared" si="11"/>
        <v>0</v>
      </c>
      <c r="G131" s="37">
        <f t="shared" si="12"/>
        <v>0</v>
      </c>
    </row>
    <row r="132" spans="1:7" x14ac:dyDescent="0.2">
      <c r="A132" s="34" t="str">
        <f t="shared" si="14"/>
        <v>Finished</v>
      </c>
      <c r="B132" s="35">
        <f t="shared" si="8"/>
        <v>46068</v>
      </c>
      <c r="C132" s="36">
        <f t="shared" si="9"/>
        <v>0</v>
      </c>
      <c r="D132" s="36">
        <f t="shared" si="13"/>
        <v>0</v>
      </c>
      <c r="E132" s="243">
        <f t="shared" si="10"/>
        <v>0</v>
      </c>
      <c r="F132" s="36">
        <f t="shared" si="11"/>
        <v>0</v>
      </c>
      <c r="G132" s="37">
        <f t="shared" si="12"/>
        <v>0</v>
      </c>
    </row>
    <row r="133" spans="1:7" x14ac:dyDescent="0.2">
      <c r="A133" s="34" t="str">
        <f t="shared" si="14"/>
        <v>Finished</v>
      </c>
      <c r="B133" s="35">
        <f t="shared" si="8"/>
        <v>46096</v>
      </c>
      <c r="C133" s="36">
        <f t="shared" si="9"/>
        <v>0</v>
      </c>
      <c r="D133" s="36">
        <f t="shared" si="13"/>
        <v>0</v>
      </c>
      <c r="E133" s="243">
        <f t="shared" si="10"/>
        <v>0</v>
      </c>
      <c r="F133" s="36">
        <f t="shared" si="11"/>
        <v>0</v>
      </c>
      <c r="G133" s="37">
        <f t="shared" si="12"/>
        <v>0</v>
      </c>
    </row>
    <row r="134" spans="1:7" x14ac:dyDescent="0.2">
      <c r="A134" s="34" t="str">
        <f t="shared" si="14"/>
        <v>Finished</v>
      </c>
      <c r="B134" s="35">
        <f t="shared" si="8"/>
        <v>46127</v>
      </c>
      <c r="C134" s="36">
        <f t="shared" si="9"/>
        <v>0</v>
      </c>
      <c r="D134" s="36">
        <f t="shared" si="13"/>
        <v>0</v>
      </c>
      <c r="E134" s="243">
        <f t="shared" si="10"/>
        <v>0</v>
      </c>
      <c r="F134" s="36">
        <f t="shared" si="11"/>
        <v>0</v>
      </c>
      <c r="G134" s="37">
        <f t="shared" si="12"/>
        <v>0</v>
      </c>
    </row>
    <row r="135" spans="1:7" x14ac:dyDescent="0.2">
      <c r="A135" s="34" t="str">
        <f t="shared" si="14"/>
        <v>Finished</v>
      </c>
      <c r="B135" s="35">
        <f t="shared" si="8"/>
        <v>46157</v>
      </c>
      <c r="C135" s="36">
        <f t="shared" si="9"/>
        <v>0</v>
      </c>
      <c r="D135" s="36">
        <f t="shared" si="13"/>
        <v>0</v>
      </c>
      <c r="E135" s="243">
        <f t="shared" si="10"/>
        <v>0</v>
      </c>
      <c r="F135" s="36">
        <f t="shared" si="11"/>
        <v>0</v>
      </c>
      <c r="G135" s="37">
        <f t="shared" si="12"/>
        <v>0</v>
      </c>
    </row>
    <row r="136" spans="1:7" x14ac:dyDescent="0.2">
      <c r="A136" s="34" t="str">
        <f t="shared" si="14"/>
        <v>Finished</v>
      </c>
      <c r="B136" s="35">
        <f t="shared" si="8"/>
        <v>46188</v>
      </c>
      <c r="C136" s="36">
        <f t="shared" si="9"/>
        <v>0</v>
      </c>
      <c r="D136" s="36">
        <f t="shared" si="13"/>
        <v>0</v>
      </c>
      <c r="E136" s="243">
        <f t="shared" si="10"/>
        <v>0</v>
      </c>
      <c r="F136" s="36">
        <f t="shared" si="11"/>
        <v>0</v>
      </c>
      <c r="G136" s="37">
        <f t="shared" si="12"/>
        <v>0</v>
      </c>
    </row>
    <row r="137" spans="1:7" x14ac:dyDescent="0.2">
      <c r="A137" s="34" t="str">
        <f t="shared" si="14"/>
        <v>Finished</v>
      </c>
      <c r="B137" s="35">
        <f t="shared" si="8"/>
        <v>46218</v>
      </c>
      <c r="C137" s="36">
        <f t="shared" si="9"/>
        <v>0</v>
      </c>
      <c r="D137" s="36">
        <f t="shared" si="13"/>
        <v>0</v>
      </c>
      <c r="E137" s="243">
        <f t="shared" si="10"/>
        <v>0</v>
      </c>
      <c r="F137" s="36">
        <f t="shared" si="11"/>
        <v>0</v>
      </c>
      <c r="G137" s="37">
        <f t="shared" si="12"/>
        <v>0</v>
      </c>
    </row>
    <row r="138" spans="1:7" x14ac:dyDescent="0.2">
      <c r="A138" s="34" t="str">
        <f t="shared" si="14"/>
        <v>Finished</v>
      </c>
      <c r="B138" s="35">
        <f t="shared" si="8"/>
        <v>46249</v>
      </c>
      <c r="C138" s="36">
        <f t="shared" si="9"/>
        <v>0</v>
      </c>
      <c r="D138" s="36">
        <f t="shared" si="13"/>
        <v>0</v>
      </c>
      <c r="E138" s="243">
        <f t="shared" si="10"/>
        <v>0</v>
      </c>
      <c r="F138" s="36">
        <f t="shared" si="11"/>
        <v>0</v>
      </c>
      <c r="G138" s="37">
        <f t="shared" si="12"/>
        <v>0</v>
      </c>
    </row>
    <row r="139" spans="1:7" x14ac:dyDescent="0.2">
      <c r="A139" s="34" t="str">
        <f t="shared" si="14"/>
        <v>Finished</v>
      </c>
      <c r="B139" s="35">
        <f t="shared" si="8"/>
        <v>46280</v>
      </c>
      <c r="C139" s="36">
        <f t="shared" si="9"/>
        <v>0</v>
      </c>
      <c r="D139" s="36">
        <f t="shared" si="13"/>
        <v>0</v>
      </c>
      <c r="E139" s="243">
        <f t="shared" si="10"/>
        <v>0</v>
      </c>
      <c r="F139" s="36">
        <f t="shared" si="11"/>
        <v>0</v>
      </c>
      <c r="G139" s="37">
        <f t="shared" si="12"/>
        <v>0</v>
      </c>
    </row>
    <row r="140" spans="1:7" x14ac:dyDescent="0.2">
      <c r="A140" s="34" t="str">
        <f t="shared" si="14"/>
        <v>Finished</v>
      </c>
      <c r="B140" s="35">
        <f t="shared" si="8"/>
        <v>46310</v>
      </c>
      <c r="C140" s="36">
        <f t="shared" si="9"/>
        <v>0</v>
      </c>
      <c r="D140" s="36">
        <f t="shared" si="13"/>
        <v>0</v>
      </c>
      <c r="E140" s="243">
        <f t="shared" si="10"/>
        <v>0</v>
      </c>
      <c r="F140" s="36">
        <f t="shared" si="11"/>
        <v>0</v>
      </c>
      <c r="G140" s="37">
        <f t="shared" si="12"/>
        <v>0</v>
      </c>
    </row>
    <row r="141" spans="1:7" x14ac:dyDescent="0.2">
      <c r="A141" s="34" t="str">
        <f t="shared" si="14"/>
        <v>Finished</v>
      </c>
      <c r="B141" s="35">
        <f t="shared" si="8"/>
        <v>46341</v>
      </c>
      <c r="C141" s="36">
        <f t="shared" si="9"/>
        <v>0</v>
      </c>
      <c r="D141" s="36">
        <f t="shared" si="13"/>
        <v>0</v>
      </c>
      <c r="E141" s="243">
        <f t="shared" si="10"/>
        <v>0</v>
      </c>
      <c r="F141" s="36">
        <f t="shared" si="11"/>
        <v>0</v>
      </c>
      <c r="G141" s="37">
        <f t="shared" si="12"/>
        <v>0</v>
      </c>
    </row>
    <row r="142" spans="1:7" x14ac:dyDescent="0.2">
      <c r="A142" s="34" t="str">
        <f t="shared" si="14"/>
        <v>Finished</v>
      </c>
      <c r="B142" s="35">
        <f t="shared" si="8"/>
        <v>46371</v>
      </c>
      <c r="C142" s="36">
        <f t="shared" si="9"/>
        <v>0</v>
      </c>
      <c r="D142" s="36">
        <f t="shared" si="13"/>
        <v>0</v>
      </c>
      <c r="E142" s="243">
        <f t="shared" si="10"/>
        <v>0</v>
      </c>
      <c r="F142" s="36">
        <f t="shared" si="11"/>
        <v>0</v>
      </c>
      <c r="G142" s="37">
        <f t="shared" si="12"/>
        <v>0</v>
      </c>
    </row>
    <row r="143" spans="1:7" x14ac:dyDescent="0.2">
      <c r="A143" s="34" t="str">
        <f t="shared" si="14"/>
        <v>Finished</v>
      </c>
      <c r="B143" s="35">
        <f t="shared" si="8"/>
        <v>46402</v>
      </c>
      <c r="C143" s="36">
        <f t="shared" si="9"/>
        <v>0</v>
      </c>
      <c r="D143" s="36">
        <f t="shared" si="13"/>
        <v>0</v>
      </c>
      <c r="E143" s="243">
        <f t="shared" si="10"/>
        <v>0</v>
      </c>
      <c r="F143" s="36">
        <f t="shared" si="11"/>
        <v>0</v>
      </c>
      <c r="G143" s="37">
        <f t="shared" si="12"/>
        <v>0</v>
      </c>
    </row>
    <row r="144" spans="1:7" x14ac:dyDescent="0.2">
      <c r="A144" s="34" t="str">
        <f t="shared" si="14"/>
        <v>Finished</v>
      </c>
      <c r="B144" s="35">
        <f t="shared" si="8"/>
        <v>46433</v>
      </c>
      <c r="C144" s="36">
        <f t="shared" si="9"/>
        <v>0</v>
      </c>
      <c r="D144" s="36">
        <f t="shared" si="13"/>
        <v>0</v>
      </c>
      <c r="E144" s="243">
        <f t="shared" si="10"/>
        <v>0</v>
      </c>
      <c r="F144" s="36">
        <f t="shared" si="11"/>
        <v>0</v>
      </c>
      <c r="G144" s="37">
        <f t="shared" si="12"/>
        <v>0</v>
      </c>
    </row>
    <row r="145" spans="1:7" x14ac:dyDescent="0.2">
      <c r="A145" s="34" t="str">
        <f t="shared" si="14"/>
        <v>Finished</v>
      </c>
      <c r="B145" s="35">
        <f t="shared" si="8"/>
        <v>46461</v>
      </c>
      <c r="C145" s="36">
        <f t="shared" si="9"/>
        <v>0</v>
      </c>
      <c r="D145" s="36">
        <f t="shared" si="13"/>
        <v>0</v>
      </c>
      <c r="E145" s="243">
        <f t="shared" si="10"/>
        <v>0</v>
      </c>
      <c r="F145" s="36">
        <f t="shared" si="11"/>
        <v>0</v>
      </c>
      <c r="G145" s="37">
        <f t="shared" si="12"/>
        <v>0</v>
      </c>
    </row>
    <row r="146" spans="1:7" x14ac:dyDescent="0.2">
      <c r="A146" s="34" t="str">
        <f t="shared" si="14"/>
        <v>Finished</v>
      </c>
      <c r="B146" s="35">
        <f t="shared" si="8"/>
        <v>46492</v>
      </c>
      <c r="C146" s="36">
        <f t="shared" si="9"/>
        <v>0</v>
      </c>
      <c r="D146" s="36">
        <f t="shared" si="13"/>
        <v>0</v>
      </c>
      <c r="E146" s="243">
        <f t="shared" si="10"/>
        <v>0</v>
      </c>
      <c r="F146" s="36">
        <f t="shared" si="11"/>
        <v>0</v>
      </c>
      <c r="G146" s="37">
        <f t="shared" si="12"/>
        <v>0</v>
      </c>
    </row>
    <row r="147" spans="1:7" x14ac:dyDescent="0.2">
      <c r="A147" s="34" t="str">
        <f t="shared" si="14"/>
        <v>Finished</v>
      </c>
      <c r="B147" s="35">
        <f t="shared" si="8"/>
        <v>46522</v>
      </c>
      <c r="C147" s="36">
        <f t="shared" si="9"/>
        <v>0</v>
      </c>
      <c r="D147" s="36">
        <f t="shared" si="13"/>
        <v>0</v>
      </c>
      <c r="E147" s="243">
        <f t="shared" si="10"/>
        <v>0</v>
      </c>
      <c r="F147" s="36">
        <f t="shared" si="11"/>
        <v>0</v>
      </c>
      <c r="G147" s="37">
        <f t="shared" si="12"/>
        <v>0</v>
      </c>
    </row>
    <row r="148" spans="1:7" x14ac:dyDescent="0.2">
      <c r="A148" s="34" t="str">
        <f t="shared" si="14"/>
        <v>Finished</v>
      </c>
      <c r="B148" s="35">
        <f t="shared" si="8"/>
        <v>46553</v>
      </c>
      <c r="C148" s="36">
        <f t="shared" si="9"/>
        <v>0</v>
      </c>
      <c r="D148" s="36">
        <f t="shared" si="13"/>
        <v>0</v>
      </c>
      <c r="E148" s="243">
        <f t="shared" si="10"/>
        <v>0</v>
      </c>
      <c r="F148" s="36">
        <f t="shared" si="11"/>
        <v>0</v>
      </c>
      <c r="G148" s="37">
        <f t="shared" si="12"/>
        <v>0</v>
      </c>
    </row>
    <row r="149" spans="1:7" x14ac:dyDescent="0.2">
      <c r="A149" s="34" t="str">
        <f t="shared" si="14"/>
        <v>Finished</v>
      </c>
      <c r="B149" s="35">
        <f t="shared" si="8"/>
        <v>46583</v>
      </c>
      <c r="C149" s="36">
        <f t="shared" si="9"/>
        <v>0</v>
      </c>
      <c r="D149" s="36">
        <f t="shared" si="13"/>
        <v>0</v>
      </c>
      <c r="E149" s="243">
        <f t="shared" si="10"/>
        <v>0</v>
      </c>
      <c r="F149" s="36">
        <f t="shared" si="11"/>
        <v>0</v>
      </c>
      <c r="G149" s="37">
        <f t="shared" si="12"/>
        <v>0</v>
      </c>
    </row>
    <row r="150" spans="1:7" x14ac:dyDescent="0.2">
      <c r="A150" s="34" t="str">
        <f t="shared" si="14"/>
        <v>Finished</v>
      </c>
      <c r="B150" s="35">
        <f t="shared" si="8"/>
        <v>46614</v>
      </c>
      <c r="C150" s="36">
        <f t="shared" si="9"/>
        <v>0</v>
      </c>
      <c r="D150" s="36">
        <f t="shared" si="13"/>
        <v>0</v>
      </c>
      <c r="E150" s="243">
        <f t="shared" si="10"/>
        <v>0</v>
      </c>
      <c r="F150" s="36">
        <f t="shared" si="11"/>
        <v>0</v>
      </c>
      <c r="G150" s="37">
        <f t="shared" si="12"/>
        <v>0</v>
      </c>
    </row>
    <row r="151" spans="1:7" x14ac:dyDescent="0.2">
      <c r="A151" s="34" t="str">
        <f t="shared" si="14"/>
        <v>Finished</v>
      </c>
      <c r="B151" s="35">
        <f t="shared" ref="B151:B214" si="15">+EDATE(B150,Len_of_pmt_interval)</f>
        <v>46645</v>
      </c>
      <c r="C151" s="36">
        <f t="shared" ref="C151:C214" si="16">+G150</f>
        <v>0</v>
      </c>
      <c r="D151" s="36">
        <f t="shared" si="13"/>
        <v>0</v>
      </c>
      <c r="E151" s="243">
        <f t="shared" ref="E151:E214" si="17">+C151*cal_periodic_pmt_rate</f>
        <v>0</v>
      </c>
      <c r="F151" s="36">
        <f t="shared" ref="F151:F214" si="18">+IF(A151&lt;num_pmts,$F$14,C151)</f>
        <v>0</v>
      </c>
      <c r="G151" s="37">
        <f t="shared" ref="G151:G214" si="19">+C151-F151</f>
        <v>0</v>
      </c>
    </row>
    <row r="152" spans="1:7" x14ac:dyDescent="0.2">
      <c r="A152" s="34" t="str">
        <f t="shared" si="14"/>
        <v>Finished</v>
      </c>
      <c r="B152" s="35">
        <f t="shared" si="15"/>
        <v>46675</v>
      </c>
      <c r="C152" s="36">
        <f t="shared" si="16"/>
        <v>0</v>
      </c>
      <c r="D152" s="36">
        <f t="shared" ref="D152:D215" si="20">+E152+F152</f>
        <v>0</v>
      </c>
      <c r="E152" s="243">
        <f t="shared" si="17"/>
        <v>0</v>
      </c>
      <c r="F152" s="36">
        <f t="shared" si="18"/>
        <v>0</v>
      </c>
      <c r="G152" s="37">
        <f t="shared" si="19"/>
        <v>0</v>
      </c>
    </row>
    <row r="153" spans="1:7" x14ac:dyDescent="0.2">
      <c r="A153" s="34" t="str">
        <f t="shared" si="14"/>
        <v>Finished</v>
      </c>
      <c r="B153" s="35">
        <f t="shared" si="15"/>
        <v>46706</v>
      </c>
      <c r="C153" s="36">
        <f t="shared" si="16"/>
        <v>0</v>
      </c>
      <c r="D153" s="36">
        <f t="shared" si="20"/>
        <v>0</v>
      </c>
      <c r="E153" s="243">
        <f t="shared" si="17"/>
        <v>0</v>
      </c>
      <c r="F153" s="36">
        <f t="shared" si="18"/>
        <v>0</v>
      </c>
      <c r="G153" s="37">
        <f t="shared" si="19"/>
        <v>0</v>
      </c>
    </row>
    <row r="154" spans="1:7" x14ac:dyDescent="0.2">
      <c r="A154" s="34" t="str">
        <f t="shared" si="14"/>
        <v>Finished</v>
      </c>
      <c r="B154" s="35">
        <f t="shared" si="15"/>
        <v>46736</v>
      </c>
      <c r="C154" s="36">
        <f t="shared" si="16"/>
        <v>0</v>
      </c>
      <c r="D154" s="36">
        <f t="shared" si="20"/>
        <v>0</v>
      </c>
      <c r="E154" s="243">
        <f t="shared" si="17"/>
        <v>0</v>
      </c>
      <c r="F154" s="36">
        <f t="shared" si="18"/>
        <v>0</v>
      </c>
      <c r="G154" s="37">
        <f t="shared" si="19"/>
        <v>0</v>
      </c>
    </row>
    <row r="155" spans="1:7" x14ac:dyDescent="0.2">
      <c r="A155" s="34" t="str">
        <f t="shared" si="14"/>
        <v>Finished</v>
      </c>
      <c r="B155" s="35">
        <f t="shared" si="15"/>
        <v>46767</v>
      </c>
      <c r="C155" s="36">
        <f t="shared" si="16"/>
        <v>0</v>
      </c>
      <c r="D155" s="36">
        <f t="shared" si="20"/>
        <v>0</v>
      </c>
      <c r="E155" s="243">
        <f t="shared" si="17"/>
        <v>0</v>
      </c>
      <c r="F155" s="36">
        <f t="shared" si="18"/>
        <v>0</v>
      </c>
      <c r="G155" s="37">
        <f t="shared" si="19"/>
        <v>0</v>
      </c>
    </row>
    <row r="156" spans="1:7" x14ac:dyDescent="0.2">
      <c r="A156" s="34" t="str">
        <f t="shared" si="14"/>
        <v>Finished</v>
      </c>
      <c r="B156" s="35">
        <f t="shared" si="15"/>
        <v>46798</v>
      </c>
      <c r="C156" s="36">
        <f t="shared" si="16"/>
        <v>0</v>
      </c>
      <c r="D156" s="36">
        <f t="shared" si="20"/>
        <v>0</v>
      </c>
      <c r="E156" s="243">
        <f t="shared" si="17"/>
        <v>0</v>
      </c>
      <c r="F156" s="36">
        <f t="shared" si="18"/>
        <v>0</v>
      </c>
      <c r="G156" s="37">
        <f t="shared" si="19"/>
        <v>0</v>
      </c>
    </row>
    <row r="157" spans="1:7" x14ac:dyDescent="0.2">
      <c r="A157" s="34" t="str">
        <f t="shared" si="14"/>
        <v>Finished</v>
      </c>
      <c r="B157" s="35">
        <f t="shared" si="15"/>
        <v>46827</v>
      </c>
      <c r="C157" s="36">
        <f t="shared" si="16"/>
        <v>0</v>
      </c>
      <c r="D157" s="36">
        <f t="shared" si="20"/>
        <v>0</v>
      </c>
      <c r="E157" s="243">
        <f t="shared" si="17"/>
        <v>0</v>
      </c>
      <c r="F157" s="36">
        <f t="shared" si="18"/>
        <v>0</v>
      </c>
      <c r="G157" s="37">
        <f t="shared" si="19"/>
        <v>0</v>
      </c>
    </row>
    <row r="158" spans="1:7" x14ac:dyDescent="0.2">
      <c r="A158" s="34" t="str">
        <f t="shared" si="14"/>
        <v>Finished</v>
      </c>
      <c r="B158" s="35">
        <f t="shared" si="15"/>
        <v>46858</v>
      </c>
      <c r="C158" s="36">
        <f t="shared" si="16"/>
        <v>0</v>
      </c>
      <c r="D158" s="36">
        <f t="shared" si="20"/>
        <v>0</v>
      </c>
      <c r="E158" s="243">
        <f t="shared" si="17"/>
        <v>0</v>
      </c>
      <c r="F158" s="36">
        <f t="shared" si="18"/>
        <v>0</v>
      </c>
      <c r="G158" s="37">
        <f t="shared" si="19"/>
        <v>0</v>
      </c>
    </row>
    <row r="159" spans="1:7" x14ac:dyDescent="0.2">
      <c r="A159" s="34" t="str">
        <f t="shared" si="14"/>
        <v>Finished</v>
      </c>
      <c r="B159" s="35">
        <f t="shared" si="15"/>
        <v>46888</v>
      </c>
      <c r="C159" s="36">
        <f t="shared" si="16"/>
        <v>0</v>
      </c>
      <c r="D159" s="36">
        <f t="shared" si="20"/>
        <v>0</v>
      </c>
      <c r="E159" s="243">
        <f t="shared" si="17"/>
        <v>0</v>
      </c>
      <c r="F159" s="36">
        <f t="shared" si="18"/>
        <v>0</v>
      </c>
      <c r="G159" s="37">
        <f t="shared" si="19"/>
        <v>0</v>
      </c>
    </row>
    <row r="160" spans="1:7" x14ac:dyDescent="0.2">
      <c r="A160" s="34" t="str">
        <f t="shared" si="14"/>
        <v>Finished</v>
      </c>
      <c r="B160" s="35">
        <f t="shared" si="15"/>
        <v>46919</v>
      </c>
      <c r="C160" s="36">
        <f t="shared" si="16"/>
        <v>0</v>
      </c>
      <c r="D160" s="36">
        <f t="shared" si="20"/>
        <v>0</v>
      </c>
      <c r="E160" s="243">
        <f t="shared" si="17"/>
        <v>0</v>
      </c>
      <c r="F160" s="36">
        <f t="shared" si="18"/>
        <v>0</v>
      </c>
      <c r="G160" s="37">
        <f t="shared" si="19"/>
        <v>0</v>
      </c>
    </row>
    <row r="161" spans="1:7" x14ac:dyDescent="0.2">
      <c r="A161" s="34" t="str">
        <f t="shared" si="14"/>
        <v>Finished</v>
      </c>
      <c r="B161" s="35">
        <f t="shared" si="15"/>
        <v>46949</v>
      </c>
      <c r="C161" s="36">
        <f t="shared" si="16"/>
        <v>0</v>
      </c>
      <c r="D161" s="36">
        <f t="shared" si="20"/>
        <v>0</v>
      </c>
      <c r="E161" s="243">
        <f t="shared" si="17"/>
        <v>0</v>
      </c>
      <c r="F161" s="36">
        <f t="shared" si="18"/>
        <v>0</v>
      </c>
      <c r="G161" s="37">
        <f t="shared" si="19"/>
        <v>0</v>
      </c>
    </row>
    <row r="162" spans="1:7" x14ac:dyDescent="0.2">
      <c r="A162" s="34" t="str">
        <f t="shared" si="14"/>
        <v>Finished</v>
      </c>
      <c r="B162" s="35">
        <f t="shared" si="15"/>
        <v>46980</v>
      </c>
      <c r="C162" s="36">
        <f t="shared" si="16"/>
        <v>0</v>
      </c>
      <c r="D162" s="36">
        <f t="shared" si="20"/>
        <v>0</v>
      </c>
      <c r="E162" s="243">
        <f t="shared" si="17"/>
        <v>0</v>
      </c>
      <c r="F162" s="36">
        <f t="shared" si="18"/>
        <v>0</v>
      </c>
      <c r="G162" s="37">
        <f t="shared" si="19"/>
        <v>0</v>
      </c>
    </row>
    <row r="163" spans="1:7" x14ac:dyDescent="0.2">
      <c r="A163" s="34" t="str">
        <f t="shared" si="14"/>
        <v>Finished</v>
      </c>
      <c r="B163" s="35">
        <f t="shared" si="15"/>
        <v>47011</v>
      </c>
      <c r="C163" s="36">
        <f t="shared" si="16"/>
        <v>0</v>
      </c>
      <c r="D163" s="36">
        <f t="shared" si="20"/>
        <v>0</v>
      </c>
      <c r="E163" s="243">
        <f t="shared" si="17"/>
        <v>0</v>
      </c>
      <c r="F163" s="36">
        <f t="shared" si="18"/>
        <v>0</v>
      </c>
      <c r="G163" s="37">
        <f t="shared" si="19"/>
        <v>0</v>
      </c>
    </row>
    <row r="164" spans="1:7" x14ac:dyDescent="0.2">
      <c r="A164" s="34" t="str">
        <f t="shared" si="14"/>
        <v>Finished</v>
      </c>
      <c r="B164" s="35">
        <f t="shared" si="15"/>
        <v>47041</v>
      </c>
      <c r="C164" s="36">
        <f t="shared" si="16"/>
        <v>0</v>
      </c>
      <c r="D164" s="36">
        <f t="shared" si="20"/>
        <v>0</v>
      </c>
      <c r="E164" s="243">
        <f t="shared" si="17"/>
        <v>0</v>
      </c>
      <c r="F164" s="36">
        <f t="shared" si="18"/>
        <v>0</v>
      </c>
      <c r="G164" s="37">
        <f t="shared" si="19"/>
        <v>0</v>
      </c>
    </row>
    <row r="165" spans="1:7" x14ac:dyDescent="0.2">
      <c r="A165" s="34" t="str">
        <f t="shared" si="14"/>
        <v>Finished</v>
      </c>
      <c r="B165" s="35">
        <f t="shared" si="15"/>
        <v>47072</v>
      </c>
      <c r="C165" s="36">
        <f t="shared" si="16"/>
        <v>0</v>
      </c>
      <c r="D165" s="36">
        <f t="shared" si="20"/>
        <v>0</v>
      </c>
      <c r="E165" s="243">
        <f t="shared" si="17"/>
        <v>0</v>
      </c>
      <c r="F165" s="36">
        <f t="shared" si="18"/>
        <v>0</v>
      </c>
      <c r="G165" s="37">
        <f t="shared" si="19"/>
        <v>0</v>
      </c>
    </row>
    <row r="166" spans="1:7" x14ac:dyDescent="0.2">
      <c r="A166" s="34" t="str">
        <f t="shared" si="14"/>
        <v>Finished</v>
      </c>
      <c r="B166" s="35">
        <f t="shared" si="15"/>
        <v>47102</v>
      </c>
      <c r="C166" s="36">
        <f t="shared" si="16"/>
        <v>0</v>
      </c>
      <c r="D166" s="36">
        <f t="shared" si="20"/>
        <v>0</v>
      </c>
      <c r="E166" s="243">
        <f t="shared" si="17"/>
        <v>0</v>
      </c>
      <c r="F166" s="36">
        <f t="shared" si="18"/>
        <v>0</v>
      </c>
      <c r="G166" s="37">
        <f t="shared" si="19"/>
        <v>0</v>
      </c>
    </row>
    <row r="167" spans="1:7" x14ac:dyDescent="0.2">
      <c r="A167" s="34" t="str">
        <f t="shared" si="14"/>
        <v>Finished</v>
      </c>
      <c r="B167" s="35">
        <f t="shared" si="15"/>
        <v>47133</v>
      </c>
      <c r="C167" s="36">
        <f t="shared" si="16"/>
        <v>0</v>
      </c>
      <c r="D167" s="36">
        <f t="shared" si="20"/>
        <v>0</v>
      </c>
      <c r="E167" s="243">
        <f t="shared" si="17"/>
        <v>0</v>
      </c>
      <c r="F167" s="36">
        <f t="shared" si="18"/>
        <v>0</v>
      </c>
      <c r="G167" s="37">
        <f t="shared" si="19"/>
        <v>0</v>
      </c>
    </row>
    <row r="168" spans="1:7" x14ac:dyDescent="0.2">
      <c r="A168" s="34" t="str">
        <f t="shared" si="14"/>
        <v>Finished</v>
      </c>
      <c r="B168" s="35">
        <f t="shared" si="15"/>
        <v>47164</v>
      </c>
      <c r="C168" s="36">
        <f t="shared" si="16"/>
        <v>0</v>
      </c>
      <c r="D168" s="36">
        <f t="shared" si="20"/>
        <v>0</v>
      </c>
      <c r="E168" s="243">
        <f t="shared" si="17"/>
        <v>0</v>
      </c>
      <c r="F168" s="36">
        <f t="shared" si="18"/>
        <v>0</v>
      </c>
      <c r="G168" s="37">
        <f t="shared" si="19"/>
        <v>0</v>
      </c>
    </row>
    <row r="169" spans="1:7" x14ac:dyDescent="0.2">
      <c r="A169" s="34" t="str">
        <f t="shared" si="14"/>
        <v>Finished</v>
      </c>
      <c r="B169" s="35">
        <f t="shared" si="15"/>
        <v>47192</v>
      </c>
      <c r="C169" s="36">
        <f t="shared" si="16"/>
        <v>0</v>
      </c>
      <c r="D169" s="36">
        <f t="shared" si="20"/>
        <v>0</v>
      </c>
      <c r="E169" s="243">
        <f t="shared" si="17"/>
        <v>0</v>
      </c>
      <c r="F169" s="36">
        <f t="shared" si="18"/>
        <v>0</v>
      </c>
      <c r="G169" s="37">
        <f t="shared" si="19"/>
        <v>0</v>
      </c>
    </row>
    <row r="170" spans="1:7" x14ac:dyDescent="0.2">
      <c r="A170" s="34" t="str">
        <f t="shared" si="14"/>
        <v>Finished</v>
      </c>
      <c r="B170" s="35">
        <f t="shared" si="15"/>
        <v>47223</v>
      </c>
      <c r="C170" s="36">
        <f t="shared" si="16"/>
        <v>0</v>
      </c>
      <c r="D170" s="36">
        <f t="shared" si="20"/>
        <v>0</v>
      </c>
      <c r="E170" s="243">
        <f t="shared" si="17"/>
        <v>0</v>
      </c>
      <c r="F170" s="36">
        <f t="shared" si="18"/>
        <v>0</v>
      </c>
      <c r="G170" s="37">
        <f t="shared" si="19"/>
        <v>0</v>
      </c>
    </row>
    <row r="171" spans="1:7" x14ac:dyDescent="0.2">
      <c r="A171" s="34" t="str">
        <f t="shared" si="14"/>
        <v>Finished</v>
      </c>
      <c r="B171" s="35">
        <f t="shared" si="15"/>
        <v>47253</v>
      </c>
      <c r="C171" s="36">
        <f t="shared" si="16"/>
        <v>0</v>
      </c>
      <c r="D171" s="36">
        <f t="shared" si="20"/>
        <v>0</v>
      </c>
      <c r="E171" s="243">
        <f t="shared" si="17"/>
        <v>0</v>
      </c>
      <c r="F171" s="36">
        <f t="shared" si="18"/>
        <v>0</v>
      </c>
      <c r="G171" s="37">
        <f t="shared" si="19"/>
        <v>0</v>
      </c>
    </row>
    <row r="172" spans="1:7" x14ac:dyDescent="0.2">
      <c r="A172" s="34" t="str">
        <f t="shared" si="14"/>
        <v>Finished</v>
      </c>
      <c r="B172" s="35">
        <f t="shared" si="15"/>
        <v>47284</v>
      </c>
      <c r="C172" s="36">
        <f t="shared" si="16"/>
        <v>0</v>
      </c>
      <c r="D172" s="36">
        <f t="shared" si="20"/>
        <v>0</v>
      </c>
      <c r="E172" s="243">
        <f t="shared" si="17"/>
        <v>0</v>
      </c>
      <c r="F172" s="36">
        <f t="shared" si="18"/>
        <v>0</v>
      </c>
      <c r="G172" s="37">
        <f t="shared" si="19"/>
        <v>0</v>
      </c>
    </row>
    <row r="173" spans="1:7" x14ac:dyDescent="0.2">
      <c r="A173" s="34" t="str">
        <f t="shared" si="14"/>
        <v>Finished</v>
      </c>
      <c r="B173" s="35">
        <f t="shared" si="15"/>
        <v>47314</v>
      </c>
      <c r="C173" s="36">
        <f t="shared" si="16"/>
        <v>0</v>
      </c>
      <c r="D173" s="36">
        <f t="shared" si="20"/>
        <v>0</v>
      </c>
      <c r="E173" s="243">
        <f t="shared" si="17"/>
        <v>0</v>
      </c>
      <c r="F173" s="36">
        <f t="shared" si="18"/>
        <v>0</v>
      </c>
      <c r="G173" s="37">
        <f t="shared" si="19"/>
        <v>0</v>
      </c>
    </row>
    <row r="174" spans="1:7" x14ac:dyDescent="0.2">
      <c r="A174" s="34" t="str">
        <f t="shared" si="14"/>
        <v>Finished</v>
      </c>
      <c r="B174" s="35">
        <f t="shared" si="15"/>
        <v>47345</v>
      </c>
      <c r="C174" s="36">
        <f t="shared" si="16"/>
        <v>0</v>
      </c>
      <c r="D174" s="36">
        <f t="shared" si="20"/>
        <v>0</v>
      </c>
      <c r="E174" s="243">
        <f t="shared" si="17"/>
        <v>0</v>
      </c>
      <c r="F174" s="36">
        <f t="shared" si="18"/>
        <v>0</v>
      </c>
      <c r="G174" s="37">
        <f t="shared" si="19"/>
        <v>0</v>
      </c>
    </row>
    <row r="175" spans="1:7" x14ac:dyDescent="0.2">
      <c r="A175" s="34" t="str">
        <f t="shared" si="14"/>
        <v>Finished</v>
      </c>
      <c r="B175" s="35">
        <f t="shared" si="15"/>
        <v>47376</v>
      </c>
      <c r="C175" s="36">
        <f t="shared" si="16"/>
        <v>0</v>
      </c>
      <c r="D175" s="36">
        <f t="shared" si="20"/>
        <v>0</v>
      </c>
      <c r="E175" s="243">
        <f t="shared" si="17"/>
        <v>0</v>
      </c>
      <c r="F175" s="36">
        <f t="shared" si="18"/>
        <v>0</v>
      </c>
      <c r="G175" s="37">
        <f t="shared" si="19"/>
        <v>0</v>
      </c>
    </row>
    <row r="176" spans="1:7" x14ac:dyDescent="0.2">
      <c r="A176" s="34" t="str">
        <f t="shared" si="14"/>
        <v>Finished</v>
      </c>
      <c r="B176" s="35">
        <f t="shared" si="15"/>
        <v>47406</v>
      </c>
      <c r="C176" s="36">
        <f t="shared" si="16"/>
        <v>0</v>
      </c>
      <c r="D176" s="36">
        <f t="shared" si="20"/>
        <v>0</v>
      </c>
      <c r="E176" s="243">
        <f t="shared" si="17"/>
        <v>0</v>
      </c>
      <c r="F176" s="36">
        <f t="shared" si="18"/>
        <v>0</v>
      </c>
      <c r="G176" s="37">
        <f t="shared" si="19"/>
        <v>0</v>
      </c>
    </row>
    <row r="177" spans="1:7" x14ac:dyDescent="0.2">
      <c r="A177" s="34" t="str">
        <f t="shared" si="14"/>
        <v>Finished</v>
      </c>
      <c r="B177" s="35">
        <f t="shared" si="15"/>
        <v>47437</v>
      </c>
      <c r="C177" s="36">
        <f t="shared" si="16"/>
        <v>0</v>
      </c>
      <c r="D177" s="36">
        <f t="shared" si="20"/>
        <v>0</v>
      </c>
      <c r="E177" s="243">
        <f t="shared" si="17"/>
        <v>0</v>
      </c>
      <c r="F177" s="36">
        <f t="shared" si="18"/>
        <v>0</v>
      </c>
      <c r="G177" s="37">
        <f t="shared" si="19"/>
        <v>0</v>
      </c>
    </row>
    <row r="178" spans="1:7" x14ac:dyDescent="0.2">
      <c r="A178" s="34" t="str">
        <f t="shared" si="14"/>
        <v>Finished</v>
      </c>
      <c r="B178" s="35">
        <f t="shared" si="15"/>
        <v>47467</v>
      </c>
      <c r="C178" s="36">
        <f t="shared" si="16"/>
        <v>0</v>
      </c>
      <c r="D178" s="36">
        <f t="shared" si="20"/>
        <v>0</v>
      </c>
      <c r="E178" s="243">
        <f t="shared" si="17"/>
        <v>0</v>
      </c>
      <c r="F178" s="36">
        <f t="shared" si="18"/>
        <v>0</v>
      </c>
      <c r="G178" s="37">
        <f t="shared" si="19"/>
        <v>0</v>
      </c>
    </row>
    <row r="179" spans="1:7" x14ac:dyDescent="0.2">
      <c r="A179" s="34" t="str">
        <f t="shared" si="14"/>
        <v>Finished</v>
      </c>
      <c r="B179" s="35">
        <f t="shared" si="15"/>
        <v>47498</v>
      </c>
      <c r="C179" s="36">
        <f t="shared" si="16"/>
        <v>0</v>
      </c>
      <c r="D179" s="36">
        <f t="shared" si="20"/>
        <v>0</v>
      </c>
      <c r="E179" s="243">
        <f t="shared" si="17"/>
        <v>0</v>
      </c>
      <c r="F179" s="36">
        <f t="shared" si="18"/>
        <v>0</v>
      </c>
      <c r="G179" s="37">
        <f t="shared" si="19"/>
        <v>0</v>
      </c>
    </row>
    <row r="180" spans="1:7" x14ac:dyDescent="0.2">
      <c r="A180" s="34" t="str">
        <f t="shared" si="14"/>
        <v>Finished</v>
      </c>
      <c r="B180" s="35">
        <f t="shared" si="15"/>
        <v>47529</v>
      </c>
      <c r="C180" s="36">
        <f t="shared" si="16"/>
        <v>0</v>
      </c>
      <c r="D180" s="36">
        <f t="shared" si="20"/>
        <v>0</v>
      </c>
      <c r="E180" s="243">
        <f t="shared" si="17"/>
        <v>0</v>
      </c>
      <c r="F180" s="36">
        <f t="shared" si="18"/>
        <v>0</v>
      </c>
      <c r="G180" s="37">
        <f t="shared" si="19"/>
        <v>0</v>
      </c>
    </row>
    <row r="181" spans="1:7" x14ac:dyDescent="0.2">
      <c r="A181" s="34" t="str">
        <f t="shared" si="14"/>
        <v>Finished</v>
      </c>
      <c r="B181" s="35">
        <f t="shared" si="15"/>
        <v>47557</v>
      </c>
      <c r="C181" s="36">
        <f t="shared" si="16"/>
        <v>0</v>
      </c>
      <c r="D181" s="36">
        <f t="shared" si="20"/>
        <v>0</v>
      </c>
      <c r="E181" s="243">
        <f t="shared" si="17"/>
        <v>0</v>
      </c>
      <c r="F181" s="36">
        <f t="shared" si="18"/>
        <v>0</v>
      </c>
      <c r="G181" s="37">
        <f t="shared" si="19"/>
        <v>0</v>
      </c>
    </row>
    <row r="182" spans="1:7" x14ac:dyDescent="0.2">
      <c r="A182" s="34" t="str">
        <f t="shared" ref="A182:A245" si="21">+IF(A181&lt;num_pmts,A181+1,"Finished")</f>
        <v>Finished</v>
      </c>
      <c r="B182" s="35">
        <f t="shared" si="15"/>
        <v>47588</v>
      </c>
      <c r="C182" s="36">
        <f t="shared" si="16"/>
        <v>0</v>
      </c>
      <c r="D182" s="36">
        <f t="shared" si="20"/>
        <v>0</v>
      </c>
      <c r="E182" s="243">
        <f t="shared" si="17"/>
        <v>0</v>
      </c>
      <c r="F182" s="36">
        <f t="shared" si="18"/>
        <v>0</v>
      </c>
      <c r="G182" s="37">
        <f t="shared" si="19"/>
        <v>0</v>
      </c>
    </row>
    <row r="183" spans="1:7" x14ac:dyDescent="0.2">
      <c r="A183" s="34" t="str">
        <f t="shared" si="21"/>
        <v>Finished</v>
      </c>
      <c r="B183" s="35">
        <f t="shared" si="15"/>
        <v>47618</v>
      </c>
      <c r="C183" s="36">
        <f t="shared" si="16"/>
        <v>0</v>
      </c>
      <c r="D183" s="36">
        <f t="shared" si="20"/>
        <v>0</v>
      </c>
      <c r="E183" s="243">
        <f t="shared" si="17"/>
        <v>0</v>
      </c>
      <c r="F183" s="36">
        <f t="shared" si="18"/>
        <v>0</v>
      </c>
      <c r="G183" s="37">
        <f t="shared" si="19"/>
        <v>0</v>
      </c>
    </row>
    <row r="184" spans="1:7" x14ac:dyDescent="0.2">
      <c r="A184" s="34" t="str">
        <f t="shared" si="21"/>
        <v>Finished</v>
      </c>
      <c r="B184" s="35">
        <f t="shared" si="15"/>
        <v>47649</v>
      </c>
      <c r="C184" s="36">
        <f t="shared" si="16"/>
        <v>0</v>
      </c>
      <c r="D184" s="36">
        <f t="shared" si="20"/>
        <v>0</v>
      </c>
      <c r="E184" s="243">
        <f t="shared" si="17"/>
        <v>0</v>
      </c>
      <c r="F184" s="36">
        <f t="shared" si="18"/>
        <v>0</v>
      </c>
      <c r="G184" s="37">
        <f t="shared" si="19"/>
        <v>0</v>
      </c>
    </row>
    <row r="185" spans="1:7" x14ac:dyDescent="0.2">
      <c r="A185" s="34" t="str">
        <f t="shared" si="21"/>
        <v>Finished</v>
      </c>
      <c r="B185" s="35">
        <f t="shared" si="15"/>
        <v>47679</v>
      </c>
      <c r="C185" s="36">
        <f t="shared" si="16"/>
        <v>0</v>
      </c>
      <c r="D185" s="36">
        <f t="shared" si="20"/>
        <v>0</v>
      </c>
      <c r="E185" s="243">
        <f t="shared" si="17"/>
        <v>0</v>
      </c>
      <c r="F185" s="36">
        <f t="shared" si="18"/>
        <v>0</v>
      </c>
      <c r="G185" s="37">
        <f t="shared" si="19"/>
        <v>0</v>
      </c>
    </row>
    <row r="186" spans="1:7" x14ac:dyDescent="0.2">
      <c r="A186" s="34" t="str">
        <f t="shared" si="21"/>
        <v>Finished</v>
      </c>
      <c r="B186" s="35">
        <f t="shared" si="15"/>
        <v>47710</v>
      </c>
      <c r="C186" s="36">
        <f t="shared" si="16"/>
        <v>0</v>
      </c>
      <c r="D186" s="36">
        <f t="shared" si="20"/>
        <v>0</v>
      </c>
      <c r="E186" s="243">
        <f t="shared" si="17"/>
        <v>0</v>
      </c>
      <c r="F186" s="36">
        <f t="shared" si="18"/>
        <v>0</v>
      </c>
      <c r="G186" s="37">
        <f t="shared" si="19"/>
        <v>0</v>
      </c>
    </row>
    <row r="187" spans="1:7" x14ac:dyDescent="0.2">
      <c r="A187" s="34" t="str">
        <f t="shared" si="21"/>
        <v>Finished</v>
      </c>
      <c r="B187" s="35">
        <f t="shared" si="15"/>
        <v>47741</v>
      </c>
      <c r="C187" s="36">
        <f t="shared" si="16"/>
        <v>0</v>
      </c>
      <c r="D187" s="36">
        <f t="shared" si="20"/>
        <v>0</v>
      </c>
      <c r="E187" s="243">
        <f t="shared" si="17"/>
        <v>0</v>
      </c>
      <c r="F187" s="36">
        <f t="shared" si="18"/>
        <v>0</v>
      </c>
      <c r="G187" s="37">
        <f t="shared" si="19"/>
        <v>0</v>
      </c>
    </row>
    <row r="188" spans="1:7" x14ac:dyDescent="0.2">
      <c r="A188" s="34" t="str">
        <f t="shared" si="21"/>
        <v>Finished</v>
      </c>
      <c r="B188" s="35">
        <f t="shared" si="15"/>
        <v>47771</v>
      </c>
      <c r="C188" s="36">
        <f t="shared" si="16"/>
        <v>0</v>
      </c>
      <c r="D188" s="36">
        <f t="shared" si="20"/>
        <v>0</v>
      </c>
      <c r="E188" s="243">
        <f t="shared" si="17"/>
        <v>0</v>
      </c>
      <c r="F188" s="36">
        <f t="shared" si="18"/>
        <v>0</v>
      </c>
      <c r="G188" s="37">
        <f t="shared" si="19"/>
        <v>0</v>
      </c>
    </row>
    <row r="189" spans="1:7" x14ac:dyDescent="0.2">
      <c r="A189" s="34" t="str">
        <f t="shared" si="21"/>
        <v>Finished</v>
      </c>
      <c r="B189" s="35">
        <f t="shared" si="15"/>
        <v>47802</v>
      </c>
      <c r="C189" s="36">
        <f t="shared" si="16"/>
        <v>0</v>
      </c>
      <c r="D189" s="36">
        <f t="shared" si="20"/>
        <v>0</v>
      </c>
      <c r="E189" s="243">
        <f t="shared" si="17"/>
        <v>0</v>
      </c>
      <c r="F189" s="36">
        <f t="shared" si="18"/>
        <v>0</v>
      </c>
      <c r="G189" s="37">
        <f t="shared" si="19"/>
        <v>0</v>
      </c>
    </row>
    <row r="190" spans="1:7" x14ac:dyDescent="0.2">
      <c r="A190" s="34" t="str">
        <f t="shared" si="21"/>
        <v>Finished</v>
      </c>
      <c r="B190" s="35">
        <f t="shared" si="15"/>
        <v>47832</v>
      </c>
      <c r="C190" s="36">
        <f t="shared" si="16"/>
        <v>0</v>
      </c>
      <c r="D190" s="36">
        <f t="shared" si="20"/>
        <v>0</v>
      </c>
      <c r="E190" s="243">
        <f t="shared" si="17"/>
        <v>0</v>
      </c>
      <c r="F190" s="36">
        <f t="shared" si="18"/>
        <v>0</v>
      </c>
      <c r="G190" s="37">
        <f t="shared" si="19"/>
        <v>0</v>
      </c>
    </row>
    <row r="191" spans="1:7" x14ac:dyDescent="0.2">
      <c r="A191" s="34" t="str">
        <f t="shared" si="21"/>
        <v>Finished</v>
      </c>
      <c r="B191" s="35">
        <f t="shared" si="15"/>
        <v>47863</v>
      </c>
      <c r="C191" s="36">
        <f t="shared" si="16"/>
        <v>0</v>
      </c>
      <c r="D191" s="36">
        <f t="shared" si="20"/>
        <v>0</v>
      </c>
      <c r="E191" s="243">
        <f t="shared" si="17"/>
        <v>0</v>
      </c>
      <c r="F191" s="36">
        <f t="shared" si="18"/>
        <v>0</v>
      </c>
      <c r="G191" s="37">
        <f t="shared" si="19"/>
        <v>0</v>
      </c>
    </row>
    <row r="192" spans="1:7" x14ac:dyDescent="0.2">
      <c r="A192" s="34" t="str">
        <f t="shared" si="21"/>
        <v>Finished</v>
      </c>
      <c r="B192" s="35">
        <f t="shared" si="15"/>
        <v>47894</v>
      </c>
      <c r="C192" s="36">
        <f t="shared" si="16"/>
        <v>0</v>
      </c>
      <c r="D192" s="36">
        <f t="shared" si="20"/>
        <v>0</v>
      </c>
      <c r="E192" s="243">
        <f t="shared" si="17"/>
        <v>0</v>
      </c>
      <c r="F192" s="36">
        <f t="shared" si="18"/>
        <v>0</v>
      </c>
      <c r="G192" s="37">
        <f t="shared" si="19"/>
        <v>0</v>
      </c>
    </row>
    <row r="193" spans="1:7" x14ac:dyDescent="0.2">
      <c r="A193" s="34" t="str">
        <f t="shared" si="21"/>
        <v>Finished</v>
      </c>
      <c r="B193" s="35">
        <f t="shared" si="15"/>
        <v>47922</v>
      </c>
      <c r="C193" s="36">
        <f t="shared" si="16"/>
        <v>0</v>
      </c>
      <c r="D193" s="36">
        <f t="shared" si="20"/>
        <v>0</v>
      </c>
      <c r="E193" s="243">
        <f t="shared" si="17"/>
        <v>0</v>
      </c>
      <c r="F193" s="36">
        <f t="shared" si="18"/>
        <v>0</v>
      </c>
      <c r="G193" s="37">
        <f t="shared" si="19"/>
        <v>0</v>
      </c>
    </row>
    <row r="194" spans="1:7" x14ac:dyDescent="0.2">
      <c r="A194" s="34" t="str">
        <f t="shared" si="21"/>
        <v>Finished</v>
      </c>
      <c r="B194" s="35">
        <f t="shared" si="15"/>
        <v>47953</v>
      </c>
      <c r="C194" s="36">
        <f t="shared" si="16"/>
        <v>0</v>
      </c>
      <c r="D194" s="36">
        <f t="shared" si="20"/>
        <v>0</v>
      </c>
      <c r="E194" s="243">
        <f t="shared" si="17"/>
        <v>0</v>
      </c>
      <c r="F194" s="36">
        <f t="shared" si="18"/>
        <v>0</v>
      </c>
      <c r="G194" s="37">
        <f t="shared" si="19"/>
        <v>0</v>
      </c>
    </row>
    <row r="195" spans="1:7" x14ac:dyDescent="0.2">
      <c r="A195" s="34" t="str">
        <f t="shared" si="21"/>
        <v>Finished</v>
      </c>
      <c r="B195" s="35">
        <f t="shared" si="15"/>
        <v>47983</v>
      </c>
      <c r="C195" s="36">
        <f t="shared" si="16"/>
        <v>0</v>
      </c>
      <c r="D195" s="36">
        <f t="shared" si="20"/>
        <v>0</v>
      </c>
      <c r="E195" s="243">
        <f t="shared" si="17"/>
        <v>0</v>
      </c>
      <c r="F195" s="36">
        <f t="shared" si="18"/>
        <v>0</v>
      </c>
      <c r="G195" s="37">
        <f t="shared" si="19"/>
        <v>0</v>
      </c>
    </row>
    <row r="196" spans="1:7" x14ac:dyDescent="0.2">
      <c r="A196" s="34" t="str">
        <f t="shared" si="21"/>
        <v>Finished</v>
      </c>
      <c r="B196" s="35">
        <f t="shared" si="15"/>
        <v>48014</v>
      </c>
      <c r="C196" s="36">
        <f t="shared" si="16"/>
        <v>0</v>
      </c>
      <c r="D196" s="36">
        <f t="shared" si="20"/>
        <v>0</v>
      </c>
      <c r="E196" s="243">
        <f t="shared" si="17"/>
        <v>0</v>
      </c>
      <c r="F196" s="36">
        <f t="shared" si="18"/>
        <v>0</v>
      </c>
      <c r="G196" s="37">
        <f t="shared" si="19"/>
        <v>0</v>
      </c>
    </row>
    <row r="197" spans="1:7" x14ac:dyDescent="0.2">
      <c r="A197" s="34" t="str">
        <f t="shared" si="21"/>
        <v>Finished</v>
      </c>
      <c r="B197" s="35">
        <f t="shared" si="15"/>
        <v>48044</v>
      </c>
      <c r="C197" s="36">
        <f t="shared" si="16"/>
        <v>0</v>
      </c>
      <c r="D197" s="36">
        <f t="shared" si="20"/>
        <v>0</v>
      </c>
      <c r="E197" s="243">
        <f t="shared" si="17"/>
        <v>0</v>
      </c>
      <c r="F197" s="36">
        <f t="shared" si="18"/>
        <v>0</v>
      </c>
      <c r="G197" s="37">
        <f t="shared" si="19"/>
        <v>0</v>
      </c>
    </row>
    <row r="198" spans="1:7" x14ac:dyDescent="0.2">
      <c r="A198" s="34" t="str">
        <f t="shared" si="21"/>
        <v>Finished</v>
      </c>
      <c r="B198" s="35">
        <f t="shared" si="15"/>
        <v>48075</v>
      </c>
      <c r="C198" s="36">
        <f t="shared" si="16"/>
        <v>0</v>
      </c>
      <c r="D198" s="36">
        <f t="shared" si="20"/>
        <v>0</v>
      </c>
      <c r="E198" s="243">
        <f t="shared" si="17"/>
        <v>0</v>
      </c>
      <c r="F198" s="36">
        <f t="shared" si="18"/>
        <v>0</v>
      </c>
      <c r="G198" s="37">
        <f t="shared" si="19"/>
        <v>0</v>
      </c>
    </row>
    <row r="199" spans="1:7" x14ac:dyDescent="0.2">
      <c r="A199" s="34" t="str">
        <f t="shared" si="21"/>
        <v>Finished</v>
      </c>
      <c r="B199" s="35">
        <f t="shared" si="15"/>
        <v>48106</v>
      </c>
      <c r="C199" s="36">
        <f t="shared" si="16"/>
        <v>0</v>
      </c>
      <c r="D199" s="36">
        <f t="shared" si="20"/>
        <v>0</v>
      </c>
      <c r="E199" s="243">
        <f t="shared" si="17"/>
        <v>0</v>
      </c>
      <c r="F199" s="36">
        <f t="shared" si="18"/>
        <v>0</v>
      </c>
      <c r="G199" s="37">
        <f t="shared" si="19"/>
        <v>0</v>
      </c>
    </row>
    <row r="200" spans="1:7" x14ac:dyDescent="0.2">
      <c r="A200" s="34" t="str">
        <f t="shared" si="21"/>
        <v>Finished</v>
      </c>
      <c r="B200" s="35">
        <f t="shared" si="15"/>
        <v>48136</v>
      </c>
      <c r="C200" s="36">
        <f t="shared" si="16"/>
        <v>0</v>
      </c>
      <c r="D200" s="36">
        <f t="shared" si="20"/>
        <v>0</v>
      </c>
      <c r="E200" s="243">
        <f t="shared" si="17"/>
        <v>0</v>
      </c>
      <c r="F200" s="36">
        <f t="shared" si="18"/>
        <v>0</v>
      </c>
      <c r="G200" s="37">
        <f t="shared" si="19"/>
        <v>0</v>
      </c>
    </row>
    <row r="201" spans="1:7" x14ac:dyDescent="0.2">
      <c r="A201" s="34" t="str">
        <f t="shared" si="21"/>
        <v>Finished</v>
      </c>
      <c r="B201" s="35">
        <f t="shared" si="15"/>
        <v>48167</v>
      </c>
      <c r="C201" s="36">
        <f t="shared" si="16"/>
        <v>0</v>
      </c>
      <c r="D201" s="36">
        <f t="shared" si="20"/>
        <v>0</v>
      </c>
      <c r="E201" s="243">
        <f t="shared" si="17"/>
        <v>0</v>
      </c>
      <c r="F201" s="36">
        <f t="shared" si="18"/>
        <v>0</v>
      </c>
      <c r="G201" s="37">
        <f t="shared" si="19"/>
        <v>0</v>
      </c>
    </row>
    <row r="202" spans="1:7" x14ac:dyDescent="0.2">
      <c r="A202" s="34" t="str">
        <f t="shared" si="21"/>
        <v>Finished</v>
      </c>
      <c r="B202" s="35">
        <f t="shared" si="15"/>
        <v>48197</v>
      </c>
      <c r="C202" s="36">
        <f t="shared" si="16"/>
        <v>0</v>
      </c>
      <c r="D202" s="36">
        <f t="shared" si="20"/>
        <v>0</v>
      </c>
      <c r="E202" s="243">
        <f t="shared" si="17"/>
        <v>0</v>
      </c>
      <c r="F202" s="36">
        <f t="shared" si="18"/>
        <v>0</v>
      </c>
      <c r="G202" s="37">
        <f t="shared" si="19"/>
        <v>0</v>
      </c>
    </row>
    <row r="203" spans="1:7" x14ac:dyDescent="0.2">
      <c r="A203" s="34" t="str">
        <f t="shared" si="21"/>
        <v>Finished</v>
      </c>
      <c r="B203" s="35">
        <f t="shared" si="15"/>
        <v>48228</v>
      </c>
      <c r="C203" s="36">
        <f t="shared" si="16"/>
        <v>0</v>
      </c>
      <c r="D203" s="36">
        <f t="shared" si="20"/>
        <v>0</v>
      </c>
      <c r="E203" s="243">
        <f t="shared" si="17"/>
        <v>0</v>
      </c>
      <c r="F203" s="36">
        <f t="shared" si="18"/>
        <v>0</v>
      </c>
      <c r="G203" s="37">
        <f t="shared" si="19"/>
        <v>0</v>
      </c>
    </row>
    <row r="204" spans="1:7" x14ac:dyDescent="0.2">
      <c r="A204" s="34" t="str">
        <f t="shared" si="21"/>
        <v>Finished</v>
      </c>
      <c r="B204" s="35">
        <f t="shared" si="15"/>
        <v>48259</v>
      </c>
      <c r="C204" s="36">
        <f t="shared" si="16"/>
        <v>0</v>
      </c>
      <c r="D204" s="36">
        <f t="shared" si="20"/>
        <v>0</v>
      </c>
      <c r="E204" s="243">
        <f t="shared" si="17"/>
        <v>0</v>
      </c>
      <c r="F204" s="36">
        <f t="shared" si="18"/>
        <v>0</v>
      </c>
      <c r="G204" s="37">
        <f t="shared" si="19"/>
        <v>0</v>
      </c>
    </row>
    <row r="205" spans="1:7" x14ac:dyDescent="0.2">
      <c r="A205" s="34" t="str">
        <f t="shared" si="21"/>
        <v>Finished</v>
      </c>
      <c r="B205" s="35">
        <f t="shared" si="15"/>
        <v>48288</v>
      </c>
      <c r="C205" s="36">
        <f t="shared" si="16"/>
        <v>0</v>
      </c>
      <c r="D205" s="36">
        <f t="shared" si="20"/>
        <v>0</v>
      </c>
      <c r="E205" s="243">
        <f t="shared" si="17"/>
        <v>0</v>
      </c>
      <c r="F205" s="36">
        <f t="shared" si="18"/>
        <v>0</v>
      </c>
      <c r="G205" s="37">
        <f t="shared" si="19"/>
        <v>0</v>
      </c>
    </row>
    <row r="206" spans="1:7" x14ac:dyDescent="0.2">
      <c r="A206" s="34" t="str">
        <f t="shared" si="21"/>
        <v>Finished</v>
      </c>
      <c r="B206" s="35">
        <f t="shared" si="15"/>
        <v>48319</v>
      </c>
      <c r="C206" s="36">
        <f t="shared" si="16"/>
        <v>0</v>
      </c>
      <c r="D206" s="36">
        <f t="shared" si="20"/>
        <v>0</v>
      </c>
      <c r="E206" s="243">
        <f t="shared" si="17"/>
        <v>0</v>
      </c>
      <c r="F206" s="36">
        <f t="shared" si="18"/>
        <v>0</v>
      </c>
      <c r="G206" s="37">
        <f t="shared" si="19"/>
        <v>0</v>
      </c>
    </row>
    <row r="207" spans="1:7" x14ac:dyDescent="0.2">
      <c r="A207" s="34" t="str">
        <f t="shared" si="21"/>
        <v>Finished</v>
      </c>
      <c r="B207" s="35">
        <f t="shared" si="15"/>
        <v>48349</v>
      </c>
      <c r="C207" s="36">
        <f t="shared" si="16"/>
        <v>0</v>
      </c>
      <c r="D207" s="36">
        <f t="shared" si="20"/>
        <v>0</v>
      </c>
      <c r="E207" s="243">
        <f t="shared" si="17"/>
        <v>0</v>
      </c>
      <c r="F207" s="36">
        <f t="shared" si="18"/>
        <v>0</v>
      </c>
      <c r="G207" s="37">
        <f t="shared" si="19"/>
        <v>0</v>
      </c>
    </row>
    <row r="208" spans="1:7" x14ac:dyDescent="0.2">
      <c r="A208" s="34" t="str">
        <f t="shared" si="21"/>
        <v>Finished</v>
      </c>
      <c r="B208" s="35">
        <f t="shared" si="15"/>
        <v>48380</v>
      </c>
      <c r="C208" s="36">
        <f t="shared" si="16"/>
        <v>0</v>
      </c>
      <c r="D208" s="36">
        <f t="shared" si="20"/>
        <v>0</v>
      </c>
      <c r="E208" s="243">
        <f t="shared" si="17"/>
        <v>0</v>
      </c>
      <c r="F208" s="36">
        <f t="shared" si="18"/>
        <v>0</v>
      </c>
      <c r="G208" s="37">
        <f t="shared" si="19"/>
        <v>0</v>
      </c>
    </row>
    <row r="209" spans="1:7" x14ac:dyDescent="0.2">
      <c r="A209" s="34" t="str">
        <f t="shared" si="21"/>
        <v>Finished</v>
      </c>
      <c r="B209" s="35">
        <f t="shared" si="15"/>
        <v>48410</v>
      </c>
      <c r="C209" s="36">
        <f t="shared" si="16"/>
        <v>0</v>
      </c>
      <c r="D209" s="36">
        <f t="shared" si="20"/>
        <v>0</v>
      </c>
      <c r="E209" s="243">
        <f t="shared" si="17"/>
        <v>0</v>
      </c>
      <c r="F209" s="36">
        <f t="shared" si="18"/>
        <v>0</v>
      </c>
      <c r="G209" s="37">
        <f t="shared" si="19"/>
        <v>0</v>
      </c>
    </row>
    <row r="210" spans="1:7" x14ac:dyDescent="0.2">
      <c r="A210" s="34" t="str">
        <f t="shared" si="21"/>
        <v>Finished</v>
      </c>
      <c r="B210" s="35">
        <f t="shared" si="15"/>
        <v>48441</v>
      </c>
      <c r="C210" s="36">
        <f t="shared" si="16"/>
        <v>0</v>
      </c>
      <c r="D210" s="36">
        <f t="shared" si="20"/>
        <v>0</v>
      </c>
      <c r="E210" s="243">
        <f t="shared" si="17"/>
        <v>0</v>
      </c>
      <c r="F210" s="36">
        <f t="shared" si="18"/>
        <v>0</v>
      </c>
      <c r="G210" s="37">
        <f t="shared" si="19"/>
        <v>0</v>
      </c>
    </row>
    <row r="211" spans="1:7" x14ac:dyDescent="0.2">
      <c r="A211" s="34" t="str">
        <f t="shared" si="21"/>
        <v>Finished</v>
      </c>
      <c r="B211" s="35">
        <f t="shared" si="15"/>
        <v>48472</v>
      </c>
      <c r="C211" s="36">
        <f t="shared" si="16"/>
        <v>0</v>
      </c>
      <c r="D211" s="36">
        <f t="shared" si="20"/>
        <v>0</v>
      </c>
      <c r="E211" s="243">
        <f t="shared" si="17"/>
        <v>0</v>
      </c>
      <c r="F211" s="36">
        <f t="shared" si="18"/>
        <v>0</v>
      </c>
      <c r="G211" s="37">
        <f t="shared" si="19"/>
        <v>0</v>
      </c>
    </row>
    <row r="212" spans="1:7" x14ac:dyDescent="0.2">
      <c r="A212" s="34" t="str">
        <f t="shared" si="21"/>
        <v>Finished</v>
      </c>
      <c r="B212" s="35">
        <f t="shared" si="15"/>
        <v>48502</v>
      </c>
      <c r="C212" s="36">
        <f t="shared" si="16"/>
        <v>0</v>
      </c>
      <c r="D212" s="36">
        <f t="shared" si="20"/>
        <v>0</v>
      </c>
      <c r="E212" s="243">
        <f t="shared" si="17"/>
        <v>0</v>
      </c>
      <c r="F212" s="36">
        <f t="shared" si="18"/>
        <v>0</v>
      </c>
      <c r="G212" s="37">
        <f t="shared" si="19"/>
        <v>0</v>
      </c>
    </row>
    <row r="213" spans="1:7" x14ac:dyDescent="0.2">
      <c r="A213" s="34" t="str">
        <f t="shared" si="21"/>
        <v>Finished</v>
      </c>
      <c r="B213" s="35">
        <f t="shared" si="15"/>
        <v>48533</v>
      </c>
      <c r="C213" s="36">
        <f t="shared" si="16"/>
        <v>0</v>
      </c>
      <c r="D213" s="36">
        <f t="shared" si="20"/>
        <v>0</v>
      </c>
      <c r="E213" s="243">
        <f t="shared" si="17"/>
        <v>0</v>
      </c>
      <c r="F213" s="36">
        <f t="shared" si="18"/>
        <v>0</v>
      </c>
      <c r="G213" s="37">
        <f t="shared" si="19"/>
        <v>0</v>
      </c>
    </row>
    <row r="214" spans="1:7" x14ac:dyDescent="0.2">
      <c r="A214" s="34" t="str">
        <f t="shared" si="21"/>
        <v>Finished</v>
      </c>
      <c r="B214" s="35">
        <f t="shared" si="15"/>
        <v>48563</v>
      </c>
      <c r="C214" s="36">
        <f t="shared" si="16"/>
        <v>0</v>
      </c>
      <c r="D214" s="36">
        <f t="shared" si="20"/>
        <v>0</v>
      </c>
      <c r="E214" s="243">
        <f t="shared" si="17"/>
        <v>0</v>
      </c>
      <c r="F214" s="36">
        <f t="shared" si="18"/>
        <v>0</v>
      </c>
      <c r="G214" s="37">
        <f t="shared" si="19"/>
        <v>0</v>
      </c>
    </row>
    <row r="215" spans="1:7" x14ac:dyDescent="0.2">
      <c r="A215" s="34" t="str">
        <f t="shared" si="21"/>
        <v>Finished</v>
      </c>
      <c r="B215" s="35">
        <f t="shared" ref="B215:B278" si="22">+EDATE(B214,Len_of_pmt_interval)</f>
        <v>48594</v>
      </c>
      <c r="C215" s="36">
        <f t="shared" ref="C215:C278" si="23">+G214</f>
        <v>0</v>
      </c>
      <c r="D215" s="36">
        <f t="shared" si="20"/>
        <v>0</v>
      </c>
      <c r="E215" s="243">
        <f t="shared" ref="E215:E278" si="24">+C215*cal_periodic_pmt_rate</f>
        <v>0</v>
      </c>
      <c r="F215" s="36">
        <f t="shared" ref="F215:F278" si="25">+IF(A215&lt;num_pmts,$F$14,C215)</f>
        <v>0</v>
      </c>
      <c r="G215" s="37">
        <f t="shared" ref="G215:G278" si="26">+C215-F215</f>
        <v>0</v>
      </c>
    </row>
    <row r="216" spans="1:7" x14ac:dyDescent="0.2">
      <c r="A216" s="34" t="str">
        <f t="shared" si="21"/>
        <v>Finished</v>
      </c>
      <c r="B216" s="35">
        <f t="shared" si="22"/>
        <v>48625</v>
      </c>
      <c r="C216" s="36">
        <f t="shared" si="23"/>
        <v>0</v>
      </c>
      <c r="D216" s="36">
        <f t="shared" ref="D216:D279" si="27">+E216+F216</f>
        <v>0</v>
      </c>
      <c r="E216" s="243">
        <f t="shared" si="24"/>
        <v>0</v>
      </c>
      <c r="F216" s="36">
        <f t="shared" si="25"/>
        <v>0</v>
      </c>
      <c r="G216" s="37">
        <f t="shared" si="26"/>
        <v>0</v>
      </c>
    </row>
    <row r="217" spans="1:7" x14ac:dyDescent="0.2">
      <c r="A217" s="34" t="str">
        <f t="shared" si="21"/>
        <v>Finished</v>
      </c>
      <c r="B217" s="35">
        <f t="shared" si="22"/>
        <v>48653</v>
      </c>
      <c r="C217" s="36">
        <f t="shared" si="23"/>
        <v>0</v>
      </c>
      <c r="D217" s="36">
        <f t="shared" si="27"/>
        <v>0</v>
      </c>
      <c r="E217" s="243">
        <f t="shared" si="24"/>
        <v>0</v>
      </c>
      <c r="F217" s="36">
        <f t="shared" si="25"/>
        <v>0</v>
      </c>
      <c r="G217" s="37">
        <f t="shared" si="26"/>
        <v>0</v>
      </c>
    </row>
    <row r="218" spans="1:7" x14ac:dyDescent="0.2">
      <c r="A218" s="34" t="str">
        <f t="shared" si="21"/>
        <v>Finished</v>
      </c>
      <c r="B218" s="35">
        <f t="shared" si="22"/>
        <v>48684</v>
      </c>
      <c r="C218" s="36">
        <f t="shared" si="23"/>
        <v>0</v>
      </c>
      <c r="D218" s="36">
        <f t="shared" si="27"/>
        <v>0</v>
      </c>
      <c r="E218" s="243">
        <f t="shared" si="24"/>
        <v>0</v>
      </c>
      <c r="F218" s="36">
        <f t="shared" si="25"/>
        <v>0</v>
      </c>
      <c r="G218" s="37">
        <f t="shared" si="26"/>
        <v>0</v>
      </c>
    </row>
    <row r="219" spans="1:7" x14ac:dyDescent="0.2">
      <c r="A219" s="34" t="str">
        <f t="shared" si="21"/>
        <v>Finished</v>
      </c>
      <c r="B219" s="35">
        <f t="shared" si="22"/>
        <v>48714</v>
      </c>
      <c r="C219" s="36">
        <f t="shared" si="23"/>
        <v>0</v>
      </c>
      <c r="D219" s="36">
        <f t="shared" si="27"/>
        <v>0</v>
      </c>
      <c r="E219" s="243">
        <f t="shared" si="24"/>
        <v>0</v>
      </c>
      <c r="F219" s="36">
        <f t="shared" si="25"/>
        <v>0</v>
      </c>
      <c r="G219" s="37">
        <f t="shared" si="26"/>
        <v>0</v>
      </c>
    </row>
    <row r="220" spans="1:7" x14ac:dyDescent="0.2">
      <c r="A220" s="34" t="str">
        <f t="shared" si="21"/>
        <v>Finished</v>
      </c>
      <c r="B220" s="35">
        <f t="shared" si="22"/>
        <v>48745</v>
      </c>
      <c r="C220" s="36">
        <f t="shared" si="23"/>
        <v>0</v>
      </c>
      <c r="D220" s="36">
        <f t="shared" si="27"/>
        <v>0</v>
      </c>
      <c r="E220" s="243">
        <f t="shared" si="24"/>
        <v>0</v>
      </c>
      <c r="F220" s="36">
        <f t="shared" si="25"/>
        <v>0</v>
      </c>
      <c r="G220" s="37">
        <f t="shared" si="26"/>
        <v>0</v>
      </c>
    </row>
    <row r="221" spans="1:7" s="2" customFormat="1" ht="15" x14ac:dyDescent="0.25">
      <c r="A221" s="75" t="str">
        <f t="shared" si="21"/>
        <v>Finished</v>
      </c>
      <c r="B221" s="76">
        <f t="shared" si="22"/>
        <v>48775</v>
      </c>
      <c r="C221" s="77">
        <f t="shared" si="23"/>
        <v>0</v>
      </c>
      <c r="D221" s="77">
        <f t="shared" si="27"/>
        <v>0</v>
      </c>
      <c r="E221" s="245">
        <f t="shared" si="24"/>
        <v>0</v>
      </c>
      <c r="F221" s="77">
        <f t="shared" si="25"/>
        <v>0</v>
      </c>
      <c r="G221" s="78">
        <f t="shared" si="26"/>
        <v>0</v>
      </c>
    </row>
    <row r="222" spans="1:7" x14ac:dyDescent="0.2">
      <c r="A222" s="34" t="str">
        <f t="shared" si="21"/>
        <v>Finished</v>
      </c>
      <c r="B222" s="35">
        <f t="shared" si="22"/>
        <v>48806</v>
      </c>
      <c r="C222" s="36">
        <f t="shared" si="23"/>
        <v>0</v>
      </c>
      <c r="D222" s="36">
        <f t="shared" si="27"/>
        <v>0</v>
      </c>
      <c r="E222" s="243">
        <f t="shared" si="24"/>
        <v>0</v>
      </c>
      <c r="F222" s="36">
        <f t="shared" si="25"/>
        <v>0</v>
      </c>
      <c r="G222" s="37">
        <f t="shared" si="26"/>
        <v>0</v>
      </c>
    </row>
    <row r="223" spans="1:7" x14ac:dyDescent="0.2">
      <c r="A223" s="34" t="str">
        <f t="shared" si="21"/>
        <v>Finished</v>
      </c>
      <c r="B223" s="35">
        <f t="shared" si="22"/>
        <v>48837</v>
      </c>
      <c r="C223" s="36">
        <f t="shared" si="23"/>
        <v>0</v>
      </c>
      <c r="D223" s="36">
        <f t="shared" si="27"/>
        <v>0</v>
      </c>
      <c r="E223" s="243">
        <f t="shared" si="24"/>
        <v>0</v>
      </c>
      <c r="F223" s="36">
        <f t="shared" si="25"/>
        <v>0</v>
      </c>
      <c r="G223" s="37">
        <f t="shared" si="26"/>
        <v>0</v>
      </c>
    </row>
    <row r="224" spans="1:7" x14ac:dyDescent="0.2">
      <c r="A224" s="34" t="str">
        <f t="shared" si="21"/>
        <v>Finished</v>
      </c>
      <c r="B224" s="35">
        <f t="shared" si="22"/>
        <v>48867</v>
      </c>
      <c r="C224" s="36">
        <f t="shared" si="23"/>
        <v>0</v>
      </c>
      <c r="D224" s="36">
        <f t="shared" si="27"/>
        <v>0</v>
      </c>
      <c r="E224" s="243">
        <f t="shared" si="24"/>
        <v>0</v>
      </c>
      <c r="F224" s="36">
        <f t="shared" si="25"/>
        <v>0</v>
      </c>
      <c r="G224" s="37">
        <f t="shared" si="26"/>
        <v>0</v>
      </c>
    </row>
    <row r="225" spans="1:7" x14ac:dyDescent="0.2">
      <c r="A225" s="34" t="str">
        <f t="shared" si="21"/>
        <v>Finished</v>
      </c>
      <c r="B225" s="35">
        <f t="shared" si="22"/>
        <v>48898</v>
      </c>
      <c r="C225" s="36">
        <f t="shared" si="23"/>
        <v>0</v>
      </c>
      <c r="D225" s="36">
        <f t="shared" si="27"/>
        <v>0</v>
      </c>
      <c r="E225" s="243">
        <f t="shared" si="24"/>
        <v>0</v>
      </c>
      <c r="F225" s="36">
        <f t="shared" si="25"/>
        <v>0</v>
      </c>
      <c r="G225" s="37">
        <f t="shared" si="26"/>
        <v>0</v>
      </c>
    </row>
    <row r="226" spans="1:7" x14ac:dyDescent="0.2">
      <c r="A226" s="34" t="str">
        <f t="shared" si="21"/>
        <v>Finished</v>
      </c>
      <c r="B226" s="35">
        <f t="shared" si="22"/>
        <v>48928</v>
      </c>
      <c r="C226" s="36">
        <f t="shared" si="23"/>
        <v>0</v>
      </c>
      <c r="D226" s="36">
        <f t="shared" si="27"/>
        <v>0</v>
      </c>
      <c r="E226" s="243">
        <f t="shared" si="24"/>
        <v>0</v>
      </c>
      <c r="F226" s="36">
        <f t="shared" si="25"/>
        <v>0</v>
      </c>
      <c r="G226" s="37">
        <f t="shared" si="26"/>
        <v>0</v>
      </c>
    </row>
    <row r="227" spans="1:7" x14ac:dyDescent="0.2">
      <c r="A227" s="34" t="str">
        <f t="shared" si="21"/>
        <v>Finished</v>
      </c>
      <c r="B227" s="35">
        <f t="shared" si="22"/>
        <v>48959</v>
      </c>
      <c r="C227" s="36">
        <f t="shared" si="23"/>
        <v>0</v>
      </c>
      <c r="D227" s="36">
        <f t="shared" si="27"/>
        <v>0</v>
      </c>
      <c r="E227" s="243">
        <f t="shared" si="24"/>
        <v>0</v>
      </c>
      <c r="F227" s="36">
        <f t="shared" si="25"/>
        <v>0</v>
      </c>
      <c r="G227" s="37">
        <f t="shared" si="26"/>
        <v>0</v>
      </c>
    </row>
    <row r="228" spans="1:7" x14ac:dyDescent="0.2">
      <c r="A228" s="34" t="str">
        <f t="shared" si="21"/>
        <v>Finished</v>
      </c>
      <c r="B228" s="35">
        <f t="shared" si="22"/>
        <v>48990</v>
      </c>
      <c r="C228" s="36">
        <f t="shared" si="23"/>
        <v>0</v>
      </c>
      <c r="D228" s="36">
        <f t="shared" si="27"/>
        <v>0</v>
      </c>
      <c r="E228" s="243">
        <f t="shared" si="24"/>
        <v>0</v>
      </c>
      <c r="F228" s="36">
        <f t="shared" si="25"/>
        <v>0</v>
      </c>
      <c r="G228" s="37">
        <f t="shared" si="26"/>
        <v>0</v>
      </c>
    </row>
    <row r="229" spans="1:7" x14ac:dyDescent="0.2">
      <c r="A229" s="34" t="str">
        <f t="shared" si="21"/>
        <v>Finished</v>
      </c>
      <c r="B229" s="35">
        <f t="shared" si="22"/>
        <v>49018</v>
      </c>
      <c r="C229" s="36">
        <f t="shared" si="23"/>
        <v>0</v>
      </c>
      <c r="D229" s="36">
        <f t="shared" si="27"/>
        <v>0</v>
      </c>
      <c r="E229" s="243">
        <f t="shared" si="24"/>
        <v>0</v>
      </c>
      <c r="F229" s="36">
        <f t="shared" si="25"/>
        <v>0</v>
      </c>
      <c r="G229" s="37">
        <f t="shared" si="26"/>
        <v>0</v>
      </c>
    </row>
    <row r="230" spans="1:7" x14ac:dyDescent="0.2">
      <c r="A230" s="34" t="str">
        <f t="shared" si="21"/>
        <v>Finished</v>
      </c>
      <c r="B230" s="35">
        <f t="shared" si="22"/>
        <v>49049</v>
      </c>
      <c r="C230" s="36">
        <f t="shared" si="23"/>
        <v>0</v>
      </c>
      <c r="D230" s="36">
        <f t="shared" si="27"/>
        <v>0</v>
      </c>
      <c r="E230" s="243">
        <f t="shared" si="24"/>
        <v>0</v>
      </c>
      <c r="F230" s="36">
        <f t="shared" si="25"/>
        <v>0</v>
      </c>
      <c r="G230" s="37">
        <f t="shared" si="26"/>
        <v>0</v>
      </c>
    </row>
    <row r="231" spans="1:7" x14ac:dyDescent="0.2">
      <c r="A231" s="34" t="str">
        <f t="shared" si="21"/>
        <v>Finished</v>
      </c>
      <c r="B231" s="35">
        <f t="shared" si="22"/>
        <v>49079</v>
      </c>
      <c r="C231" s="36">
        <f t="shared" si="23"/>
        <v>0</v>
      </c>
      <c r="D231" s="36">
        <f t="shared" si="27"/>
        <v>0</v>
      </c>
      <c r="E231" s="243">
        <f t="shared" si="24"/>
        <v>0</v>
      </c>
      <c r="F231" s="36">
        <f t="shared" si="25"/>
        <v>0</v>
      </c>
      <c r="G231" s="37">
        <f t="shared" si="26"/>
        <v>0</v>
      </c>
    </row>
    <row r="232" spans="1:7" x14ac:dyDescent="0.2">
      <c r="A232" s="34" t="str">
        <f t="shared" si="21"/>
        <v>Finished</v>
      </c>
      <c r="B232" s="35">
        <f t="shared" si="22"/>
        <v>49110</v>
      </c>
      <c r="C232" s="36">
        <f t="shared" si="23"/>
        <v>0</v>
      </c>
      <c r="D232" s="36">
        <f t="shared" si="27"/>
        <v>0</v>
      </c>
      <c r="E232" s="243">
        <f t="shared" si="24"/>
        <v>0</v>
      </c>
      <c r="F232" s="36">
        <f t="shared" si="25"/>
        <v>0</v>
      </c>
      <c r="G232" s="37">
        <f t="shared" si="26"/>
        <v>0</v>
      </c>
    </row>
    <row r="233" spans="1:7" x14ac:dyDescent="0.2">
      <c r="A233" s="34" t="str">
        <f t="shared" si="21"/>
        <v>Finished</v>
      </c>
      <c r="B233" s="35">
        <f t="shared" si="22"/>
        <v>49140</v>
      </c>
      <c r="C233" s="36">
        <f t="shared" si="23"/>
        <v>0</v>
      </c>
      <c r="D233" s="36">
        <f t="shared" si="27"/>
        <v>0</v>
      </c>
      <c r="E233" s="243">
        <f t="shared" si="24"/>
        <v>0</v>
      </c>
      <c r="F233" s="36">
        <f t="shared" si="25"/>
        <v>0</v>
      </c>
      <c r="G233" s="37">
        <f t="shared" si="26"/>
        <v>0</v>
      </c>
    </row>
    <row r="234" spans="1:7" x14ac:dyDescent="0.2">
      <c r="A234" s="34" t="str">
        <f t="shared" si="21"/>
        <v>Finished</v>
      </c>
      <c r="B234" s="35">
        <f t="shared" si="22"/>
        <v>49171</v>
      </c>
      <c r="C234" s="36">
        <f t="shared" si="23"/>
        <v>0</v>
      </c>
      <c r="D234" s="36">
        <f t="shared" si="27"/>
        <v>0</v>
      </c>
      <c r="E234" s="243">
        <f t="shared" si="24"/>
        <v>0</v>
      </c>
      <c r="F234" s="36">
        <f t="shared" si="25"/>
        <v>0</v>
      </c>
      <c r="G234" s="37">
        <f t="shared" si="26"/>
        <v>0</v>
      </c>
    </row>
    <row r="235" spans="1:7" x14ac:dyDescent="0.2">
      <c r="A235" s="34" t="str">
        <f t="shared" si="21"/>
        <v>Finished</v>
      </c>
      <c r="B235" s="35">
        <f t="shared" si="22"/>
        <v>49202</v>
      </c>
      <c r="C235" s="36">
        <f t="shared" si="23"/>
        <v>0</v>
      </c>
      <c r="D235" s="36">
        <f t="shared" si="27"/>
        <v>0</v>
      </c>
      <c r="E235" s="243">
        <f t="shared" si="24"/>
        <v>0</v>
      </c>
      <c r="F235" s="36">
        <f t="shared" si="25"/>
        <v>0</v>
      </c>
      <c r="G235" s="37">
        <f t="shared" si="26"/>
        <v>0</v>
      </c>
    </row>
    <row r="236" spans="1:7" x14ac:dyDescent="0.2">
      <c r="A236" s="34" t="str">
        <f t="shared" si="21"/>
        <v>Finished</v>
      </c>
      <c r="B236" s="35">
        <f t="shared" si="22"/>
        <v>49232</v>
      </c>
      <c r="C236" s="36">
        <f t="shared" si="23"/>
        <v>0</v>
      </c>
      <c r="D236" s="36">
        <f t="shared" si="27"/>
        <v>0</v>
      </c>
      <c r="E236" s="243">
        <f t="shared" si="24"/>
        <v>0</v>
      </c>
      <c r="F236" s="36">
        <f t="shared" si="25"/>
        <v>0</v>
      </c>
      <c r="G236" s="37">
        <f t="shared" si="26"/>
        <v>0</v>
      </c>
    </row>
    <row r="237" spans="1:7" x14ac:dyDescent="0.2">
      <c r="A237" s="34" t="str">
        <f t="shared" si="21"/>
        <v>Finished</v>
      </c>
      <c r="B237" s="35">
        <f t="shared" si="22"/>
        <v>49263</v>
      </c>
      <c r="C237" s="36">
        <f t="shared" si="23"/>
        <v>0</v>
      </c>
      <c r="D237" s="36">
        <f t="shared" si="27"/>
        <v>0</v>
      </c>
      <c r="E237" s="243">
        <f t="shared" si="24"/>
        <v>0</v>
      </c>
      <c r="F237" s="36">
        <f t="shared" si="25"/>
        <v>0</v>
      </c>
      <c r="G237" s="37">
        <f t="shared" si="26"/>
        <v>0</v>
      </c>
    </row>
    <row r="238" spans="1:7" x14ac:dyDescent="0.2">
      <c r="A238" s="34" t="str">
        <f t="shared" si="21"/>
        <v>Finished</v>
      </c>
      <c r="B238" s="35">
        <f t="shared" si="22"/>
        <v>49293</v>
      </c>
      <c r="C238" s="36">
        <f t="shared" si="23"/>
        <v>0</v>
      </c>
      <c r="D238" s="36">
        <f t="shared" si="27"/>
        <v>0</v>
      </c>
      <c r="E238" s="243">
        <f t="shared" si="24"/>
        <v>0</v>
      </c>
      <c r="F238" s="36">
        <f t="shared" si="25"/>
        <v>0</v>
      </c>
      <c r="G238" s="37">
        <f t="shared" si="26"/>
        <v>0</v>
      </c>
    </row>
    <row r="239" spans="1:7" x14ac:dyDescent="0.2">
      <c r="A239" s="34" t="str">
        <f t="shared" si="21"/>
        <v>Finished</v>
      </c>
      <c r="B239" s="35">
        <f t="shared" si="22"/>
        <v>49324</v>
      </c>
      <c r="C239" s="36">
        <f t="shared" si="23"/>
        <v>0</v>
      </c>
      <c r="D239" s="36">
        <f t="shared" si="27"/>
        <v>0</v>
      </c>
      <c r="E239" s="243">
        <f t="shared" si="24"/>
        <v>0</v>
      </c>
      <c r="F239" s="36">
        <f t="shared" si="25"/>
        <v>0</v>
      </c>
      <c r="G239" s="37">
        <f t="shared" si="26"/>
        <v>0</v>
      </c>
    </row>
    <row r="240" spans="1:7" x14ac:dyDescent="0.2">
      <c r="A240" s="34" t="str">
        <f t="shared" si="21"/>
        <v>Finished</v>
      </c>
      <c r="B240" s="35">
        <f t="shared" si="22"/>
        <v>49355</v>
      </c>
      <c r="C240" s="36">
        <f t="shared" si="23"/>
        <v>0</v>
      </c>
      <c r="D240" s="36">
        <f t="shared" si="27"/>
        <v>0</v>
      </c>
      <c r="E240" s="243">
        <f t="shared" si="24"/>
        <v>0</v>
      </c>
      <c r="F240" s="36">
        <f t="shared" si="25"/>
        <v>0</v>
      </c>
      <c r="G240" s="37">
        <f t="shared" si="26"/>
        <v>0</v>
      </c>
    </row>
    <row r="241" spans="1:7" x14ac:dyDescent="0.2">
      <c r="A241" s="34" t="str">
        <f t="shared" si="21"/>
        <v>Finished</v>
      </c>
      <c r="B241" s="35">
        <f t="shared" si="22"/>
        <v>49383</v>
      </c>
      <c r="C241" s="36">
        <f t="shared" si="23"/>
        <v>0</v>
      </c>
      <c r="D241" s="36">
        <f t="shared" si="27"/>
        <v>0</v>
      </c>
      <c r="E241" s="243">
        <f t="shared" si="24"/>
        <v>0</v>
      </c>
      <c r="F241" s="36">
        <f t="shared" si="25"/>
        <v>0</v>
      </c>
      <c r="G241" s="37">
        <f t="shared" si="26"/>
        <v>0</v>
      </c>
    </row>
    <row r="242" spans="1:7" x14ac:dyDescent="0.2">
      <c r="A242" s="34" t="str">
        <f t="shared" si="21"/>
        <v>Finished</v>
      </c>
      <c r="B242" s="35">
        <f t="shared" si="22"/>
        <v>49414</v>
      </c>
      <c r="C242" s="36">
        <f t="shared" si="23"/>
        <v>0</v>
      </c>
      <c r="D242" s="36">
        <f t="shared" si="27"/>
        <v>0</v>
      </c>
      <c r="E242" s="243">
        <f t="shared" si="24"/>
        <v>0</v>
      </c>
      <c r="F242" s="36">
        <f t="shared" si="25"/>
        <v>0</v>
      </c>
      <c r="G242" s="37">
        <f t="shared" si="26"/>
        <v>0</v>
      </c>
    </row>
    <row r="243" spans="1:7" x14ac:dyDescent="0.2">
      <c r="A243" s="34" t="str">
        <f t="shared" si="21"/>
        <v>Finished</v>
      </c>
      <c r="B243" s="35">
        <f t="shared" si="22"/>
        <v>49444</v>
      </c>
      <c r="C243" s="36">
        <f t="shared" si="23"/>
        <v>0</v>
      </c>
      <c r="D243" s="36">
        <f t="shared" si="27"/>
        <v>0</v>
      </c>
      <c r="E243" s="243">
        <f t="shared" si="24"/>
        <v>0</v>
      </c>
      <c r="F243" s="36">
        <f t="shared" si="25"/>
        <v>0</v>
      </c>
      <c r="G243" s="37">
        <f t="shared" si="26"/>
        <v>0</v>
      </c>
    </row>
    <row r="244" spans="1:7" x14ac:dyDescent="0.2">
      <c r="A244" s="34" t="str">
        <f t="shared" si="21"/>
        <v>Finished</v>
      </c>
      <c r="B244" s="35">
        <f t="shared" si="22"/>
        <v>49475</v>
      </c>
      <c r="C244" s="36">
        <f t="shared" si="23"/>
        <v>0</v>
      </c>
      <c r="D244" s="36">
        <f t="shared" si="27"/>
        <v>0</v>
      </c>
      <c r="E244" s="243">
        <f t="shared" si="24"/>
        <v>0</v>
      </c>
      <c r="F244" s="36">
        <f t="shared" si="25"/>
        <v>0</v>
      </c>
      <c r="G244" s="37">
        <f t="shared" si="26"/>
        <v>0</v>
      </c>
    </row>
    <row r="245" spans="1:7" x14ac:dyDescent="0.2">
      <c r="A245" s="34" t="str">
        <f t="shared" si="21"/>
        <v>Finished</v>
      </c>
      <c r="B245" s="35">
        <f t="shared" si="22"/>
        <v>49505</v>
      </c>
      <c r="C245" s="36">
        <f t="shared" si="23"/>
        <v>0</v>
      </c>
      <c r="D245" s="36">
        <f t="shared" si="27"/>
        <v>0</v>
      </c>
      <c r="E245" s="243">
        <f t="shared" si="24"/>
        <v>0</v>
      </c>
      <c r="F245" s="36">
        <f t="shared" si="25"/>
        <v>0</v>
      </c>
      <c r="G245" s="37">
        <f t="shared" si="26"/>
        <v>0</v>
      </c>
    </row>
    <row r="246" spans="1:7" x14ac:dyDescent="0.2">
      <c r="A246" s="34" t="str">
        <f t="shared" ref="A246:A309" si="28">+IF(A245&lt;num_pmts,A245+1,"Finished")</f>
        <v>Finished</v>
      </c>
      <c r="B246" s="35">
        <f t="shared" si="22"/>
        <v>49536</v>
      </c>
      <c r="C246" s="36">
        <f t="shared" si="23"/>
        <v>0</v>
      </c>
      <c r="D246" s="36">
        <f t="shared" si="27"/>
        <v>0</v>
      </c>
      <c r="E246" s="243">
        <f t="shared" si="24"/>
        <v>0</v>
      </c>
      <c r="F246" s="36">
        <f t="shared" si="25"/>
        <v>0</v>
      </c>
      <c r="G246" s="37">
        <f t="shared" si="26"/>
        <v>0</v>
      </c>
    </row>
    <row r="247" spans="1:7" x14ac:dyDescent="0.2">
      <c r="A247" s="34" t="str">
        <f t="shared" si="28"/>
        <v>Finished</v>
      </c>
      <c r="B247" s="35">
        <f t="shared" si="22"/>
        <v>49567</v>
      </c>
      <c r="C247" s="36">
        <f t="shared" si="23"/>
        <v>0</v>
      </c>
      <c r="D247" s="36">
        <f t="shared" si="27"/>
        <v>0</v>
      </c>
      <c r="E247" s="243">
        <f t="shared" si="24"/>
        <v>0</v>
      </c>
      <c r="F247" s="36">
        <f t="shared" si="25"/>
        <v>0</v>
      </c>
      <c r="G247" s="37">
        <f t="shared" si="26"/>
        <v>0</v>
      </c>
    </row>
    <row r="248" spans="1:7" x14ac:dyDescent="0.2">
      <c r="A248" s="34" t="str">
        <f t="shared" si="28"/>
        <v>Finished</v>
      </c>
      <c r="B248" s="35">
        <f t="shared" si="22"/>
        <v>49597</v>
      </c>
      <c r="C248" s="36">
        <f t="shared" si="23"/>
        <v>0</v>
      </c>
      <c r="D248" s="36">
        <f t="shared" si="27"/>
        <v>0</v>
      </c>
      <c r="E248" s="243">
        <f t="shared" si="24"/>
        <v>0</v>
      </c>
      <c r="F248" s="36">
        <f t="shared" si="25"/>
        <v>0</v>
      </c>
      <c r="G248" s="37">
        <f t="shared" si="26"/>
        <v>0</v>
      </c>
    </row>
    <row r="249" spans="1:7" x14ac:dyDescent="0.2">
      <c r="A249" s="34" t="str">
        <f t="shared" si="28"/>
        <v>Finished</v>
      </c>
      <c r="B249" s="35">
        <f t="shared" si="22"/>
        <v>49628</v>
      </c>
      <c r="C249" s="36">
        <f t="shared" si="23"/>
        <v>0</v>
      </c>
      <c r="D249" s="36">
        <f t="shared" si="27"/>
        <v>0</v>
      </c>
      <c r="E249" s="243">
        <f t="shared" si="24"/>
        <v>0</v>
      </c>
      <c r="F249" s="36">
        <f t="shared" si="25"/>
        <v>0</v>
      </c>
      <c r="G249" s="37">
        <f t="shared" si="26"/>
        <v>0</v>
      </c>
    </row>
    <row r="250" spans="1:7" x14ac:dyDescent="0.2">
      <c r="A250" s="34" t="str">
        <f t="shared" si="28"/>
        <v>Finished</v>
      </c>
      <c r="B250" s="35">
        <f t="shared" si="22"/>
        <v>49658</v>
      </c>
      <c r="C250" s="36">
        <f t="shared" si="23"/>
        <v>0</v>
      </c>
      <c r="D250" s="36">
        <f t="shared" si="27"/>
        <v>0</v>
      </c>
      <c r="E250" s="243">
        <f t="shared" si="24"/>
        <v>0</v>
      </c>
      <c r="F250" s="36">
        <f t="shared" si="25"/>
        <v>0</v>
      </c>
      <c r="G250" s="37">
        <f t="shared" si="26"/>
        <v>0</v>
      </c>
    </row>
    <row r="251" spans="1:7" x14ac:dyDescent="0.2">
      <c r="A251" s="34" t="str">
        <f t="shared" si="28"/>
        <v>Finished</v>
      </c>
      <c r="B251" s="35">
        <f t="shared" si="22"/>
        <v>49689</v>
      </c>
      <c r="C251" s="36">
        <f t="shared" si="23"/>
        <v>0</v>
      </c>
      <c r="D251" s="36">
        <f t="shared" si="27"/>
        <v>0</v>
      </c>
      <c r="E251" s="243">
        <f t="shared" si="24"/>
        <v>0</v>
      </c>
      <c r="F251" s="36">
        <f t="shared" si="25"/>
        <v>0</v>
      </c>
      <c r="G251" s="37">
        <f t="shared" si="26"/>
        <v>0</v>
      </c>
    </row>
    <row r="252" spans="1:7" x14ac:dyDescent="0.2">
      <c r="A252" s="34" t="str">
        <f t="shared" si="28"/>
        <v>Finished</v>
      </c>
      <c r="B252" s="35">
        <f t="shared" si="22"/>
        <v>49720</v>
      </c>
      <c r="C252" s="36">
        <f t="shared" si="23"/>
        <v>0</v>
      </c>
      <c r="D252" s="36">
        <f t="shared" si="27"/>
        <v>0</v>
      </c>
      <c r="E252" s="243">
        <f t="shared" si="24"/>
        <v>0</v>
      </c>
      <c r="F252" s="36">
        <f t="shared" si="25"/>
        <v>0</v>
      </c>
      <c r="G252" s="37">
        <f t="shared" si="26"/>
        <v>0</v>
      </c>
    </row>
    <row r="253" spans="1:7" x14ac:dyDescent="0.2">
      <c r="A253" s="34" t="str">
        <f t="shared" si="28"/>
        <v>Finished</v>
      </c>
      <c r="B253" s="35">
        <f t="shared" si="22"/>
        <v>49749</v>
      </c>
      <c r="C253" s="36">
        <f t="shared" si="23"/>
        <v>0</v>
      </c>
      <c r="D253" s="36">
        <f t="shared" si="27"/>
        <v>0</v>
      </c>
      <c r="E253" s="243">
        <f t="shared" si="24"/>
        <v>0</v>
      </c>
      <c r="F253" s="36">
        <f t="shared" si="25"/>
        <v>0</v>
      </c>
      <c r="G253" s="37">
        <f t="shared" si="26"/>
        <v>0</v>
      </c>
    </row>
    <row r="254" spans="1:7" x14ac:dyDescent="0.2">
      <c r="A254" s="34" t="str">
        <f t="shared" si="28"/>
        <v>Finished</v>
      </c>
      <c r="B254" s="35">
        <f t="shared" si="22"/>
        <v>49780</v>
      </c>
      <c r="C254" s="36">
        <f t="shared" si="23"/>
        <v>0</v>
      </c>
      <c r="D254" s="36">
        <f t="shared" si="27"/>
        <v>0</v>
      </c>
      <c r="E254" s="243">
        <f t="shared" si="24"/>
        <v>0</v>
      </c>
      <c r="F254" s="36">
        <f t="shared" si="25"/>
        <v>0</v>
      </c>
      <c r="G254" s="37">
        <f t="shared" si="26"/>
        <v>0</v>
      </c>
    </row>
    <row r="255" spans="1:7" x14ac:dyDescent="0.2">
      <c r="A255" s="34" t="str">
        <f t="shared" si="28"/>
        <v>Finished</v>
      </c>
      <c r="B255" s="35">
        <f t="shared" si="22"/>
        <v>49810</v>
      </c>
      <c r="C255" s="36">
        <f t="shared" si="23"/>
        <v>0</v>
      </c>
      <c r="D255" s="36">
        <f t="shared" si="27"/>
        <v>0</v>
      </c>
      <c r="E255" s="243">
        <f t="shared" si="24"/>
        <v>0</v>
      </c>
      <c r="F255" s="36">
        <f t="shared" si="25"/>
        <v>0</v>
      </c>
      <c r="G255" s="37">
        <f t="shared" si="26"/>
        <v>0</v>
      </c>
    </row>
    <row r="256" spans="1:7" x14ac:dyDescent="0.2">
      <c r="A256" s="34" t="str">
        <f t="shared" si="28"/>
        <v>Finished</v>
      </c>
      <c r="B256" s="35">
        <f t="shared" si="22"/>
        <v>49841</v>
      </c>
      <c r="C256" s="36">
        <f t="shared" si="23"/>
        <v>0</v>
      </c>
      <c r="D256" s="36">
        <f t="shared" si="27"/>
        <v>0</v>
      </c>
      <c r="E256" s="243">
        <f t="shared" si="24"/>
        <v>0</v>
      </c>
      <c r="F256" s="36">
        <f t="shared" si="25"/>
        <v>0</v>
      </c>
      <c r="G256" s="37">
        <f t="shared" si="26"/>
        <v>0</v>
      </c>
    </row>
    <row r="257" spans="1:7" x14ac:dyDescent="0.2">
      <c r="A257" s="34" t="str">
        <f t="shared" si="28"/>
        <v>Finished</v>
      </c>
      <c r="B257" s="35">
        <f t="shared" si="22"/>
        <v>49871</v>
      </c>
      <c r="C257" s="36">
        <f t="shared" si="23"/>
        <v>0</v>
      </c>
      <c r="D257" s="36">
        <f t="shared" si="27"/>
        <v>0</v>
      </c>
      <c r="E257" s="243">
        <f t="shared" si="24"/>
        <v>0</v>
      </c>
      <c r="F257" s="36">
        <f t="shared" si="25"/>
        <v>0</v>
      </c>
      <c r="G257" s="37">
        <f t="shared" si="26"/>
        <v>0</v>
      </c>
    </row>
    <row r="258" spans="1:7" x14ac:dyDescent="0.2">
      <c r="A258" s="34" t="str">
        <f t="shared" si="28"/>
        <v>Finished</v>
      </c>
      <c r="B258" s="35">
        <f t="shared" si="22"/>
        <v>49902</v>
      </c>
      <c r="C258" s="36">
        <f t="shared" si="23"/>
        <v>0</v>
      </c>
      <c r="D258" s="36">
        <f t="shared" si="27"/>
        <v>0</v>
      </c>
      <c r="E258" s="243">
        <f t="shared" si="24"/>
        <v>0</v>
      </c>
      <c r="F258" s="36">
        <f t="shared" si="25"/>
        <v>0</v>
      </c>
      <c r="G258" s="37">
        <f t="shared" si="26"/>
        <v>0</v>
      </c>
    </row>
    <row r="259" spans="1:7" x14ac:dyDescent="0.2">
      <c r="A259" s="34" t="str">
        <f t="shared" si="28"/>
        <v>Finished</v>
      </c>
      <c r="B259" s="35">
        <f t="shared" si="22"/>
        <v>49933</v>
      </c>
      <c r="C259" s="36">
        <f t="shared" si="23"/>
        <v>0</v>
      </c>
      <c r="D259" s="36">
        <f t="shared" si="27"/>
        <v>0</v>
      </c>
      <c r="E259" s="243">
        <f t="shared" si="24"/>
        <v>0</v>
      </c>
      <c r="F259" s="36">
        <f t="shared" si="25"/>
        <v>0</v>
      </c>
      <c r="G259" s="37">
        <f t="shared" si="26"/>
        <v>0</v>
      </c>
    </row>
    <row r="260" spans="1:7" x14ac:dyDescent="0.2">
      <c r="A260" s="34" t="str">
        <f t="shared" si="28"/>
        <v>Finished</v>
      </c>
      <c r="B260" s="35">
        <f t="shared" si="22"/>
        <v>49963</v>
      </c>
      <c r="C260" s="36">
        <f t="shared" si="23"/>
        <v>0</v>
      </c>
      <c r="D260" s="36">
        <f t="shared" si="27"/>
        <v>0</v>
      </c>
      <c r="E260" s="243">
        <f t="shared" si="24"/>
        <v>0</v>
      </c>
      <c r="F260" s="36">
        <f t="shared" si="25"/>
        <v>0</v>
      </c>
      <c r="G260" s="37">
        <f t="shared" si="26"/>
        <v>0</v>
      </c>
    </row>
    <row r="261" spans="1:7" x14ac:dyDescent="0.2">
      <c r="A261" s="34" t="str">
        <f t="shared" si="28"/>
        <v>Finished</v>
      </c>
      <c r="B261" s="35">
        <f t="shared" si="22"/>
        <v>49994</v>
      </c>
      <c r="C261" s="36">
        <f t="shared" si="23"/>
        <v>0</v>
      </c>
      <c r="D261" s="36">
        <f t="shared" si="27"/>
        <v>0</v>
      </c>
      <c r="E261" s="243">
        <f t="shared" si="24"/>
        <v>0</v>
      </c>
      <c r="F261" s="36">
        <f t="shared" si="25"/>
        <v>0</v>
      </c>
      <c r="G261" s="37">
        <f t="shared" si="26"/>
        <v>0</v>
      </c>
    </row>
    <row r="262" spans="1:7" x14ac:dyDescent="0.2">
      <c r="A262" s="34" t="str">
        <f t="shared" si="28"/>
        <v>Finished</v>
      </c>
      <c r="B262" s="35">
        <f t="shared" si="22"/>
        <v>50024</v>
      </c>
      <c r="C262" s="36">
        <f t="shared" si="23"/>
        <v>0</v>
      </c>
      <c r="D262" s="36">
        <f t="shared" si="27"/>
        <v>0</v>
      </c>
      <c r="E262" s="243">
        <f t="shared" si="24"/>
        <v>0</v>
      </c>
      <c r="F262" s="36">
        <f t="shared" si="25"/>
        <v>0</v>
      </c>
      <c r="G262" s="37">
        <f t="shared" si="26"/>
        <v>0</v>
      </c>
    </row>
    <row r="263" spans="1:7" x14ac:dyDescent="0.2">
      <c r="A263" s="34" t="str">
        <f t="shared" si="28"/>
        <v>Finished</v>
      </c>
      <c r="B263" s="35">
        <f t="shared" si="22"/>
        <v>50055</v>
      </c>
      <c r="C263" s="36">
        <f t="shared" si="23"/>
        <v>0</v>
      </c>
      <c r="D263" s="36">
        <f t="shared" si="27"/>
        <v>0</v>
      </c>
      <c r="E263" s="243">
        <f t="shared" si="24"/>
        <v>0</v>
      </c>
      <c r="F263" s="36">
        <f t="shared" si="25"/>
        <v>0</v>
      </c>
      <c r="G263" s="37">
        <f t="shared" si="26"/>
        <v>0</v>
      </c>
    </row>
    <row r="264" spans="1:7" x14ac:dyDescent="0.2">
      <c r="A264" s="34" t="str">
        <f t="shared" si="28"/>
        <v>Finished</v>
      </c>
      <c r="B264" s="35">
        <f t="shared" si="22"/>
        <v>50086</v>
      </c>
      <c r="C264" s="36">
        <f t="shared" si="23"/>
        <v>0</v>
      </c>
      <c r="D264" s="36">
        <f t="shared" si="27"/>
        <v>0</v>
      </c>
      <c r="E264" s="243">
        <f t="shared" si="24"/>
        <v>0</v>
      </c>
      <c r="F264" s="36">
        <f t="shared" si="25"/>
        <v>0</v>
      </c>
      <c r="G264" s="37">
        <f t="shared" si="26"/>
        <v>0</v>
      </c>
    </row>
    <row r="265" spans="1:7" x14ac:dyDescent="0.2">
      <c r="A265" s="34" t="str">
        <f t="shared" si="28"/>
        <v>Finished</v>
      </c>
      <c r="B265" s="35">
        <f t="shared" si="22"/>
        <v>50114</v>
      </c>
      <c r="C265" s="36">
        <f t="shared" si="23"/>
        <v>0</v>
      </c>
      <c r="D265" s="36">
        <f t="shared" si="27"/>
        <v>0</v>
      </c>
      <c r="E265" s="243">
        <f t="shared" si="24"/>
        <v>0</v>
      </c>
      <c r="F265" s="36">
        <f t="shared" si="25"/>
        <v>0</v>
      </c>
      <c r="G265" s="37">
        <f t="shared" si="26"/>
        <v>0</v>
      </c>
    </row>
    <row r="266" spans="1:7" x14ac:dyDescent="0.2">
      <c r="A266" s="34" t="str">
        <f t="shared" si="28"/>
        <v>Finished</v>
      </c>
      <c r="B266" s="35">
        <f t="shared" si="22"/>
        <v>50145</v>
      </c>
      <c r="C266" s="36">
        <f t="shared" si="23"/>
        <v>0</v>
      </c>
      <c r="D266" s="36">
        <f t="shared" si="27"/>
        <v>0</v>
      </c>
      <c r="E266" s="243">
        <f t="shared" si="24"/>
        <v>0</v>
      </c>
      <c r="F266" s="36">
        <f t="shared" si="25"/>
        <v>0</v>
      </c>
      <c r="G266" s="37">
        <f t="shared" si="26"/>
        <v>0</v>
      </c>
    </row>
    <row r="267" spans="1:7" x14ac:dyDescent="0.2">
      <c r="A267" s="34" t="str">
        <f t="shared" si="28"/>
        <v>Finished</v>
      </c>
      <c r="B267" s="35">
        <f t="shared" si="22"/>
        <v>50175</v>
      </c>
      <c r="C267" s="36">
        <f t="shared" si="23"/>
        <v>0</v>
      </c>
      <c r="D267" s="36">
        <f t="shared" si="27"/>
        <v>0</v>
      </c>
      <c r="E267" s="243">
        <f t="shared" si="24"/>
        <v>0</v>
      </c>
      <c r="F267" s="36">
        <f t="shared" si="25"/>
        <v>0</v>
      </c>
      <c r="G267" s="37">
        <f t="shared" si="26"/>
        <v>0</v>
      </c>
    </row>
    <row r="268" spans="1:7" x14ac:dyDescent="0.2">
      <c r="A268" s="34" t="str">
        <f t="shared" si="28"/>
        <v>Finished</v>
      </c>
      <c r="B268" s="35">
        <f t="shared" si="22"/>
        <v>50206</v>
      </c>
      <c r="C268" s="36">
        <f t="shared" si="23"/>
        <v>0</v>
      </c>
      <c r="D268" s="36">
        <f t="shared" si="27"/>
        <v>0</v>
      </c>
      <c r="E268" s="243">
        <f t="shared" si="24"/>
        <v>0</v>
      </c>
      <c r="F268" s="36">
        <f t="shared" si="25"/>
        <v>0</v>
      </c>
      <c r="G268" s="37">
        <f t="shared" si="26"/>
        <v>0</v>
      </c>
    </row>
    <row r="269" spans="1:7" x14ac:dyDescent="0.2">
      <c r="A269" s="34" t="str">
        <f t="shared" si="28"/>
        <v>Finished</v>
      </c>
      <c r="B269" s="35">
        <f t="shared" si="22"/>
        <v>50236</v>
      </c>
      <c r="C269" s="36">
        <f t="shared" si="23"/>
        <v>0</v>
      </c>
      <c r="D269" s="36">
        <f t="shared" si="27"/>
        <v>0</v>
      </c>
      <c r="E269" s="243">
        <f t="shared" si="24"/>
        <v>0</v>
      </c>
      <c r="F269" s="36">
        <f t="shared" si="25"/>
        <v>0</v>
      </c>
      <c r="G269" s="37">
        <f t="shared" si="26"/>
        <v>0</v>
      </c>
    </row>
    <row r="270" spans="1:7" x14ac:dyDescent="0.2">
      <c r="A270" s="34" t="str">
        <f t="shared" si="28"/>
        <v>Finished</v>
      </c>
      <c r="B270" s="35">
        <f t="shared" si="22"/>
        <v>50267</v>
      </c>
      <c r="C270" s="36">
        <f t="shared" si="23"/>
        <v>0</v>
      </c>
      <c r="D270" s="36">
        <f t="shared" si="27"/>
        <v>0</v>
      </c>
      <c r="E270" s="243">
        <f t="shared" si="24"/>
        <v>0</v>
      </c>
      <c r="F270" s="36">
        <f t="shared" si="25"/>
        <v>0</v>
      </c>
      <c r="G270" s="37">
        <f t="shared" si="26"/>
        <v>0</v>
      </c>
    </row>
    <row r="271" spans="1:7" x14ac:dyDescent="0.2">
      <c r="A271" s="34" t="str">
        <f t="shared" si="28"/>
        <v>Finished</v>
      </c>
      <c r="B271" s="35">
        <f t="shared" si="22"/>
        <v>50298</v>
      </c>
      <c r="C271" s="36">
        <f t="shared" si="23"/>
        <v>0</v>
      </c>
      <c r="D271" s="36">
        <f t="shared" si="27"/>
        <v>0</v>
      </c>
      <c r="E271" s="243">
        <f t="shared" si="24"/>
        <v>0</v>
      </c>
      <c r="F271" s="36">
        <f t="shared" si="25"/>
        <v>0</v>
      </c>
      <c r="G271" s="37">
        <f t="shared" si="26"/>
        <v>0</v>
      </c>
    </row>
    <row r="272" spans="1:7" x14ac:dyDescent="0.2">
      <c r="A272" s="34" t="str">
        <f t="shared" si="28"/>
        <v>Finished</v>
      </c>
      <c r="B272" s="35">
        <f t="shared" si="22"/>
        <v>50328</v>
      </c>
      <c r="C272" s="36">
        <f t="shared" si="23"/>
        <v>0</v>
      </c>
      <c r="D272" s="36">
        <f t="shared" si="27"/>
        <v>0</v>
      </c>
      <c r="E272" s="243">
        <f t="shared" si="24"/>
        <v>0</v>
      </c>
      <c r="F272" s="36">
        <f t="shared" si="25"/>
        <v>0</v>
      </c>
      <c r="G272" s="37">
        <f t="shared" si="26"/>
        <v>0</v>
      </c>
    </row>
    <row r="273" spans="1:7" x14ac:dyDescent="0.2">
      <c r="A273" s="34" t="str">
        <f t="shared" si="28"/>
        <v>Finished</v>
      </c>
      <c r="B273" s="35">
        <f t="shared" si="22"/>
        <v>50359</v>
      </c>
      <c r="C273" s="36">
        <f t="shared" si="23"/>
        <v>0</v>
      </c>
      <c r="D273" s="36">
        <f t="shared" si="27"/>
        <v>0</v>
      </c>
      <c r="E273" s="243">
        <f t="shared" si="24"/>
        <v>0</v>
      </c>
      <c r="F273" s="36">
        <f t="shared" si="25"/>
        <v>0</v>
      </c>
      <c r="G273" s="37">
        <f t="shared" si="26"/>
        <v>0</v>
      </c>
    </row>
    <row r="274" spans="1:7" x14ac:dyDescent="0.2">
      <c r="A274" s="34" t="str">
        <f t="shared" si="28"/>
        <v>Finished</v>
      </c>
      <c r="B274" s="35">
        <f t="shared" si="22"/>
        <v>50389</v>
      </c>
      <c r="C274" s="36">
        <f t="shared" si="23"/>
        <v>0</v>
      </c>
      <c r="D274" s="36">
        <f t="shared" si="27"/>
        <v>0</v>
      </c>
      <c r="E274" s="243">
        <f t="shared" si="24"/>
        <v>0</v>
      </c>
      <c r="F274" s="36">
        <f t="shared" si="25"/>
        <v>0</v>
      </c>
      <c r="G274" s="37">
        <f t="shared" si="26"/>
        <v>0</v>
      </c>
    </row>
    <row r="275" spans="1:7" s="2" customFormat="1" ht="15" x14ac:dyDescent="0.25">
      <c r="A275" s="75" t="str">
        <f t="shared" si="28"/>
        <v>Finished</v>
      </c>
      <c r="B275" s="76">
        <f t="shared" si="22"/>
        <v>50420</v>
      </c>
      <c r="C275" s="77">
        <f t="shared" si="23"/>
        <v>0</v>
      </c>
      <c r="D275" s="77">
        <f t="shared" si="27"/>
        <v>0</v>
      </c>
      <c r="E275" s="245">
        <f t="shared" si="24"/>
        <v>0</v>
      </c>
      <c r="F275" s="77">
        <f t="shared" si="25"/>
        <v>0</v>
      </c>
      <c r="G275" s="78">
        <f t="shared" si="26"/>
        <v>0</v>
      </c>
    </row>
    <row r="276" spans="1:7" x14ac:dyDescent="0.2">
      <c r="A276" s="34" t="str">
        <f t="shared" si="28"/>
        <v>Finished</v>
      </c>
      <c r="B276" s="35">
        <f t="shared" si="22"/>
        <v>50451</v>
      </c>
      <c r="C276" s="36">
        <f t="shared" si="23"/>
        <v>0</v>
      </c>
      <c r="D276" s="36">
        <f t="shared" si="27"/>
        <v>0</v>
      </c>
      <c r="E276" s="243">
        <f t="shared" si="24"/>
        <v>0</v>
      </c>
      <c r="F276" s="36">
        <f t="shared" si="25"/>
        <v>0</v>
      </c>
      <c r="G276" s="37">
        <f t="shared" si="26"/>
        <v>0</v>
      </c>
    </row>
    <row r="277" spans="1:7" x14ac:dyDescent="0.2">
      <c r="A277" s="34" t="str">
        <f t="shared" si="28"/>
        <v>Finished</v>
      </c>
      <c r="B277" s="35">
        <f t="shared" si="22"/>
        <v>50479</v>
      </c>
      <c r="C277" s="36">
        <f t="shared" si="23"/>
        <v>0</v>
      </c>
      <c r="D277" s="36">
        <f t="shared" si="27"/>
        <v>0</v>
      </c>
      <c r="E277" s="243">
        <f t="shared" si="24"/>
        <v>0</v>
      </c>
      <c r="F277" s="36">
        <f t="shared" si="25"/>
        <v>0</v>
      </c>
      <c r="G277" s="37">
        <f t="shared" si="26"/>
        <v>0</v>
      </c>
    </row>
    <row r="278" spans="1:7" x14ac:dyDescent="0.2">
      <c r="A278" s="34" t="str">
        <f t="shared" si="28"/>
        <v>Finished</v>
      </c>
      <c r="B278" s="35">
        <f t="shared" si="22"/>
        <v>50510</v>
      </c>
      <c r="C278" s="36">
        <f t="shared" si="23"/>
        <v>0</v>
      </c>
      <c r="D278" s="36">
        <f t="shared" si="27"/>
        <v>0</v>
      </c>
      <c r="E278" s="243">
        <f t="shared" si="24"/>
        <v>0</v>
      </c>
      <c r="F278" s="36">
        <f t="shared" si="25"/>
        <v>0</v>
      </c>
      <c r="G278" s="37">
        <f t="shared" si="26"/>
        <v>0</v>
      </c>
    </row>
    <row r="279" spans="1:7" x14ac:dyDescent="0.2">
      <c r="A279" s="34" t="str">
        <f t="shared" si="28"/>
        <v>Finished</v>
      </c>
      <c r="B279" s="35">
        <f t="shared" ref="B279:B342" si="29">+EDATE(B278,Len_of_pmt_interval)</f>
        <v>50540</v>
      </c>
      <c r="C279" s="36">
        <f t="shared" ref="C279:C342" si="30">+G278</f>
        <v>0</v>
      </c>
      <c r="D279" s="36">
        <f t="shared" si="27"/>
        <v>0</v>
      </c>
      <c r="E279" s="243">
        <f t="shared" ref="E279:E342" si="31">+C279*cal_periodic_pmt_rate</f>
        <v>0</v>
      </c>
      <c r="F279" s="36">
        <f t="shared" ref="F279:F342" si="32">+IF(A279&lt;num_pmts,$F$14,C279)</f>
        <v>0</v>
      </c>
      <c r="G279" s="37">
        <f t="shared" ref="G279:G342" si="33">+C279-F279</f>
        <v>0</v>
      </c>
    </row>
    <row r="280" spans="1:7" x14ac:dyDescent="0.2">
      <c r="A280" s="34" t="str">
        <f t="shared" si="28"/>
        <v>Finished</v>
      </c>
      <c r="B280" s="35">
        <f t="shared" si="29"/>
        <v>50571</v>
      </c>
      <c r="C280" s="36">
        <f t="shared" si="30"/>
        <v>0</v>
      </c>
      <c r="D280" s="36">
        <f t="shared" ref="D280:D343" si="34">+E280+F280</f>
        <v>0</v>
      </c>
      <c r="E280" s="243">
        <f t="shared" si="31"/>
        <v>0</v>
      </c>
      <c r="F280" s="36">
        <f t="shared" si="32"/>
        <v>0</v>
      </c>
      <c r="G280" s="37">
        <f t="shared" si="33"/>
        <v>0</v>
      </c>
    </row>
    <row r="281" spans="1:7" x14ac:dyDescent="0.2">
      <c r="A281" s="34" t="str">
        <f t="shared" si="28"/>
        <v>Finished</v>
      </c>
      <c r="B281" s="35">
        <f t="shared" si="29"/>
        <v>50601</v>
      </c>
      <c r="C281" s="36">
        <f t="shared" si="30"/>
        <v>0</v>
      </c>
      <c r="D281" s="36">
        <f t="shared" si="34"/>
        <v>0</v>
      </c>
      <c r="E281" s="243">
        <f t="shared" si="31"/>
        <v>0</v>
      </c>
      <c r="F281" s="36">
        <f t="shared" si="32"/>
        <v>0</v>
      </c>
      <c r="G281" s="37">
        <f t="shared" si="33"/>
        <v>0</v>
      </c>
    </row>
    <row r="282" spans="1:7" x14ac:dyDescent="0.2">
      <c r="A282" s="34" t="str">
        <f t="shared" si="28"/>
        <v>Finished</v>
      </c>
      <c r="B282" s="35">
        <f t="shared" si="29"/>
        <v>50632</v>
      </c>
      <c r="C282" s="36">
        <f t="shared" si="30"/>
        <v>0</v>
      </c>
      <c r="D282" s="36">
        <f t="shared" si="34"/>
        <v>0</v>
      </c>
      <c r="E282" s="243">
        <f t="shared" si="31"/>
        <v>0</v>
      </c>
      <c r="F282" s="36">
        <f t="shared" si="32"/>
        <v>0</v>
      </c>
      <c r="G282" s="37">
        <f t="shared" si="33"/>
        <v>0</v>
      </c>
    </row>
    <row r="283" spans="1:7" x14ac:dyDescent="0.2">
      <c r="A283" s="34" t="str">
        <f t="shared" si="28"/>
        <v>Finished</v>
      </c>
      <c r="B283" s="35">
        <f t="shared" si="29"/>
        <v>50663</v>
      </c>
      <c r="C283" s="36">
        <f t="shared" si="30"/>
        <v>0</v>
      </c>
      <c r="D283" s="36">
        <f t="shared" si="34"/>
        <v>0</v>
      </c>
      <c r="E283" s="243">
        <f t="shared" si="31"/>
        <v>0</v>
      </c>
      <c r="F283" s="36">
        <f t="shared" si="32"/>
        <v>0</v>
      </c>
      <c r="G283" s="37">
        <f t="shared" si="33"/>
        <v>0</v>
      </c>
    </row>
    <row r="284" spans="1:7" x14ac:dyDescent="0.2">
      <c r="A284" s="34" t="str">
        <f t="shared" si="28"/>
        <v>Finished</v>
      </c>
      <c r="B284" s="35">
        <f t="shared" si="29"/>
        <v>50693</v>
      </c>
      <c r="C284" s="36">
        <f t="shared" si="30"/>
        <v>0</v>
      </c>
      <c r="D284" s="36">
        <f t="shared" si="34"/>
        <v>0</v>
      </c>
      <c r="E284" s="243">
        <f t="shared" si="31"/>
        <v>0</v>
      </c>
      <c r="F284" s="36">
        <f t="shared" si="32"/>
        <v>0</v>
      </c>
      <c r="G284" s="37">
        <f t="shared" si="33"/>
        <v>0</v>
      </c>
    </row>
    <row r="285" spans="1:7" x14ac:dyDescent="0.2">
      <c r="A285" s="34" t="str">
        <f t="shared" si="28"/>
        <v>Finished</v>
      </c>
      <c r="B285" s="35">
        <f t="shared" si="29"/>
        <v>50724</v>
      </c>
      <c r="C285" s="36">
        <f t="shared" si="30"/>
        <v>0</v>
      </c>
      <c r="D285" s="36">
        <f t="shared" si="34"/>
        <v>0</v>
      </c>
      <c r="E285" s="243">
        <f t="shared" si="31"/>
        <v>0</v>
      </c>
      <c r="F285" s="36">
        <f t="shared" si="32"/>
        <v>0</v>
      </c>
      <c r="G285" s="37">
        <f t="shared" si="33"/>
        <v>0</v>
      </c>
    </row>
    <row r="286" spans="1:7" x14ac:dyDescent="0.2">
      <c r="A286" s="34" t="str">
        <f t="shared" si="28"/>
        <v>Finished</v>
      </c>
      <c r="B286" s="35">
        <f t="shared" si="29"/>
        <v>50754</v>
      </c>
      <c r="C286" s="36">
        <f t="shared" si="30"/>
        <v>0</v>
      </c>
      <c r="D286" s="36">
        <f t="shared" si="34"/>
        <v>0</v>
      </c>
      <c r="E286" s="243">
        <f t="shared" si="31"/>
        <v>0</v>
      </c>
      <c r="F286" s="36">
        <f t="shared" si="32"/>
        <v>0</v>
      </c>
      <c r="G286" s="37">
        <f t="shared" si="33"/>
        <v>0</v>
      </c>
    </row>
    <row r="287" spans="1:7" x14ac:dyDescent="0.2">
      <c r="A287" s="34" t="str">
        <f t="shared" si="28"/>
        <v>Finished</v>
      </c>
      <c r="B287" s="35">
        <f t="shared" si="29"/>
        <v>50785</v>
      </c>
      <c r="C287" s="36">
        <f t="shared" si="30"/>
        <v>0</v>
      </c>
      <c r="D287" s="36">
        <f t="shared" si="34"/>
        <v>0</v>
      </c>
      <c r="E287" s="243">
        <f t="shared" si="31"/>
        <v>0</v>
      </c>
      <c r="F287" s="36">
        <f t="shared" si="32"/>
        <v>0</v>
      </c>
      <c r="G287" s="37">
        <f t="shared" si="33"/>
        <v>0</v>
      </c>
    </row>
    <row r="288" spans="1:7" x14ac:dyDescent="0.2">
      <c r="A288" s="34" t="str">
        <f t="shared" si="28"/>
        <v>Finished</v>
      </c>
      <c r="B288" s="35">
        <f t="shared" si="29"/>
        <v>50816</v>
      </c>
      <c r="C288" s="36">
        <f t="shared" si="30"/>
        <v>0</v>
      </c>
      <c r="D288" s="36">
        <f t="shared" si="34"/>
        <v>0</v>
      </c>
      <c r="E288" s="243">
        <f t="shared" si="31"/>
        <v>0</v>
      </c>
      <c r="F288" s="36">
        <f t="shared" si="32"/>
        <v>0</v>
      </c>
      <c r="G288" s="37">
        <f t="shared" si="33"/>
        <v>0</v>
      </c>
    </row>
    <row r="289" spans="1:7" x14ac:dyDescent="0.2">
      <c r="A289" s="34" t="str">
        <f t="shared" si="28"/>
        <v>Finished</v>
      </c>
      <c r="B289" s="35">
        <f t="shared" si="29"/>
        <v>50844</v>
      </c>
      <c r="C289" s="36">
        <f t="shared" si="30"/>
        <v>0</v>
      </c>
      <c r="D289" s="36">
        <f t="shared" si="34"/>
        <v>0</v>
      </c>
      <c r="E289" s="243">
        <f t="shared" si="31"/>
        <v>0</v>
      </c>
      <c r="F289" s="36">
        <f t="shared" si="32"/>
        <v>0</v>
      </c>
      <c r="G289" s="37">
        <f t="shared" si="33"/>
        <v>0</v>
      </c>
    </row>
    <row r="290" spans="1:7" x14ac:dyDescent="0.2">
      <c r="A290" s="34" t="str">
        <f t="shared" si="28"/>
        <v>Finished</v>
      </c>
      <c r="B290" s="35">
        <f t="shared" si="29"/>
        <v>50875</v>
      </c>
      <c r="C290" s="36">
        <f t="shared" si="30"/>
        <v>0</v>
      </c>
      <c r="D290" s="36">
        <f t="shared" si="34"/>
        <v>0</v>
      </c>
      <c r="E290" s="243">
        <f t="shared" si="31"/>
        <v>0</v>
      </c>
      <c r="F290" s="36">
        <f t="shared" si="32"/>
        <v>0</v>
      </c>
      <c r="G290" s="37">
        <f t="shared" si="33"/>
        <v>0</v>
      </c>
    </row>
    <row r="291" spans="1:7" x14ac:dyDescent="0.2">
      <c r="A291" s="34" t="str">
        <f t="shared" si="28"/>
        <v>Finished</v>
      </c>
      <c r="B291" s="35">
        <f t="shared" si="29"/>
        <v>50905</v>
      </c>
      <c r="C291" s="36">
        <f t="shared" si="30"/>
        <v>0</v>
      </c>
      <c r="D291" s="36">
        <f t="shared" si="34"/>
        <v>0</v>
      </c>
      <c r="E291" s="243">
        <f t="shared" si="31"/>
        <v>0</v>
      </c>
      <c r="F291" s="36">
        <f t="shared" si="32"/>
        <v>0</v>
      </c>
      <c r="G291" s="37">
        <f t="shared" si="33"/>
        <v>0</v>
      </c>
    </row>
    <row r="292" spans="1:7" x14ac:dyDescent="0.2">
      <c r="A292" s="34" t="str">
        <f t="shared" si="28"/>
        <v>Finished</v>
      </c>
      <c r="B292" s="35">
        <f t="shared" si="29"/>
        <v>50936</v>
      </c>
      <c r="C292" s="36">
        <f t="shared" si="30"/>
        <v>0</v>
      </c>
      <c r="D292" s="36">
        <f t="shared" si="34"/>
        <v>0</v>
      </c>
      <c r="E292" s="243">
        <f t="shared" si="31"/>
        <v>0</v>
      </c>
      <c r="F292" s="36">
        <f t="shared" si="32"/>
        <v>0</v>
      </c>
      <c r="G292" s="37">
        <f t="shared" si="33"/>
        <v>0</v>
      </c>
    </row>
    <row r="293" spans="1:7" x14ac:dyDescent="0.2">
      <c r="A293" s="34" t="str">
        <f t="shared" si="28"/>
        <v>Finished</v>
      </c>
      <c r="B293" s="35">
        <f t="shared" si="29"/>
        <v>50966</v>
      </c>
      <c r="C293" s="36">
        <f t="shared" si="30"/>
        <v>0</v>
      </c>
      <c r="D293" s="36">
        <f t="shared" si="34"/>
        <v>0</v>
      </c>
      <c r="E293" s="243">
        <f t="shared" si="31"/>
        <v>0</v>
      </c>
      <c r="F293" s="36">
        <f t="shared" si="32"/>
        <v>0</v>
      </c>
      <c r="G293" s="37">
        <f t="shared" si="33"/>
        <v>0</v>
      </c>
    </row>
    <row r="294" spans="1:7" x14ac:dyDescent="0.2">
      <c r="A294" s="34" t="str">
        <f t="shared" si="28"/>
        <v>Finished</v>
      </c>
      <c r="B294" s="35">
        <f t="shared" si="29"/>
        <v>50997</v>
      </c>
      <c r="C294" s="36">
        <f t="shared" si="30"/>
        <v>0</v>
      </c>
      <c r="D294" s="36">
        <f t="shared" si="34"/>
        <v>0</v>
      </c>
      <c r="E294" s="243">
        <f t="shared" si="31"/>
        <v>0</v>
      </c>
      <c r="F294" s="36">
        <f t="shared" si="32"/>
        <v>0</v>
      </c>
      <c r="G294" s="37">
        <f t="shared" si="33"/>
        <v>0</v>
      </c>
    </row>
    <row r="295" spans="1:7" x14ac:dyDescent="0.2">
      <c r="A295" s="34" t="str">
        <f t="shared" si="28"/>
        <v>Finished</v>
      </c>
      <c r="B295" s="35">
        <f t="shared" si="29"/>
        <v>51028</v>
      </c>
      <c r="C295" s="36">
        <f t="shared" si="30"/>
        <v>0</v>
      </c>
      <c r="D295" s="36">
        <f t="shared" si="34"/>
        <v>0</v>
      </c>
      <c r="E295" s="243">
        <f t="shared" si="31"/>
        <v>0</v>
      </c>
      <c r="F295" s="36">
        <f t="shared" si="32"/>
        <v>0</v>
      </c>
      <c r="G295" s="37">
        <f t="shared" si="33"/>
        <v>0</v>
      </c>
    </row>
    <row r="296" spans="1:7" x14ac:dyDescent="0.2">
      <c r="A296" s="34" t="str">
        <f t="shared" si="28"/>
        <v>Finished</v>
      </c>
      <c r="B296" s="35">
        <f t="shared" si="29"/>
        <v>51058</v>
      </c>
      <c r="C296" s="36">
        <f t="shared" si="30"/>
        <v>0</v>
      </c>
      <c r="D296" s="36">
        <f t="shared" si="34"/>
        <v>0</v>
      </c>
      <c r="E296" s="243">
        <f t="shared" si="31"/>
        <v>0</v>
      </c>
      <c r="F296" s="36">
        <f t="shared" si="32"/>
        <v>0</v>
      </c>
      <c r="G296" s="37">
        <f t="shared" si="33"/>
        <v>0</v>
      </c>
    </row>
    <row r="297" spans="1:7" x14ac:dyDescent="0.2">
      <c r="A297" s="34" t="str">
        <f t="shared" si="28"/>
        <v>Finished</v>
      </c>
      <c r="B297" s="35">
        <f t="shared" si="29"/>
        <v>51089</v>
      </c>
      <c r="C297" s="36">
        <f t="shared" si="30"/>
        <v>0</v>
      </c>
      <c r="D297" s="36">
        <f t="shared" si="34"/>
        <v>0</v>
      </c>
      <c r="E297" s="243">
        <f t="shared" si="31"/>
        <v>0</v>
      </c>
      <c r="F297" s="36">
        <f t="shared" si="32"/>
        <v>0</v>
      </c>
      <c r="G297" s="37">
        <f t="shared" si="33"/>
        <v>0</v>
      </c>
    </row>
    <row r="298" spans="1:7" x14ac:dyDescent="0.2">
      <c r="A298" s="34" t="str">
        <f t="shared" si="28"/>
        <v>Finished</v>
      </c>
      <c r="B298" s="35">
        <f t="shared" si="29"/>
        <v>51119</v>
      </c>
      <c r="C298" s="36">
        <f t="shared" si="30"/>
        <v>0</v>
      </c>
      <c r="D298" s="36">
        <f t="shared" si="34"/>
        <v>0</v>
      </c>
      <c r="E298" s="243">
        <f t="shared" si="31"/>
        <v>0</v>
      </c>
      <c r="F298" s="36">
        <f t="shared" si="32"/>
        <v>0</v>
      </c>
      <c r="G298" s="37">
        <f t="shared" si="33"/>
        <v>0</v>
      </c>
    </row>
    <row r="299" spans="1:7" x14ac:dyDescent="0.2">
      <c r="A299" s="34" t="str">
        <f t="shared" si="28"/>
        <v>Finished</v>
      </c>
      <c r="B299" s="35">
        <f t="shared" si="29"/>
        <v>51150</v>
      </c>
      <c r="C299" s="36">
        <f t="shared" si="30"/>
        <v>0</v>
      </c>
      <c r="D299" s="36">
        <f t="shared" si="34"/>
        <v>0</v>
      </c>
      <c r="E299" s="243">
        <f t="shared" si="31"/>
        <v>0</v>
      </c>
      <c r="F299" s="36">
        <f t="shared" si="32"/>
        <v>0</v>
      </c>
      <c r="G299" s="37">
        <f t="shared" si="33"/>
        <v>0</v>
      </c>
    </row>
    <row r="300" spans="1:7" x14ac:dyDescent="0.2">
      <c r="A300" s="34" t="str">
        <f t="shared" si="28"/>
        <v>Finished</v>
      </c>
      <c r="B300" s="35">
        <f t="shared" si="29"/>
        <v>51181</v>
      </c>
      <c r="C300" s="36">
        <f t="shared" si="30"/>
        <v>0</v>
      </c>
      <c r="D300" s="36">
        <f t="shared" si="34"/>
        <v>0</v>
      </c>
      <c r="E300" s="243">
        <f t="shared" si="31"/>
        <v>0</v>
      </c>
      <c r="F300" s="36">
        <f t="shared" si="32"/>
        <v>0</v>
      </c>
      <c r="G300" s="37">
        <f t="shared" si="33"/>
        <v>0</v>
      </c>
    </row>
    <row r="301" spans="1:7" x14ac:dyDescent="0.2">
      <c r="A301" s="34" t="str">
        <f t="shared" si="28"/>
        <v>Finished</v>
      </c>
      <c r="B301" s="35">
        <f t="shared" si="29"/>
        <v>51210</v>
      </c>
      <c r="C301" s="36">
        <f t="shared" si="30"/>
        <v>0</v>
      </c>
      <c r="D301" s="36">
        <f t="shared" si="34"/>
        <v>0</v>
      </c>
      <c r="E301" s="243">
        <f t="shared" si="31"/>
        <v>0</v>
      </c>
      <c r="F301" s="36">
        <f t="shared" si="32"/>
        <v>0</v>
      </c>
      <c r="G301" s="37">
        <f t="shared" si="33"/>
        <v>0</v>
      </c>
    </row>
    <row r="302" spans="1:7" x14ac:dyDescent="0.2">
      <c r="A302" s="34" t="str">
        <f t="shared" si="28"/>
        <v>Finished</v>
      </c>
      <c r="B302" s="35">
        <f t="shared" si="29"/>
        <v>51241</v>
      </c>
      <c r="C302" s="36">
        <f t="shared" si="30"/>
        <v>0</v>
      </c>
      <c r="D302" s="36">
        <f t="shared" si="34"/>
        <v>0</v>
      </c>
      <c r="E302" s="243">
        <f t="shared" si="31"/>
        <v>0</v>
      </c>
      <c r="F302" s="36">
        <f t="shared" si="32"/>
        <v>0</v>
      </c>
      <c r="G302" s="37">
        <f t="shared" si="33"/>
        <v>0</v>
      </c>
    </row>
    <row r="303" spans="1:7" x14ac:dyDescent="0.2">
      <c r="A303" s="34" t="str">
        <f t="shared" si="28"/>
        <v>Finished</v>
      </c>
      <c r="B303" s="35">
        <f t="shared" si="29"/>
        <v>51271</v>
      </c>
      <c r="C303" s="36">
        <f t="shared" si="30"/>
        <v>0</v>
      </c>
      <c r="D303" s="36">
        <f t="shared" si="34"/>
        <v>0</v>
      </c>
      <c r="E303" s="243">
        <f t="shared" si="31"/>
        <v>0</v>
      </c>
      <c r="F303" s="36">
        <f t="shared" si="32"/>
        <v>0</v>
      </c>
      <c r="G303" s="37">
        <f t="shared" si="33"/>
        <v>0</v>
      </c>
    </row>
    <row r="304" spans="1:7" x14ac:dyDescent="0.2">
      <c r="A304" s="34" t="str">
        <f t="shared" si="28"/>
        <v>Finished</v>
      </c>
      <c r="B304" s="35">
        <f t="shared" si="29"/>
        <v>51302</v>
      </c>
      <c r="C304" s="36">
        <f t="shared" si="30"/>
        <v>0</v>
      </c>
      <c r="D304" s="36">
        <f t="shared" si="34"/>
        <v>0</v>
      </c>
      <c r="E304" s="243">
        <f t="shared" si="31"/>
        <v>0</v>
      </c>
      <c r="F304" s="36">
        <f t="shared" si="32"/>
        <v>0</v>
      </c>
      <c r="G304" s="37">
        <f t="shared" si="33"/>
        <v>0</v>
      </c>
    </row>
    <row r="305" spans="1:7" x14ac:dyDescent="0.2">
      <c r="A305" s="34" t="str">
        <f t="shared" si="28"/>
        <v>Finished</v>
      </c>
      <c r="B305" s="35">
        <f t="shared" si="29"/>
        <v>51332</v>
      </c>
      <c r="C305" s="36">
        <f t="shared" si="30"/>
        <v>0</v>
      </c>
      <c r="D305" s="36">
        <f t="shared" si="34"/>
        <v>0</v>
      </c>
      <c r="E305" s="243">
        <f t="shared" si="31"/>
        <v>0</v>
      </c>
      <c r="F305" s="36">
        <f t="shared" si="32"/>
        <v>0</v>
      </c>
      <c r="G305" s="37">
        <f t="shared" si="33"/>
        <v>0</v>
      </c>
    </row>
    <row r="306" spans="1:7" x14ac:dyDescent="0.2">
      <c r="A306" s="34" t="str">
        <f t="shared" si="28"/>
        <v>Finished</v>
      </c>
      <c r="B306" s="35">
        <f t="shared" si="29"/>
        <v>51363</v>
      </c>
      <c r="C306" s="36">
        <f t="shared" si="30"/>
        <v>0</v>
      </c>
      <c r="D306" s="36">
        <f t="shared" si="34"/>
        <v>0</v>
      </c>
      <c r="E306" s="243">
        <f t="shared" si="31"/>
        <v>0</v>
      </c>
      <c r="F306" s="36">
        <f t="shared" si="32"/>
        <v>0</v>
      </c>
      <c r="G306" s="37">
        <f t="shared" si="33"/>
        <v>0</v>
      </c>
    </row>
    <row r="307" spans="1:7" x14ac:dyDescent="0.2">
      <c r="A307" s="34" t="str">
        <f t="shared" si="28"/>
        <v>Finished</v>
      </c>
      <c r="B307" s="35">
        <f t="shared" si="29"/>
        <v>51394</v>
      </c>
      <c r="C307" s="36">
        <f t="shared" si="30"/>
        <v>0</v>
      </c>
      <c r="D307" s="36">
        <f t="shared" si="34"/>
        <v>0</v>
      </c>
      <c r="E307" s="243">
        <f t="shared" si="31"/>
        <v>0</v>
      </c>
      <c r="F307" s="36">
        <f t="shared" si="32"/>
        <v>0</v>
      </c>
      <c r="G307" s="37">
        <f t="shared" si="33"/>
        <v>0</v>
      </c>
    </row>
    <row r="308" spans="1:7" x14ac:dyDescent="0.2">
      <c r="A308" s="34" t="str">
        <f t="shared" si="28"/>
        <v>Finished</v>
      </c>
      <c r="B308" s="35">
        <f t="shared" si="29"/>
        <v>51424</v>
      </c>
      <c r="C308" s="36">
        <f t="shared" si="30"/>
        <v>0</v>
      </c>
      <c r="D308" s="36">
        <f t="shared" si="34"/>
        <v>0</v>
      </c>
      <c r="E308" s="243">
        <f t="shared" si="31"/>
        <v>0</v>
      </c>
      <c r="F308" s="36">
        <f t="shared" si="32"/>
        <v>0</v>
      </c>
      <c r="G308" s="37">
        <f t="shared" si="33"/>
        <v>0</v>
      </c>
    </row>
    <row r="309" spans="1:7" x14ac:dyDescent="0.2">
      <c r="A309" s="34" t="str">
        <f t="shared" si="28"/>
        <v>Finished</v>
      </c>
      <c r="B309" s="35">
        <f t="shared" si="29"/>
        <v>51455</v>
      </c>
      <c r="C309" s="36">
        <f t="shared" si="30"/>
        <v>0</v>
      </c>
      <c r="D309" s="36">
        <f t="shared" si="34"/>
        <v>0</v>
      </c>
      <c r="E309" s="243">
        <f t="shared" si="31"/>
        <v>0</v>
      </c>
      <c r="F309" s="36">
        <f t="shared" si="32"/>
        <v>0</v>
      </c>
      <c r="G309" s="37">
        <f t="shared" si="33"/>
        <v>0</v>
      </c>
    </row>
    <row r="310" spans="1:7" x14ac:dyDescent="0.2">
      <c r="A310" s="34" t="str">
        <f t="shared" ref="A310:A373" si="35">+IF(A309&lt;num_pmts,A309+1,"Finished")</f>
        <v>Finished</v>
      </c>
      <c r="B310" s="35">
        <f t="shared" si="29"/>
        <v>51485</v>
      </c>
      <c r="C310" s="36">
        <f t="shared" si="30"/>
        <v>0</v>
      </c>
      <c r="D310" s="36">
        <f t="shared" si="34"/>
        <v>0</v>
      </c>
      <c r="E310" s="243">
        <f t="shared" si="31"/>
        <v>0</v>
      </c>
      <c r="F310" s="36">
        <f t="shared" si="32"/>
        <v>0</v>
      </c>
      <c r="G310" s="37">
        <f t="shared" si="33"/>
        <v>0</v>
      </c>
    </row>
    <row r="311" spans="1:7" x14ac:dyDescent="0.2">
      <c r="A311" s="34" t="str">
        <f t="shared" si="35"/>
        <v>Finished</v>
      </c>
      <c r="B311" s="35">
        <f t="shared" si="29"/>
        <v>51516</v>
      </c>
      <c r="C311" s="36">
        <f t="shared" si="30"/>
        <v>0</v>
      </c>
      <c r="D311" s="36">
        <f t="shared" si="34"/>
        <v>0</v>
      </c>
      <c r="E311" s="243">
        <f t="shared" si="31"/>
        <v>0</v>
      </c>
      <c r="F311" s="36">
        <f t="shared" si="32"/>
        <v>0</v>
      </c>
      <c r="G311" s="37">
        <f t="shared" si="33"/>
        <v>0</v>
      </c>
    </row>
    <row r="312" spans="1:7" x14ac:dyDescent="0.2">
      <c r="A312" s="34" t="str">
        <f t="shared" si="35"/>
        <v>Finished</v>
      </c>
      <c r="B312" s="35">
        <f t="shared" si="29"/>
        <v>51547</v>
      </c>
      <c r="C312" s="36">
        <f t="shared" si="30"/>
        <v>0</v>
      </c>
      <c r="D312" s="36">
        <f t="shared" si="34"/>
        <v>0</v>
      </c>
      <c r="E312" s="243">
        <f t="shared" si="31"/>
        <v>0</v>
      </c>
      <c r="F312" s="36">
        <f t="shared" si="32"/>
        <v>0</v>
      </c>
      <c r="G312" s="37">
        <f t="shared" si="33"/>
        <v>0</v>
      </c>
    </row>
    <row r="313" spans="1:7" x14ac:dyDescent="0.2">
      <c r="A313" s="34" t="str">
        <f t="shared" si="35"/>
        <v>Finished</v>
      </c>
      <c r="B313" s="35">
        <f t="shared" si="29"/>
        <v>51575</v>
      </c>
      <c r="C313" s="36">
        <f t="shared" si="30"/>
        <v>0</v>
      </c>
      <c r="D313" s="36">
        <f t="shared" si="34"/>
        <v>0</v>
      </c>
      <c r="E313" s="243">
        <f t="shared" si="31"/>
        <v>0</v>
      </c>
      <c r="F313" s="36">
        <f t="shared" si="32"/>
        <v>0</v>
      </c>
      <c r="G313" s="37">
        <f t="shared" si="33"/>
        <v>0</v>
      </c>
    </row>
    <row r="314" spans="1:7" x14ac:dyDescent="0.2">
      <c r="A314" s="34" t="str">
        <f t="shared" si="35"/>
        <v>Finished</v>
      </c>
      <c r="B314" s="35">
        <f t="shared" si="29"/>
        <v>51606</v>
      </c>
      <c r="C314" s="36">
        <f t="shared" si="30"/>
        <v>0</v>
      </c>
      <c r="D314" s="36">
        <f t="shared" si="34"/>
        <v>0</v>
      </c>
      <c r="E314" s="243">
        <f t="shared" si="31"/>
        <v>0</v>
      </c>
      <c r="F314" s="36">
        <f t="shared" si="32"/>
        <v>0</v>
      </c>
      <c r="G314" s="37">
        <f t="shared" si="33"/>
        <v>0</v>
      </c>
    </row>
    <row r="315" spans="1:7" x14ac:dyDescent="0.2">
      <c r="A315" s="34" t="str">
        <f t="shared" si="35"/>
        <v>Finished</v>
      </c>
      <c r="B315" s="35">
        <f t="shared" si="29"/>
        <v>51636</v>
      </c>
      <c r="C315" s="36">
        <f t="shared" si="30"/>
        <v>0</v>
      </c>
      <c r="D315" s="36">
        <f t="shared" si="34"/>
        <v>0</v>
      </c>
      <c r="E315" s="243">
        <f t="shared" si="31"/>
        <v>0</v>
      </c>
      <c r="F315" s="36">
        <f t="shared" si="32"/>
        <v>0</v>
      </c>
      <c r="G315" s="37">
        <f t="shared" si="33"/>
        <v>0</v>
      </c>
    </row>
    <row r="316" spans="1:7" x14ac:dyDescent="0.2">
      <c r="A316" s="34" t="str">
        <f t="shared" si="35"/>
        <v>Finished</v>
      </c>
      <c r="B316" s="35">
        <f t="shared" si="29"/>
        <v>51667</v>
      </c>
      <c r="C316" s="36">
        <f t="shared" si="30"/>
        <v>0</v>
      </c>
      <c r="D316" s="36">
        <f t="shared" si="34"/>
        <v>0</v>
      </c>
      <c r="E316" s="243">
        <f t="shared" si="31"/>
        <v>0</v>
      </c>
      <c r="F316" s="36">
        <f t="shared" si="32"/>
        <v>0</v>
      </c>
      <c r="G316" s="37">
        <f t="shared" si="33"/>
        <v>0</v>
      </c>
    </row>
    <row r="317" spans="1:7" x14ac:dyDescent="0.2">
      <c r="A317" s="34" t="str">
        <f t="shared" si="35"/>
        <v>Finished</v>
      </c>
      <c r="B317" s="35">
        <f t="shared" si="29"/>
        <v>51697</v>
      </c>
      <c r="C317" s="36">
        <f t="shared" si="30"/>
        <v>0</v>
      </c>
      <c r="D317" s="36">
        <f t="shared" si="34"/>
        <v>0</v>
      </c>
      <c r="E317" s="243">
        <f t="shared" si="31"/>
        <v>0</v>
      </c>
      <c r="F317" s="36">
        <f t="shared" si="32"/>
        <v>0</v>
      </c>
      <c r="G317" s="37">
        <f t="shared" si="33"/>
        <v>0</v>
      </c>
    </row>
    <row r="318" spans="1:7" x14ac:dyDescent="0.2">
      <c r="A318" s="34" t="str">
        <f t="shared" si="35"/>
        <v>Finished</v>
      </c>
      <c r="B318" s="35">
        <f t="shared" si="29"/>
        <v>51728</v>
      </c>
      <c r="C318" s="36">
        <f t="shared" si="30"/>
        <v>0</v>
      </c>
      <c r="D318" s="36">
        <f t="shared" si="34"/>
        <v>0</v>
      </c>
      <c r="E318" s="243">
        <f t="shared" si="31"/>
        <v>0</v>
      </c>
      <c r="F318" s="36">
        <f t="shared" si="32"/>
        <v>0</v>
      </c>
      <c r="G318" s="37">
        <f t="shared" si="33"/>
        <v>0</v>
      </c>
    </row>
    <row r="319" spans="1:7" x14ac:dyDescent="0.2">
      <c r="A319" s="34" t="str">
        <f t="shared" si="35"/>
        <v>Finished</v>
      </c>
      <c r="B319" s="35">
        <f t="shared" si="29"/>
        <v>51759</v>
      </c>
      <c r="C319" s="36">
        <f t="shared" si="30"/>
        <v>0</v>
      </c>
      <c r="D319" s="36">
        <f t="shared" si="34"/>
        <v>0</v>
      </c>
      <c r="E319" s="243">
        <f t="shared" si="31"/>
        <v>0</v>
      </c>
      <c r="F319" s="36">
        <f t="shared" si="32"/>
        <v>0</v>
      </c>
      <c r="G319" s="37">
        <f t="shared" si="33"/>
        <v>0</v>
      </c>
    </row>
    <row r="320" spans="1:7" x14ac:dyDescent="0.2">
      <c r="A320" s="34" t="str">
        <f t="shared" si="35"/>
        <v>Finished</v>
      </c>
      <c r="B320" s="35">
        <f t="shared" si="29"/>
        <v>51789</v>
      </c>
      <c r="C320" s="36">
        <f t="shared" si="30"/>
        <v>0</v>
      </c>
      <c r="D320" s="36">
        <f t="shared" si="34"/>
        <v>0</v>
      </c>
      <c r="E320" s="243">
        <f t="shared" si="31"/>
        <v>0</v>
      </c>
      <c r="F320" s="36">
        <f t="shared" si="32"/>
        <v>0</v>
      </c>
      <c r="G320" s="37">
        <f t="shared" si="33"/>
        <v>0</v>
      </c>
    </row>
    <row r="321" spans="1:7" s="2" customFormat="1" ht="15" x14ac:dyDescent="0.25">
      <c r="A321" s="75" t="str">
        <f t="shared" si="35"/>
        <v>Finished</v>
      </c>
      <c r="B321" s="76">
        <f t="shared" si="29"/>
        <v>51820</v>
      </c>
      <c r="C321" s="77">
        <f t="shared" si="30"/>
        <v>0</v>
      </c>
      <c r="D321" s="77">
        <f t="shared" si="34"/>
        <v>0</v>
      </c>
      <c r="E321" s="245">
        <f t="shared" si="31"/>
        <v>0</v>
      </c>
      <c r="F321" s="77">
        <f t="shared" si="32"/>
        <v>0</v>
      </c>
      <c r="G321" s="78">
        <f t="shared" si="33"/>
        <v>0</v>
      </c>
    </row>
    <row r="322" spans="1:7" x14ac:dyDescent="0.2">
      <c r="A322" s="34" t="str">
        <f t="shared" si="35"/>
        <v>Finished</v>
      </c>
      <c r="B322" s="35">
        <f t="shared" si="29"/>
        <v>51850</v>
      </c>
      <c r="C322" s="36">
        <f t="shared" si="30"/>
        <v>0</v>
      </c>
      <c r="D322" s="36">
        <f t="shared" si="34"/>
        <v>0</v>
      </c>
      <c r="E322" s="243">
        <f t="shared" si="31"/>
        <v>0</v>
      </c>
      <c r="F322" s="36">
        <f t="shared" si="32"/>
        <v>0</v>
      </c>
      <c r="G322" s="37">
        <f t="shared" si="33"/>
        <v>0</v>
      </c>
    </row>
    <row r="323" spans="1:7" x14ac:dyDescent="0.2">
      <c r="A323" s="34" t="str">
        <f t="shared" si="35"/>
        <v>Finished</v>
      </c>
      <c r="B323" s="35">
        <f t="shared" si="29"/>
        <v>51881</v>
      </c>
      <c r="C323" s="36">
        <f t="shared" si="30"/>
        <v>0</v>
      </c>
      <c r="D323" s="36">
        <f t="shared" si="34"/>
        <v>0</v>
      </c>
      <c r="E323" s="243">
        <f t="shared" si="31"/>
        <v>0</v>
      </c>
      <c r="F323" s="36">
        <f t="shared" si="32"/>
        <v>0</v>
      </c>
      <c r="G323" s="37">
        <f t="shared" si="33"/>
        <v>0</v>
      </c>
    </row>
    <row r="324" spans="1:7" x14ac:dyDescent="0.2">
      <c r="A324" s="34" t="str">
        <f t="shared" si="35"/>
        <v>Finished</v>
      </c>
      <c r="B324" s="35">
        <f t="shared" si="29"/>
        <v>51912</v>
      </c>
      <c r="C324" s="36">
        <f t="shared" si="30"/>
        <v>0</v>
      </c>
      <c r="D324" s="36">
        <f t="shared" si="34"/>
        <v>0</v>
      </c>
      <c r="E324" s="243">
        <f t="shared" si="31"/>
        <v>0</v>
      </c>
      <c r="F324" s="36">
        <f t="shared" si="32"/>
        <v>0</v>
      </c>
      <c r="G324" s="37">
        <f t="shared" si="33"/>
        <v>0</v>
      </c>
    </row>
    <row r="325" spans="1:7" x14ac:dyDescent="0.2">
      <c r="A325" s="34" t="str">
        <f t="shared" si="35"/>
        <v>Finished</v>
      </c>
      <c r="B325" s="35">
        <f t="shared" si="29"/>
        <v>51940</v>
      </c>
      <c r="C325" s="36">
        <f t="shared" si="30"/>
        <v>0</v>
      </c>
      <c r="D325" s="36">
        <f t="shared" si="34"/>
        <v>0</v>
      </c>
      <c r="E325" s="243">
        <f t="shared" si="31"/>
        <v>0</v>
      </c>
      <c r="F325" s="36">
        <f t="shared" si="32"/>
        <v>0</v>
      </c>
      <c r="G325" s="37">
        <f t="shared" si="33"/>
        <v>0</v>
      </c>
    </row>
    <row r="326" spans="1:7" x14ac:dyDescent="0.2">
      <c r="A326" s="34" t="str">
        <f t="shared" si="35"/>
        <v>Finished</v>
      </c>
      <c r="B326" s="35">
        <f t="shared" si="29"/>
        <v>51971</v>
      </c>
      <c r="C326" s="36">
        <f t="shared" si="30"/>
        <v>0</v>
      </c>
      <c r="D326" s="36">
        <f t="shared" si="34"/>
        <v>0</v>
      </c>
      <c r="E326" s="243">
        <f t="shared" si="31"/>
        <v>0</v>
      </c>
      <c r="F326" s="36">
        <f t="shared" si="32"/>
        <v>0</v>
      </c>
      <c r="G326" s="37">
        <f t="shared" si="33"/>
        <v>0</v>
      </c>
    </row>
    <row r="327" spans="1:7" x14ac:dyDescent="0.2">
      <c r="A327" s="34" t="str">
        <f t="shared" si="35"/>
        <v>Finished</v>
      </c>
      <c r="B327" s="35">
        <f t="shared" si="29"/>
        <v>52001</v>
      </c>
      <c r="C327" s="36">
        <f t="shared" si="30"/>
        <v>0</v>
      </c>
      <c r="D327" s="36">
        <f t="shared" si="34"/>
        <v>0</v>
      </c>
      <c r="E327" s="243">
        <f t="shared" si="31"/>
        <v>0</v>
      </c>
      <c r="F327" s="36">
        <f t="shared" si="32"/>
        <v>0</v>
      </c>
      <c r="G327" s="37">
        <f t="shared" si="33"/>
        <v>0</v>
      </c>
    </row>
    <row r="328" spans="1:7" x14ac:dyDescent="0.2">
      <c r="A328" s="34" t="str">
        <f t="shared" si="35"/>
        <v>Finished</v>
      </c>
      <c r="B328" s="35">
        <f t="shared" si="29"/>
        <v>52032</v>
      </c>
      <c r="C328" s="36">
        <f t="shared" si="30"/>
        <v>0</v>
      </c>
      <c r="D328" s="36">
        <f t="shared" si="34"/>
        <v>0</v>
      </c>
      <c r="E328" s="243">
        <f t="shared" si="31"/>
        <v>0</v>
      </c>
      <c r="F328" s="36">
        <f t="shared" si="32"/>
        <v>0</v>
      </c>
      <c r="G328" s="37">
        <f t="shared" si="33"/>
        <v>0</v>
      </c>
    </row>
    <row r="329" spans="1:7" x14ac:dyDescent="0.2">
      <c r="A329" s="34" t="str">
        <f t="shared" si="35"/>
        <v>Finished</v>
      </c>
      <c r="B329" s="35">
        <f t="shared" si="29"/>
        <v>52062</v>
      </c>
      <c r="C329" s="36">
        <f t="shared" si="30"/>
        <v>0</v>
      </c>
      <c r="D329" s="36">
        <f t="shared" si="34"/>
        <v>0</v>
      </c>
      <c r="E329" s="243">
        <f t="shared" si="31"/>
        <v>0</v>
      </c>
      <c r="F329" s="36">
        <f t="shared" si="32"/>
        <v>0</v>
      </c>
      <c r="G329" s="37">
        <f t="shared" si="33"/>
        <v>0</v>
      </c>
    </row>
    <row r="330" spans="1:7" x14ac:dyDescent="0.2">
      <c r="A330" s="34" t="str">
        <f t="shared" si="35"/>
        <v>Finished</v>
      </c>
      <c r="B330" s="35">
        <f t="shared" si="29"/>
        <v>52093</v>
      </c>
      <c r="C330" s="36">
        <f t="shared" si="30"/>
        <v>0</v>
      </c>
      <c r="D330" s="36">
        <f t="shared" si="34"/>
        <v>0</v>
      </c>
      <c r="E330" s="243">
        <f t="shared" si="31"/>
        <v>0</v>
      </c>
      <c r="F330" s="36">
        <f t="shared" si="32"/>
        <v>0</v>
      </c>
      <c r="G330" s="37">
        <f t="shared" si="33"/>
        <v>0</v>
      </c>
    </row>
    <row r="331" spans="1:7" x14ac:dyDescent="0.2">
      <c r="A331" s="34" t="str">
        <f t="shared" si="35"/>
        <v>Finished</v>
      </c>
      <c r="B331" s="35">
        <f t="shared" si="29"/>
        <v>52124</v>
      </c>
      <c r="C331" s="36">
        <f t="shared" si="30"/>
        <v>0</v>
      </c>
      <c r="D331" s="36">
        <f t="shared" si="34"/>
        <v>0</v>
      </c>
      <c r="E331" s="243">
        <f t="shared" si="31"/>
        <v>0</v>
      </c>
      <c r="F331" s="36">
        <f t="shared" si="32"/>
        <v>0</v>
      </c>
      <c r="G331" s="37">
        <f t="shared" si="33"/>
        <v>0</v>
      </c>
    </row>
    <row r="332" spans="1:7" x14ac:dyDescent="0.2">
      <c r="A332" s="34" t="str">
        <f t="shared" si="35"/>
        <v>Finished</v>
      </c>
      <c r="B332" s="35">
        <f t="shared" si="29"/>
        <v>52154</v>
      </c>
      <c r="C332" s="36">
        <f t="shared" si="30"/>
        <v>0</v>
      </c>
      <c r="D332" s="36">
        <f t="shared" si="34"/>
        <v>0</v>
      </c>
      <c r="E332" s="243">
        <f t="shared" si="31"/>
        <v>0</v>
      </c>
      <c r="F332" s="36">
        <f t="shared" si="32"/>
        <v>0</v>
      </c>
      <c r="G332" s="37">
        <f t="shared" si="33"/>
        <v>0</v>
      </c>
    </row>
    <row r="333" spans="1:7" x14ac:dyDescent="0.2">
      <c r="A333" s="34" t="str">
        <f t="shared" si="35"/>
        <v>Finished</v>
      </c>
      <c r="B333" s="35">
        <f t="shared" si="29"/>
        <v>52185</v>
      </c>
      <c r="C333" s="36">
        <f t="shared" si="30"/>
        <v>0</v>
      </c>
      <c r="D333" s="36">
        <f t="shared" si="34"/>
        <v>0</v>
      </c>
      <c r="E333" s="243">
        <f t="shared" si="31"/>
        <v>0</v>
      </c>
      <c r="F333" s="36">
        <f t="shared" si="32"/>
        <v>0</v>
      </c>
      <c r="G333" s="37">
        <f t="shared" si="33"/>
        <v>0</v>
      </c>
    </row>
    <row r="334" spans="1:7" x14ac:dyDescent="0.2">
      <c r="A334" s="34" t="str">
        <f t="shared" si="35"/>
        <v>Finished</v>
      </c>
      <c r="B334" s="35">
        <f t="shared" si="29"/>
        <v>52215</v>
      </c>
      <c r="C334" s="36">
        <f t="shared" si="30"/>
        <v>0</v>
      </c>
      <c r="D334" s="36">
        <f t="shared" si="34"/>
        <v>0</v>
      </c>
      <c r="E334" s="243">
        <f t="shared" si="31"/>
        <v>0</v>
      </c>
      <c r="F334" s="36">
        <f t="shared" si="32"/>
        <v>0</v>
      </c>
      <c r="G334" s="37">
        <f t="shared" si="33"/>
        <v>0</v>
      </c>
    </row>
    <row r="335" spans="1:7" x14ac:dyDescent="0.2">
      <c r="A335" s="34" t="str">
        <f t="shared" si="35"/>
        <v>Finished</v>
      </c>
      <c r="B335" s="35">
        <f t="shared" si="29"/>
        <v>52246</v>
      </c>
      <c r="C335" s="36">
        <f t="shared" si="30"/>
        <v>0</v>
      </c>
      <c r="D335" s="36">
        <f t="shared" si="34"/>
        <v>0</v>
      </c>
      <c r="E335" s="243">
        <f t="shared" si="31"/>
        <v>0</v>
      </c>
      <c r="F335" s="36">
        <f t="shared" si="32"/>
        <v>0</v>
      </c>
      <c r="G335" s="37">
        <f t="shared" si="33"/>
        <v>0</v>
      </c>
    </row>
    <row r="336" spans="1:7" x14ac:dyDescent="0.2">
      <c r="A336" s="34" t="str">
        <f t="shared" si="35"/>
        <v>Finished</v>
      </c>
      <c r="B336" s="35">
        <f t="shared" si="29"/>
        <v>52277</v>
      </c>
      <c r="C336" s="36">
        <f t="shared" si="30"/>
        <v>0</v>
      </c>
      <c r="D336" s="36">
        <f t="shared" si="34"/>
        <v>0</v>
      </c>
      <c r="E336" s="243">
        <f t="shared" si="31"/>
        <v>0</v>
      </c>
      <c r="F336" s="36">
        <f t="shared" si="32"/>
        <v>0</v>
      </c>
      <c r="G336" s="37">
        <f t="shared" si="33"/>
        <v>0</v>
      </c>
    </row>
    <row r="337" spans="1:7" x14ac:dyDescent="0.2">
      <c r="A337" s="34" t="str">
        <f t="shared" si="35"/>
        <v>Finished</v>
      </c>
      <c r="B337" s="35">
        <f t="shared" si="29"/>
        <v>52305</v>
      </c>
      <c r="C337" s="36">
        <f t="shared" si="30"/>
        <v>0</v>
      </c>
      <c r="D337" s="36">
        <f t="shared" si="34"/>
        <v>0</v>
      </c>
      <c r="E337" s="243">
        <f t="shared" si="31"/>
        <v>0</v>
      </c>
      <c r="F337" s="36">
        <f t="shared" si="32"/>
        <v>0</v>
      </c>
      <c r="G337" s="37">
        <f t="shared" si="33"/>
        <v>0</v>
      </c>
    </row>
    <row r="338" spans="1:7" x14ac:dyDescent="0.2">
      <c r="A338" s="34" t="str">
        <f t="shared" si="35"/>
        <v>Finished</v>
      </c>
      <c r="B338" s="35">
        <f t="shared" si="29"/>
        <v>52336</v>
      </c>
      <c r="C338" s="36">
        <f t="shared" si="30"/>
        <v>0</v>
      </c>
      <c r="D338" s="36">
        <f t="shared" si="34"/>
        <v>0</v>
      </c>
      <c r="E338" s="243">
        <f t="shared" si="31"/>
        <v>0</v>
      </c>
      <c r="F338" s="36">
        <f t="shared" si="32"/>
        <v>0</v>
      </c>
      <c r="G338" s="37">
        <f t="shared" si="33"/>
        <v>0</v>
      </c>
    </row>
    <row r="339" spans="1:7" x14ac:dyDescent="0.2">
      <c r="A339" s="34" t="str">
        <f t="shared" si="35"/>
        <v>Finished</v>
      </c>
      <c r="B339" s="35">
        <f t="shared" si="29"/>
        <v>52366</v>
      </c>
      <c r="C339" s="36">
        <f t="shared" si="30"/>
        <v>0</v>
      </c>
      <c r="D339" s="36">
        <f t="shared" si="34"/>
        <v>0</v>
      </c>
      <c r="E339" s="243">
        <f t="shared" si="31"/>
        <v>0</v>
      </c>
      <c r="F339" s="36">
        <f t="shared" si="32"/>
        <v>0</v>
      </c>
      <c r="G339" s="37">
        <f t="shared" si="33"/>
        <v>0</v>
      </c>
    </row>
    <row r="340" spans="1:7" x14ac:dyDescent="0.2">
      <c r="A340" s="34" t="str">
        <f t="shared" si="35"/>
        <v>Finished</v>
      </c>
      <c r="B340" s="35">
        <f t="shared" si="29"/>
        <v>52397</v>
      </c>
      <c r="C340" s="36">
        <f t="shared" si="30"/>
        <v>0</v>
      </c>
      <c r="D340" s="36">
        <f t="shared" si="34"/>
        <v>0</v>
      </c>
      <c r="E340" s="243">
        <f t="shared" si="31"/>
        <v>0</v>
      </c>
      <c r="F340" s="36">
        <f t="shared" si="32"/>
        <v>0</v>
      </c>
      <c r="G340" s="37">
        <f t="shared" si="33"/>
        <v>0</v>
      </c>
    </row>
    <row r="341" spans="1:7" x14ac:dyDescent="0.2">
      <c r="A341" s="34" t="str">
        <f t="shared" si="35"/>
        <v>Finished</v>
      </c>
      <c r="B341" s="35">
        <f t="shared" si="29"/>
        <v>52427</v>
      </c>
      <c r="C341" s="36">
        <f t="shared" si="30"/>
        <v>0</v>
      </c>
      <c r="D341" s="36">
        <f t="shared" si="34"/>
        <v>0</v>
      </c>
      <c r="E341" s="243">
        <f t="shared" si="31"/>
        <v>0</v>
      </c>
      <c r="F341" s="36">
        <f t="shared" si="32"/>
        <v>0</v>
      </c>
      <c r="G341" s="37">
        <f t="shared" si="33"/>
        <v>0</v>
      </c>
    </row>
    <row r="342" spans="1:7" x14ac:dyDescent="0.2">
      <c r="A342" s="34" t="str">
        <f t="shared" si="35"/>
        <v>Finished</v>
      </c>
      <c r="B342" s="35">
        <f t="shared" si="29"/>
        <v>52458</v>
      </c>
      <c r="C342" s="36">
        <f t="shared" si="30"/>
        <v>0</v>
      </c>
      <c r="D342" s="36">
        <f t="shared" si="34"/>
        <v>0</v>
      </c>
      <c r="E342" s="243">
        <f t="shared" si="31"/>
        <v>0</v>
      </c>
      <c r="F342" s="36">
        <f t="shared" si="32"/>
        <v>0</v>
      </c>
      <c r="G342" s="37">
        <f t="shared" si="33"/>
        <v>0</v>
      </c>
    </row>
    <row r="343" spans="1:7" x14ac:dyDescent="0.2">
      <c r="A343" s="34" t="str">
        <f t="shared" si="35"/>
        <v>Finished</v>
      </c>
      <c r="B343" s="35">
        <f t="shared" ref="B343:B403" si="36">+EDATE(B342,Len_of_pmt_interval)</f>
        <v>52489</v>
      </c>
      <c r="C343" s="36">
        <f t="shared" ref="C343:C403" si="37">+G342</f>
        <v>0</v>
      </c>
      <c r="D343" s="36">
        <f t="shared" si="34"/>
        <v>0</v>
      </c>
      <c r="E343" s="243">
        <f t="shared" ref="E343:E403" si="38">+C343*cal_periodic_pmt_rate</f>
        <v>0</v>
      </c>
      <c r="F343" s="36">
        <f t="shared" ref="F343:F403" si="39">+IF(A343&lt;num_pmts,$F$14,C343)</f>
        <v>0</v>
      </c>
      <c r="G343" s="37">
        <f t="shared" ref="G343:G403" si="40">+C343-F343</f>
        <v>0</v>
      </c>
    </row>
    <row r="344" spans="1:7" x14ac:dyDescent="0.2">
      <c r="A344" s="34" t="str">
        <f t="shared" si="35"/>
        <v>Finished</v>
      </c>
      <c r="B344" s="35">
        <f t="shared" si="36"/>
        <v>52519</v>
      </c>
      <c r="C344" s="36">
        <f t="shared" si="37"/>
        <v>0</v>
      </c>
      <c r="D344" s="36">
        <f t="shared" ref="D344:D403" si="41">+E344+F344</f>
        <v>0</v>
      </c>
      <c r="E344" s="243">
        <f t="shared" si="38"/>
        <v>0</v>
      </c>
      <c r="F344" s="36">
        <f t="shared" si="39"/>
        <v>0</v>
      </c>
      <c r="G344" s="37">
        <f t="shared" si="40"/>
        <v>0</v>
      </c>
    </row>
    <row r="345" spans="1:7" x14ac:dyDescent="0.2">
      <c r="A345" s="34" t="str">
        <f t="shared" si="35"/>
        <v>Finished</v>
      </c>
      <c r="B345" s="35">
        <f t="shared" si="36"/>
        <v>52550</v>
      </c>
      <c r="C345" s="36">
        <f t="shared" si="37"/>
        <v>0</v>
      </c>
      <c r="D345" s="36">
        <f t="shared" si="41"/>
        <v>0</v>
      </c>
      <c r="E345" s="243">
        <f t="shared" si="38"/>
        <v>0</v>
      </c>
      <c r="F345" s="36">
        <f t="shared" si="39"/>
        <v>0</v>
      </c>
      <c r="G345" s="37">
        <f t="shared" si="40"/>
        <v>0</v>
      </c>
    </row>
    <row r="346" spans="1:7" x14ac:dyDescent="0.2">
      <c r="A346" s="34" t="str">
        <f t="shared" si="35"/>
        <v>Finished</v>
      </c>
      <c r="B346" s="35">
        <f t="shared" si="36"/>
        <v>52580</v>
      </c>
      <c r="C346" s="36">
        <f t="shared" si="37"/>
        <v>0</v>
      </c>
      <c r="D346" s="36">
        <f t="shared" si="41"/>
        <v>0</v>
      </c>
      <c r="E346" s="243">
        <f t="shared" si="38"/>
        <v>0</v>
      </c>
      <c r="F346" s="36">
        <f t="shared" si="39"/>
        <v>0</v>
      </c>
      <c r="G346" s="37">
        <f t="shared" si="40"/>
        <v>0</v>
      </c>
    </row>
    <row r="347" spans="1:7" x14ac:dyDescent="0.2">
      <c r="A347" s="34" t="str">
        <f t="shared" si="35"/>
        <v>Finished</v>
      </c>
      <c r="B347" s="35">
        <f t="shared" si="36"/>
        <v>52611</v>
      </c>
      <c r="C347" s="36">
        <f t="shared" si="37"/>
        <v>0</v>
      </c>
      <c r="D347" s="36">
        <f t="shared" si="41"/>
        <v>0</v>
      </c>
      <c r="E347" s="243">
        <f t="shared" si="38"/>
        <v>0</v>
      </c>
      <c r="F347" s="36">
        <f t="shared" si="39"/>
        <v>0</v>
      </c>
      <c r="G347" s="37">
        <f t="shared" si="40"/>
        <v>0</v>
      </c>
    </row>
    <row r="348" spans="1:7" x14ac:dyDescent="0.2">
      <c r="A348" s="34" t="str">
        <f t="shared" si="35"/>
        <v>Finished</v>
      </c>
      <c r="B348" s="35">
        <f t="shared" si="36"/>
        <v>52642</v>
      </c>
      <c r="C348" s="36">
        <f t="shared" si="37"/>
        <v>0</v>
      </c>
      <c r="D348" s="36">
        <f t="shared" si="41"/>
        <v>0</v>
      </c>
      <c r="E348" s="243">
        <f t="shared" si="38"/>
        <v>0</v>
      </c>
      <c r="F348" s="36">
        <f t="shared" si="39"/>
        <v>0</v>
      </c>
      <c r="G348" s="37">
        <f t="shared" si="40"/>
        <v>0</v>
      </c>
    </row>
    <row r="349" spans="1:7" x14ac:dyDescent="0.2">
      <c r="A349" s="34" t="str">
        <f t="shared" si="35"/>
        <v>Finished</v>
      </c>
      <c r="B349" s="35">
        <f t="shared" si="36"/>
        <v>52671</v>
      </c>
      <c r="C349" s="36">
        <f t="shared" si="37"/>
        <v>0</v>
      </c>
      <c r="D349" s="36">
        <f t="shared" si="41"/>
        <v>0</v>
      </c>
      <c r="E349" s="243">
        <f t="shared" si="38"/>
        <v>0</v>
      </c>
      <c r="F349" s="36">
        <f t="shared" si="39"/>
        <v>0</v>
      </c>
      <c r="G349" s="37">
        <f t="shared" si="40"/>
        <v>0</v>
      </c>
    </row>
    <row r="350" spans="1:7" x14ac:dyDescent="0.2">
      <c r="A350" s="34" t="str">
        <f t="shared" si="35"/>
        <v>Finished</v>
      </c>
      <c r="B350" s="35">
        <f t="shared" si="36"/>
        <v>52702</v>
      </c>
      <c r="C350" s="36">
        <f t="shared" si="37"/>
        <v>0</v>
      </c>
      <c r="D350" s="36">
        <f t="shared" si="41"/>
        <v>0</v>
      </c>
      <c r="E350" s="243">
        <f t="shared" si="38"/>
        <v>0</v>
      </c>
      <c r="F350" s="36">
        <f t="shared" si="39"/>
        <v>0</v>
      </c>
      <c r="G350" s="37">
        <f t="shared" si="40"/>
        <v>0</v>
      </c>
    </row>
    <row r="351" spans="1:7" x14ac:dyDescent="0.2">
      <c r="A351" s="34" t="str">
        <f t="shared" si="35"/>
        <v>Finished</v>
      </c>
      <c r="B351" s="35">
        <f t="shared" si="36"/>
        <v>52732</v>
      </c>
      <c r="C351" s="36">
        <f t="shared" si="37"/>
        <v>0</v>
      </c>
      <c r="D351" s="36">
        <f t="shared" si="41"/>
        <v>0</v>
      </c>
      <c r="E351" s="243">
        <f t="shared" si="38"/>
        <v>0</v>
      </c>
      <c r="F351" s="36">
        <f t="shared" si="39"/>
        <v>0</v>
      </c>
      <c r="G351" s="37">
        <f t="shared" si="40"/>
        <v>0</v>
      </c>
    </row>
    <row r="352" spans="1:7" x14ac:dyDescent="0.2">
      <c r="A352" s="34" t="str">
        <f t="shared" si="35"/>
        <v>Finished</v>
      </c>
      <c r="B352" s="35">
        <f t="shared" si="36"/>
        <v>52763</v>
      </c>
      <c r="C352" s="36">
        <f t="shared" si="37"/>
        <v>0</v>
      </c>
      <c r="D352" s="36">
        <f t="shared" si="41"/>
        <v>0</v>
      </c>
      <c r="E352" s="243">
        <f t="shared" si="38"/>
        <v>0</v>
      </c>
      <c r="F352" s="36">
        <f t="shared" si="39"/>
        <v>0</v>
      </c>
      <c r="G352" s="37">
        <f t="shared" si="40"/>
        <v>0</v>
      </c>
    </row>
    <row r="353" spans="1:7" x14ac:dyDescent="0.2">
      <c r="A353" s="34" t="str">
        <f t="shared" si="35"/>
        <v>Finished</v>
      </c>
      <c r="B353" s="35">
        <f t="shared" si="36"/>
        <v>52793</v>
      </c>
      <c r="C353" s="36">
        <f t="shared" si="37"/>
        <v>0</v>
      </c>
      <c r="D353" s="36">
        <f t="shared" si="41"/>
        <v>0</v>
      </c>
      <c r="E353" s="243">
        <f t="shared" si="38"/>
        <v>0</v>
      </c>
      <c r="F353" s="36">
        <f t="shared" si="39"/>
        <v>0</v>
      </c>
      <c r="G353" s="37">
        <f t="shared" si="40"/>
        <v>0</v>
      </c>
    </row>
    <row r="354" spans="1:7" x14ac:dyDescent="0.2">
      <c r="A354" s="34" t="str">
        <f t="shared" si="35"/>
        <v>Finished</v>
      </c>
      <c r="B354" s="35">
        <f t="shared" si="36"/>
        <v>52824</v>
      </c>
      <c r="C354" s="36">
        <f t="shared" si="37"/>
        <v>0</v>
      </c>
      <c r="D354" s="36">
        <f t="shared" si="41"/>
        <v>0</v>
      </c>
      <c r="E354" s="243">
        <f t="shared" si="38"/>
        <v>0</v>
      </c>
      <c r="F354" s="36">
        <f t="shared" si="39"/>
        <v>0</v>
      </c>
      <c r="G354" s="37">
        <f t="shared" si="40"/>
        <v>0</v>
      </c>
    </row>
    <row r="355" spans="1:7" x14ac:dyDescent="0.2">
      <c r="A355" s="34" t="str">
        <f t="shared" si="35"/>
        <v>Finished</v>
      </c>
      <c r="B355" s="35">
        <f t="shared" si="36"/>
        <v>52855</v>
      </c>
      <c r="C355" s="36">
        <f t="shared" si="37"/>
        <v>0</v>
      </c>
      <c r="D355" s="36">
        <f t="shared" si="41"/>
        <v>0</v>
      </c>
      <c r="E355" s="243">
        <f t="shared" si="38"/>
        <v>0</v>
      </c>
      <c r="F355" s="36">
        <f t="shared" si="39"/>
        <v>0</v>
      </c>
      <c r="G355" s="37">
        <f t="shared" si="40"/>
        <v>0</v>
      </c>
    </row>
    <row r="356" spans="1:7" x14ac:dyDescent="0.2">
      <c r="A356" s="34" t="str">
        <f t="shared" si="35"/>
        <v>Finished</v>
      </c>
      <c r="B356" s="35">
        <f t="shared" si="36"/>
        <v>52885</v>
      </c>
      <c r="C356" s="36">
        <f t="shared" si="37"/>
        <v>0</v>
      </c>
      <c r="D356" s="36">
        <f t="shared" si="41"/>
        <v>0</v>
      </c>
      <c r="E356" s="243">
        <f t="shared" si="38"/>
        <v>0</v>
      </c>
      <c r="F356" s="36">
        <f t="shared" si="39"/>
        <v>0</v>
      </c>
      <c r="G356" s="37">
        <f t="shared" si="40"/>
        <v>0</v>
      </c>
    </row>
    <row r="357" spans="1:7" x14ac:dyDescent="0.2">
      <c r="A357" s="34" t="str">
        <f t="shared" si="35"/>
        <v>Finished</v>
      </c>
      <c r="B357" s="35">
        <f t="shared" si="36"/>
        <v>52916</v>
      </c>
      <c r="C357" s="36">
        <f t="shared" si="37"/>
        <v>0</v>
      </c>
      <c r="D357" s="36">
        <f t="shared" si="41"/>
        <v>0</v>
      </c>
      <c r="E357" s="243">
        <f t="shared" si="38"/>
        <v>0</v>
      </c>
      <c r="F357" s="36">
        <f t="shared" si="39"/>
        <v>0</v>
      </c>
      <c r="G357" s="37">
        <f t="shared" si="40"/>
        <v>0</v>
      </c>
    </row>
    <row r="358" spans="1:7" x14ac:dyDescent="0.2">
      <c r="A358" s="34" t="str">
        <f t="shared" si="35"/>
        <v>Finished</v>
      </c>
      <c r="B358" s="35">
        <f t="shared" si="36"/>
        <v>52946</v>
      </c>
      <c r="C358" s="36">
        <f t="shared" si="37"/>
        <v>0</v>
      </c>
      <c r="D358" s="36">
        <f t="shared" si="41"/>
        <v>0</v>
      </c>
      <c r="E358" s="243">
        <f t="shared" si="38"/>
        <v>0</v>
      </c>
      <c r="F358" s="36">
        <f t="shared" si="39"/>
        <v>0</v>
      </c>
      <c r="G358" s="37">
        <f t="shared" si="40"/>
        <v>0</v>
      </c>
    </row>
    <row r="359" spans="1:7" x14ac:dyDescent="0.2">
      <c r="A359" s="34" t="str">
        <f t="shared" si="35"/>
        <v>Finished</v>
      </c>
      <c r="B359" s="35">
        <f t="shared" si="36"/>
        <v>52977</v>
      </c>
      <c r="C359" s="36">
        <f t="shared" si="37"/>
        <v>0</v>
      </c>
      <c r="D359" s="36">
        <f t="shared" si="41"/>
        <v>0</v>
      </c>
      <c r="E359" s="243">
        <f t="shared" si="38"/>
        <v>0</v>
      </c>
      <c r="F359" s="36">
        <f t="shared" si="39"/>
        <v>0</v>
      </c>
      <c r="G359" s="37">
        <f t="shared" si="40"/>
        <v>0</v>
      </c>
    </row>
    <row r="360" spans="1:7" x14ac:dyDescent="0.2">
      <c r="A360" s="34" t="str">
        <f t="shared" si="35"/>
        <v>Finished</v>
      </c>
      <c r="B360" s="35">
        <f t="shared" si="36"/>
        <v>53008</v>
      </c>
      <c r="C360" s="36">
        <f t="shared" si="37"/>
        <v>0</v>
      </c>
      <c r="D360" s="36">
        <f t="shared" si="41"/>
        <v>0</v>
      </c>
      <c r="E360" s="243">
        <f t="shared" si="38"/>
        <v>0</v>
      </c>
      <c r="F360" s="36">
        <f t="shared" si="39"/>
        <v>0</v>
      </c>
      <c r="G360" s="37">
        <f t="shared" si="40"/>
        <v>0</v>
      </c>
    </row>
    <row r="361" spans="1:7" x14ac:dyDescent="0.2">
      <c r="A361" s="34" t="str">
        <f t="shared" si="35"/>
        <v>Finished</v>
      </c>
      <c r="B361" s="35">
        <f t="shared" si="36"/>
        <v>53036</v>
      </c>
      <c r="C361" s="36">
        <f t="shared" si="37"/>
        <v>0</v>
      </c>
      <c r="D361" s="36">
        <f t="shared" si="41"/>
        <v>0</v>
      </c>
      <c r="E361" s="243">
        <f t="shared" si="38"/>
        <v>0</v>
      </c>
      <c r="F361" s="36">
        <f t="shared" si="39"/>
        <v>0</v>
      </c>
      <c r="G361" s="37">
        <f t="shared" si="40"/>
        <v>0</v>
      </c>
    </row>
    <row r="362" spans="1:7" x14ac:dyDescent="0.2">
      <c r="A362" s="34" t="str">
        <f t="shared" si="35"/>
        <v>Finished</v>
      </c>
      <c r="B362" s="35">
        <f t="shared" si="36"/>
        <v>53067</v>
      </c>
      <c r="C362" s="36">
        <f t="shared" si="37"/>
        <v>0</v>
      </c>
      <c r="D362" s="36">
        <f t="shared" si="41"/>
        <v>0</v>
      </c>
      <c r="E362" s="243">
        <f t="shared" si="38"/>
        <v>0</v>
      </c>
      <c r="F362" s="36">
        <f t="shared" si="39"/>
        <v>0</v>
      </c>
      <c r="G362" s="37">
        <f t="shared" si="40"/>
        <v>0</v>
      </c>
    </row>
    <row r="363" spans="1:7" x14ac:dyDescent="0.2">
      <c r="A363" s="34" t="str">
        <f t="shared" si="35"/>
        <v>Finished</v>
      </c>
      <c r="B363" s="35">
        <f t="shared" si="36"/>
        <v>53097</v>
      </c>
      <c r="C363" s="36">
        <f t="shared" si="37"/>
        <v>0</v>
      </c>
      <c r="D363" s="36">
        <f t="shared" si="41"/>
        <v>0</v>
      </c>
      <c r="E363" s="243">
        <f t="shared" si="38"/>
        <v>0</v>
      </c>
      <c r="F363" s="36">
        <f t="shared" si="39"/>
        <v>0</v>
      </c>
      <c r="G363" s="37">
        <f t="shared" si="40"/>
        <v>0</v>
      </c>
    </row>
    <row r="364" spans="1:7" x14ac:dyDescent="0.2">
      <c r="A364" s="34" t="str">
        <f t="shared" si="35"/>
        <v>Finished</v>
      </c>
      <c r="B364" s="35">
        <f t="shared" si="36"/>
        <v>53128</v>
      </c>
      <c r="C364" s="36">
        <f t="shared" si="37"/>
        <v>0</v>
      </c>
      <c r="D364" s="36">
        <f t="shared" si="41"/>
        <v>0</v>
      </c>
      <c r="E364" s="243">
        <f t="shared" si="38"/>
        <v>0</v>
      </c>
      <c r="F364" s="36">
        <f t="shared" si="39"/>
        <v>0</v>
      </c>
      <c r="G364" s="37">
        <f t="shared" si="40"/>
        <v>0</v>
      </c>
    </row>
    <row r="365" spans="1:7" x14ac:dyDescent="0.2">
      <c r="A365" s="34" t="str">
        <f t="shared" si="35"/>
        <v>Finished</v>
      </c>
      <c r="B365" s="35">
        <f t="shared" si="36"/>
        <v>53158</v>
      </c>
      <c r="C365" s="36">
        <f t="shared" si="37"/>
        <v>0</v>
      </c>
      <c r="D365" s="36">
        <f t="shared" si="41"/>
        <v>0</v>
      </c>
      <c r="E365" s="243">
        <f t="shared" si="38"/>
        <v>0</v>
      </c>
      <c r="F365" s="36">
        <f t="shared" si="39"/>
        <v>0</v>
      </c>
      <c r="G365" s="37">
        <f t="shared" si="40"/>
        <v>0</v>
      </c>
    </row>
    <row r="366" spans="1:7" x14ac:dyDescent="0.2">
      <c r="A366" s="34" t="str">
        <f t="shared" si="35"/>
        <v>Finished</v>
      </c>
      <c r="B366" s="35">
        <f t="shared" si="36"/>
        <v>53189</v>
      </c>
      <c r="C366" s="36">
        <f t="shared" si="37"/>
        <v>0</v>
      </c>
      <c r="D366" s="36">
        <f t="shared" si="41"/>
        <v>0</v>
      </c>
      <c r="E366" s="243">
        <f t="shared" si="38"/>
        <v>0</v>
      </c>
      <c r="F366" s="36">
        <f t="shared" si="39"/>
        <v>0</v>
      </c>
      <c r="G366" s="37">
        <f t="shared" si="40"/>
        <v>0</v>
      </c>
    </row>
    <row r="367" spans="1:7" x14ac:dyDescent="0.2">
      <c r="A367" s="34" t="str">
        <f t="shared" si="35"/>
        <v>Finished</v>
      </c>
      <c r="B367" s="35">
        <f t="shared" si="36"/>
        <v>53220</v>
      </c>
      <c r="C367" s="36">
        <f t="shared" si="37"/>
        <v>0</v>
      </c>
      <c r="D367" s="36">
        <f t="shared" si="41"/>
        <v>0</v>
      </c>
      <c r="E367" s="243">
        <f t="shared" si="38"/>
        <v>0</v>
      </c>
      <c r="F367" s="36">
        <f t="shared" si="39"/>
        <v>0</v>
      </c>
      <c r="G367" s="37">
        <f t="shared" si="40"/>
        <v>0</v>
      </c>
    </row>
    <row r="368" spans="1:7" x14ac:dyDescent="0.2">
      <c r="A368" s="34" t="str">
        <f t="shared" si="35"/>
        <v>Finished</v>
      </c>
      <c r="B368" s="35">
        <f t="shared" si="36"/>
        <v>53250</v>
      </c>
      <c r="C368" s="36">
        <f t="shared" si="37"/>
        <v>0</v>
      </c>
      <c r="D368" s="36">
        <f t="shared" si="41"/>
        <v>0</v>
      </c>
      <c r="E368" s="243">
        <f t="shared" si="38"/>
        <v>0</v>
      </c>
      <c r="F368" s="36">
        <f t="shared" si="39"/>
        <v>0</v>
      </c>
      <c r="G368" s="37">
        <f t="shared" si="40"/>
        <v>0</v>
      </c>
    </row>
    <row r="369" spans="1:7" x14ac:dyDescent="0.2">
      <c r="A369" s="34" t="str">
        <f t="shared" si="35"/>
        <v>Finished</v>
      </c>
      <c r="B369" s="35">
        <f t="shared" si="36"/>
        <v>53281</v>
      </c>
      <c r="C369" s="36">
        <f t="shared" si="37"/>
        <v>0</v>
      </c>
      <c r="D369" s="36">
        <f t="shared" si="41"/>
        <v>0</v>
      </c>
      <c r="E369" s="243">
        <f t="shared" si="38"/>
        <v>0</v>
      </c>
      <c r="F369" s="36">
        <f t="shared" si="39"/>
        <v>0</v>
      </c>
      <c r="G369" s="37">
        <f t="shared" si="40"/>
        <v>0</v>
      </c>
    </row>
    <row r="370" spans="1:7" x14ac:dyDescent="0.2">
      <c r="A370" s="34" t="str">
        <f t="shared" si="35"/>
        <v>Finished</v>
      </c>
      <c r="B370" s="35">
        <f t="shared" si="36"/>
        <v>53311</v>
      </c>
      <c r="C370" s="36">
        <f t="shared" si="37"/>
        <v>0</v>
      </c>
      <c r="D370" s="36">
        <f t="shared" si="41"/>
        <v>0</v>
      </c>
      <c r="E370" s="243">
        <f t="shared" si="38"/>
        <v>0</v>
      </c>
      <c r="F370" s="36">
        <f t="shared" si="39"/>
        <v>0</v>
      </c>
      <c r="G370" s="37">
        <f t="shared" si="40"/>
        <v>0</v>
      </c>
    </row>
    <row r="371" spans="1:7" x14ac:dyDescent="0.2">
      <c r="A371" s="34" t="str">
        <f t="shared" si="35"/>
        <v>Finished</v>
      </c>
      <c r="B371" s="35">
        <f t="shared" si="36"/>
        <v>53342</v>
      </c>
      <c r="C371" s="36">
        <f t="shared" si="37"/>
        <v>0</v>
      </c>
      <c r="D371" s="36">
        <f t="shared" si="41"/>
        <v>0</v>
      </c>
      <c r="E371" s="243">
        <f t="shared" si="38"/>
        <v>0</v>
      </c>
      <c r="F371" s="36">
        <f t="shared" si="39"/>
        <v>0</v>
      </c>
      <c r="G371" s="37">
        <f t="shared" si="40"/>
        <v>0</v>
      </c>
    </row>
    <row r="372" spans="1:7" x14ac:dyDescent="0.2">
      <c r="A372" s="34" t="str">
        <f t="shared" si="35"/>
        <v>Finished</v>
      </c>
      <c r="B372" s="35">
        <f t="shared" si="36"/>
        <v>53373</v>
      </c>
      <c r="C372" s="36">
        <f t="shared" si="37"/>
        <v>0</v>
      </c>
      <c r="D372" s="36">
        <f t="shared" si="41"/>
        <v>0</v>
      </c>
      <c r="E372" s="243">
        <f t="shared" si="38"/>
        <v>0</v>
      </c>
      <c r="F372" s="36">
        <f t="shared" si="39"/>
        <v>0</v>
      </c>
      <c r="G372" s="37">
        <f t="shared" si="40"/>
        <v>0</v>
      </c>
    </row>
    <row r="373" spans="1:7" x14ac:dyDescent="0.2">
      <c r="A373" s="34" t="str">
        <f t="shared" si="35"/>
        <v>Finished</v>
      </c>
      <c r="B373" s="35">
        <f t="shared" si="36"/>
        <v>53401</v>
      </c>
      <c r="C373" s="36">
        <f t="shared" si="37"/>
        <v>0</v>
      </c>
      <c r="D373" s="36">
        <f t="shared" si="41"/>
        <v>0</v>
      </c>
      <c r="E373" s="243">
        <f t="shared" si="38"/>
        <v>0</v>
      </c>
      <c r="F373" s="36">
        <f t="shared" si="39"/>
        <v>0</v>
      </c>
      <c r="G373" s="37">
        <f t="shared" si="40"/>
        <v>0</v>
      </c>
    </row>
    <row r="374" spans="1:7" x14ac:dyDescent="0.2">
      <c r="A374" s="34" t="str">
        <f t="shared" ref="A374:A403" si="42">+IF(A373&lt;num_pmts,A373+1,"Finished")</f>
        <v>Finished</v>
      </c>
      <c r="B374" s="35">
        <f t="shared" si="36"/>
        <v>53432</v>
      </c>
      <c r="C374" s="36">
        <f t="shared" si="37"/>
        <v>0</v>
      </c>
      <c r="D374" s="36">
        <f t="shared" si="41"/>
        <v>0</v>
      </c>
      <c r="E374" s="243">
        <f t="shared" si="38"/>
        <v>0</v>
      </c>
      <c r="F374" s="36">
        <f t="shared" si="39"/>
        <v>0</v>
      </c>
      <c r="G374" s="37">
        <f t="shared" si="40"/>
        <v>0</v>
      </c>
    </row>
    <row r="375" spans="1:7" x14ac:dyDescent="0.2">
      <c r="A375" s="34" t="str">
        <f t="shared" si="42"/>
        <v>Finished</v>
      </c>
      <c r="B375" s="35">
        <f t="shared" si="36"/>
        <v>53462</v>
      </c>
      <c r="C375" s="36">
        <f t="shared" si="37"/>
        <v>0</v>
      </c>
      <c r="D375" s="36">
        <f t="shared" si="41"/>
        <v>0</v>
      </c>
      <c r="E375" s="243">
        <f t="shared" si="38"/>
        <v>0</v>
      </c>
      <c r="F375" s="36">
        <f t="shared" si="39"/>
        <v>0</v>
      </c>
      <c r="G375" s="37">
        <f t="shared" si="40"/>
        <v>0</v>
      </c>
    </row>
    <row r="376" spans="1:7" x14ac:dyDescent="0.2">
      <c r="A376" s="34" t="str">
        <f t="shared" si="42"/>
        <v>Finished</v>
      </c>
      <c r="B376" s="35">
        <f t="shared" si="36"/>
        <v>53493</v>
      </c>
      <c r="C376" s="36">
        <f t="shared" si="37"/>
        <v>0</v>
      </c>
      <c r="D376" s="36">
        <f t="shared" si="41"/>
        <v>0</v>
      </c>
      <c r="E376" s="243">
        <f t="shared" si="38"/>
        <v>0</v>
      </c>
      <c r="F376" s="36">
        <f t="shared" si="39"/>
        <v>0</v>
      </c>
      <c r="G376" s="37">
        <f t="shared" si="40"/>
        <v>0</v>
      </c>
    </row>
    <row r="377" spans="1:7" x14ac:dyDescent="0.2">
      <c r="A377" s="34" t="str">
        <f t="shared" si="42"/>
        <v>Finished</v>
      </c>
      <c r="B377" s="35">
        <f t="shared" si="36"/>
        <v>53523</v>
      </c>
      <c r="C377" s="36">
        <f t="shared" si="37"/>
        <v>0</v>
      </c>
      <c r="D377" s="36">
        <f t="shared" si="41"/>
        <v>0</v>
      </c>
      <c r="E377" s="243">
        <f t="shared" si="38"/>
        <v>0</v>
      </c>
      <c r="F377" s="36">
        <f t="shared" si="39"/>
        <v>0</v>
      </c>
      <c r="G377" s="37">
        <f t="shared" si="40"/>
        <v>0</v>
      </c>
    </row>
    <row r="378" spans="1:7" x14ac:dyDescent="0.2">
      <c r="A378" s="34" t="str">
        <f t="shared" si="42"/>
        <v>Finished</v>
      </c>
      <c r="B378" s="35">
        <f t="shared" si="36"/>
        <v>53554</v>
      </c>
      <c r="C378" s="36">
        <f t="shared" si="37"/>
        <v>0</v>
      </c>
      <c r="D378" s="36">
        <f t="shared" si="41"/>
        <v>0</v>
      </c>
      <c r="E378" s="243">
        <f t="shared" si="38"/>
        <v>0</v>
      </c>
      <c r="F378" s="36">
        <f t="shared" si="39"/>
        <v>0</v>
      </c>
      <c r="G378" s="37">
        <f t="shared" si="40"/>
        <v>0</v>
      </c>
    </row>
    <row r="379" spans="1:7" x14ac:dyDescent="0.2">
      <c r="A379" s="34" t="str">
        <f t="shared" si="42"/>
        <v>Finished</v>
      </c>
      <c r="B379" s="35">
        <f t="shared" si="36"/>
        <v>53585</v>
      </c>
      <c r="C379" s="36">
        <f t="shared" si="37"/>
        <v>0</v>
      </c>
      <c r="D379" s="36">
        <f t="shared" si="41"/>
        <v>0</v>
      </c>
      <c r="E379" s="243">
        <f t="shared" si="38"/>
        <v>0</v>
      </c>
      <c r="F379" s="36">
        <f t="shared" si="39"/>
        <v>0</v>
      </c>
      <c r="G379" s="37">
        <f t="shared" si="40"/>
        <v>0</v>
      </c>
    </row>
    <row r="380" spans="1:7" x14ac:dyDescent="0.2">
      <c r="A380" s="34" t="str">
        <f t="shared" si="42"/>
        <v>Finished</v>
      </c>
      <c r="B380" s="35">
        <f t="shared" si="36"/>
        <v>53615</v>
      </c>
      <c r="C380" s="36">
        <f t="shared" si="37"/>
        <v>0</v>
      </c>
      <c r="D380" s="36">
        <f t="shared" si="41"/>
        <v>0</v>
      </c>
      <c r="E380" s="243">
        <f t="shared" si="38"/>
        <v>0</v>
      </c>
      <c r="F380" s="36">
        <f t="shared" si="39"/>
        <v>0</v>
      </c>
      <c r="G380" s="37">
        <f t="shared" si="40"/>
        <v>0</v>
      </c>
    </row>
    <row r="381" spans="1:7" x14ac:dyDescent="0.2">
      <c r="A381" s="34" t="str">
        <f t="shared" si="42"/>
        <v>Finished</v>
      </c>
      <c r="B381" s="35">
        <f t="shared" si="36"/>
        <v>53646</v>
      </c>
      <c r="C381" s="36">
        <f t="shared" si="37"/>
        <v>0</v>
      </c>
      <c r="D381" s="36">
        <f t="shared" si="41"/>
        <v>0</v>
      </c>
      <c r="E381" s="243">
        <f t="shared" si="38"/>
        <v>0</v>
      </c>
      <c r="F381" s="36">
        <f t="shared" si="39"/>
        <v>0</v>
      </c>
      <c r="G381" s="37">
        <f t="shared" si="40"/>
        <v>0</v>
      </c>
    </row>
    <row r="382" spans="1:7" x14ac:dyDescent="0.2">
      <c r="A382" s="34" t="str">
        <f t="shared" si="42"/>
        <v>Finished</v>
      </c>
      <c r="B382" s="35">
        <f t="shared" si="36"/>
        <v>53676</v>
      </c>
      <c r="C382" s="36">
        <f t="shared" si="37"/>
        <v>0</v>
      </c>
      <c r="D382" s="36">
        <f t="shared" si="41"/>
        <v>0</v>
      </c>
      <c r="E382" s="243">
        <f t="shared" si="38"/>
        <v>0</v>
      </c>
      <c r="F382" s="36">
        <f t="shared" si="39"/>
        <v>0</v>
      </c>
      <c r="G382" s="37">
        <f t="shared" si="40"/>
        <v>0</v>
      </c>
    </row>
    <row r="383" spans="1:7" x14ac:dyDescent="0.2">
      <c r="A383" s="34" t="str">
        <f t="shared" si="42"/>
        <v>Finished</v>
      </c>
      <c r="B383" s="35">
        <f t="shared" si="36"/>
        <v>53707</v>
      </c>
      <c r="C383" s="36">
        <f t="shared" si="37"/>
        <v>0</v>
      </c>
      <c r="D383" s="36">
        <f t="shared" si="41"/>
        <v>0</v>
      </c>
      <c r="E383" s="243">
        <f t="shared" si="38"/>
        <v>0</v>
      </c>
      <c r="F383" s="36">
        <f t="shared" si="39"/>
        <v>0</v>
      </c>
      <c r="G383" s="37">
        <f t="shared" si="40"/>
        <v>0</v>
      </c>
    </row>
    <row r="384" spans="1:7" x14ac:dyDescent="0.2">
      <c r="A384" s="34" t="str">
        <f t="shared" si="42"/>
        <v>Finished</v>
      </c>
      <c r="B384" s="35">
        <f t="shared" si="36"/>
        <v>53738</v>
      </c>
      <c r="C384" s="36">
        <f t="shared" si="37"/>
        <v>0</v>
      </c>
      <c r="D384" s="36">
        <f t="shared" si="41"/>
        <v>0</v>
      </c>
      <c r="E384" s="243">
        <f t="shared" si="38"/>
        <v>0</v>
      </c>
      <c r="F384" s="36">
        <f t="shared" si="39"/>
        <v>0</v>
      </c>
      <c r="G384" s="37">
        <f t="shared" si="40"/>
        <v>0</v>
      </c>
    </row>
    <row r="385" spans="1:7" x14ac:dyDescent="0.2">
      <c r="A385" s="34" t="str">
        <f t="shared" si="42"/>
        <v>Finished</v>
      </c>
      <c r="B385" s="35">
        <f t="shared" si="36"/>
        <v>53766</v>
      </c>
      <c r="C385" s="36">
        <f t="shared" si="37"/>
        <v>0</v>
      </c>
      <c r="D385" s="36">
        <f t="shared" si="41"/>
        <v>0</v>
      </c>
      <c r="E385" s="243">
        <f t="shared" si="38"/>
        <v>0</v>
      </c>
      <c r="F385" s="36">
        <f t="shared" si="39"/>
        <v>0</v>
      </c>
      <c r="G385" s="37">
        <f t="shared" si="40"/>
        <v>0</v>
      </c>
    </row>
    <row r="386" spans="1:7" x14ac:dyDescent="0.2">
      <c r="A386" s="34" t="str">
        <f t="shared" si="42"/>
        <v>Finished</v>
      </c>
      <c r="B386" s="35">
        <f t="shared" si="36"/>
        <v>53797</v>
      </c>
      <c r="C386" s="36">
        <f t="shared" si="37"/>
        <v>0</v>
      </c>
      <c r="D386" s="36">
        <f t="shared" si="41"/>
        <v>0</v>
      </c>
      <c r="E386" s="243">
        <f t="shared" si="38"/>
        <v>0</v>
      </c>
      <c r="F386" s="36">
        <f t="shared" si="39"/>
        <v>0</v>
      </c>
      <c r="G386" s="37">
        <f t="shared" si="40"/>
        <v>0</v>
      </c>
    </row>
    <row r="387" spans="1:7" x14ac:dyDescent="0.2">
      <c r="A387" s="34" t="str">
        <f t="shared" si="42"/>
        <v>Finished</v>
      </c>
      <c r="B387" s="35">
        <f t="shared" si="36"/>
        <v>53827</v>
      </c>
      <c r="C387" s="36">
        <f t="shared" si="37"/>
        <v>0</v>
      </c>
      <c r="D387" s="36">
        <f t="shared" si="41"/>
        <v>0</v>
      </c>
      <c r="E387" s="243">
        <f t="shared" si="38"/>
        <v>0</v>
      </c>
      <c r="F387" s="36">
        <f t="shared" si="39"/>
        <v>0</v>
      </c>
      <c r="G387" s="37">
        <f t="shared" si="40"/>
        <v>0</v>
      </c>
    </row>
    <row r="388" spans="1:7" x14ac:dyDescent="0.2">
      <c r="A388" s="34" t="str">
        <f t="shared" si="42"/>
        <v>Finished</v>
      </c>
      <c r="B388" s="35">
        <f t="shared" si="36"/>
        <v>53858</v>
      </c>
      <c r="C388" s="36">
        <f t="shared" si="37"/>
        <v>0</v>
      </c>
      <c r="D388" s="36">
        <f t="shared" si="41"/>
        <v>0</v>
      </c>
      <c r="E388" s="243">
        <f t="shared" si="38"/>
        <v>0</v>
      </c>
      <c r="F388" s="36">
        <f t="shared" si="39"/>
        <v>0</v>
      </c>
      <c r="G388" s="37">
        <f t="shared" si="40"/>
        <v>0</v>
      </c>
    </row>
    <row r="389" spans="1:7" x14ac:dyDescent="0.2">
      <c r="A389" s="34" t="str">
        <f t="shared" si="42"/>
        <v>Finished</v>
      </c>
      <c r="B389" s="35">
        <f t="shared" si="36"/>
        <v>53888</v>
      </c>
      <c r="C389" s="36">
        <f t="shared" si="37"/>
        <v>0</v>
      </c>
      <c r="D389" s="36">
        <f t="shared" si="41"/>
        <v>0</v>
      </c>
      <c r="E389" s="243">
        <f t="shared" si="38"/>
        <v>0</v>
      </c>
      <c r="F389" s="36">
        <f t="shared" si="39"/>
        <v>0</v>
      </c>
      <c r="G389" s="37">
        <f t="shared" si="40"/>
        <v>0</v>
      </c>
    </row>
    <row r="390" spans="1:7" x14ac:dyDescent="0.2">
      <c r="A390" s="34" t="str">
        <f t="shared" si="42"/>
        <v>Finished</v>
      </c>
      <c r="B390" s="35">
        <f t="shared" si="36"/>
        <v>53919</v>
      </c>
      <c r="C390" s="36">
        <f t="shared" si="37"/>
        <v>0</v>
      </c>
      <c r="D390" s="36">
        <f t="shared" si="41"/>
        <v>0</v>
      </c>
      <c r="E390" s="243">
        <f t="shared" si="38"/>
        <v>0</v>
      </c>
      <c r="F390" s="36">
        <f t="shared" si="39"/>
        <v>0</v>
      </c>
      <c r="G390" s="37">
        <f t="shared" si="40"/>
        <v>0</v>
      </c>
    </row>
    <row r="391" spans="1:7" x14ac:dyDescent="0.2">
      <c r="A391" s="34" t="str">
        <f t="shared" si="42"/>
        <v>Finished</v>
      </c>
      <c r="B391" s="35">
        <f t="shared" si="36"/>
        <v>53950</v>
      </c>
      <c r="C391" s="36">
        <f t="shared" si="37"/>
        <v>0</v>
      </c>
      <c r="D391" s="36">
        <f t="shared" si="41"/>
        <v>0</v>
      </c>
      <c r="E391" s="243">
        <f t="shared" si="38"/>
        <v>0</v>
      </c>
      <c r="F391" s="36">
        <f t="shared" si="39"/>
        <v>0</v>
      </c>
      <c r="G391" s="37">
        <f t="shared" si="40"/>
        <v>0</v>
      </c>
    </row>
    <row r="392" spans="1:7" x14ac:dyDescent="0.2">
      <c r="A392" s="34" t="str">
        <f t="shared" si="42"/>
        <v>Finished</v>
      </c>
      <c r="B392" s="35">
        <f t="shared" si="36"/>
        <v>53980</v>
      </c>
      <c r="C392" s="36">
        <f t="shared" si="37"/>
        <v>0</v>
      </c>
      <c r="D392" s="36">
        <f t="shared" si="41"/>
        <v>0</v>
      </c>
      <c r="E392" s="243">
        <f t="shared" si="38"/>
        <v>0</v>
      </c>
      <c r="F392" s="36">
        <f t="shared" si="39"/>
        <v>0</v>
      </c>
      <c r="G392" s="37">
        <f t="shared" si="40"/>
        <v>0</v>
      </c>
    </row>
    <row r="393" spans="1:7" x14ac:dyDescent="0.2">
      <c r="A393" s="34" t="str">
        <f t="shared" si="42"/>
        <v>Finished</v>
      </c>
      <c r="B393" s="35">
        <f t="shared" si="36"/>
        <v>54011</v>
      </c>
      <c r="C393" s="36">
        <f t="shared" si="37"/>
        <v>0</v>
      </c>
      <c r="D393" s="36">
        <f t="shared" si="41"/>
        <v>0</v>
      </c>
      <c r="E393" s="243">
        <f t="shared" si="38"/>
        <v>0</v>
      </c>
      <c r="F393" s="36">
        <f t="shared" si="39"/>
        <v>0</v>
      </c>
      <c r="G393" s="37">
        <f t="shared" si="40"/>
        <v>0</v>
      </c>
    </row>
    <row r="394" spans="1:7" x14ac:dyDescent="0.2">
      <c r="A394" s="34" t="str">
        <f t="shared" si="42"/>
        <v>Finished</v>
      </c>
      <c r="B394" s="35">
        <f t="shared" si="36"/>
        <v>54041</v>
      </c>
      <c r="C394" s="36">
        <f t="shared" si="37"/>
        <v>0</v>
      </c>
      <c r="D394" s="36">
        <f t="shared" si="41"/>
        <v>0</v>
      </c>
      <c r="E394" s="243">
        <f t="shared" si="38"/>
        <v>0</v>
      </c>
      <c r="F394" s="36">
        <f t="shared" si="39"/>
        <v>0</v>
      </c>
      <c r="G394" s="37">
        <f t="shared" si="40"/>
        <v>0</v>
      </c>
    </row>
    <row r="395" spans="1:7" x14ac:dyDescent="0.2">
      <c r="A395" s="34" t="str">
        <f t="shared" si="42"/>
        <v>Finished</v>
      </c>
      <c r="B395" s="35">
        <f t="shared" si="36"/>
        <v>54072</v>
      </c>
      <c r="C395" s="36">
        <f t="shared" si="37"/>
        <v>0</v>
      </c>
      <c r="D395" s="36">
        <f t="shared" si="41"/>
        <v>0</v>
      </c>
      <c r="E395" s="243">
        <f t="shared" si="38"/>
        <v>0</v>
      </c>
      <c r="F395" s="36">
        <f t="shared" si="39"/>
        <v>0</v>
      </c>
      <c r="G395" s="37">
        <f t="shared" si="40"/>
        <v>0</v>
      </c>
    </row>
    <row r="396" spans="1:7" x14ac:dyDescent="0.2">
      <c r="A396" s="34" t="str">
        <f t="shared" si="42"/>
        <v>Finished</v>
      </c>
      <c r="B396" s="35">
        <f t="shared" si="36"/>
        <v>54103</v>
      </c>
      <c r="C396" s="36">
        <f t="shared" si="37"/>
        <v>0</v>
      </c>
      <c r="D396" s="36">
        <f t="shared" si="41"/>
        <v>0</v>
      </c>
      <c r="E396" s="243">
        <f t="shared" si="38"/>
        <v>0</v>
      </c>
      <c r="F396" s="36">
        <f t="shared" si="39"/>
        <v>0</v>
      </c>
      <c r="G396" s="37">
        <f t="shared" si="40"/>
        <v>0</v>
      </c>
    </row>
    <row r="397" spans="1:7" x14ac:dyDescent="0.2">
      <c r="A397" s="34" t="str">
        <f t="shared" si="42"/>
        <v>Finished</v>
      </c>
      <c r="B397" s="35">
        <f t="shared" si="36"/>
        <v>54132</v>
      </c>
      <c r="C397" s="36">
        <f t="shared" si="37"/>
        <v>0</v>
      </c>
      <c r="D397" s="36">
        <f t="shared" si="41"/>
        <v>0</v>
      </c>
      <c r="E397" s="243">
        <f t="shared" si="38"/>
        <v>0</v>
      </c>
      <c r="F397" s="36">
        <f t="shared" si="39"/>
        <v>0</v>
      </c>
      <c r="G397" s="37">
        <f t="shared" si="40"/>
        <v>0</v>
      </c>
    </row>
    <row r="398" spans="1:7" x14ac:dyDescent="0.2">
      <c r="A398" s="34" t="str">
        <f t="shared" si="42"/>
        <v>Finished</v>
      </c>
      <c r="B398" s="35">
        <f t="shared" si="36"/>
        <v>54163</v>
      </c>
      <c r="C398" s="36">
        <f t="shared" si="37"/>
        <v>0</v>
      </c>
      <c r="D398" s="36">
        <f t="shared" si="41"/>
        <v>0</v>
      </c>
      <c r="E398" s="243">
        <f t="shared" si="38"/>
        <v>0</v>
      </c>
      <c r="F398" s="36">
        <f t="shared" si="39"/>
        <v>0</v>
      </c>
      <c r="G398" s="37">
        <f t="shared" si="40"/>
        <v>0</v>
      </c>
    </row>
    <row r="399" spans="1:7" x14ac:dyDescent="0.2">
      <c r="A399" s="34" t="str">
        <f t="shared" si="42"/>
        <v>Finished</v>
      </c>
      <c r="B399" s="35">
        <f t="shared" si="36"/>
        <v>54193</v>
      </c>
      <c r="C399" s="36">
        <f t="shared" si="37"/>
        <v>0</v>
      </c>
      <c r="D399" s="36">
        <f t="shared" si="41"/>
        <v>0</v>
      </c>
      <c r="E399" s="243">
        <f t="shared" si="38"/>
        <v>0</v>
      </c>
      <c r="F399" s="36">
        <f t="shared" si="39"/>
        <v>0</v>
      </c>
      <c r="G399" s="37">
        <f t="shared" si="40"/>
        <v>0</v>
      </c>
    </row>
    <row r="400" spans="1:7" x14ac:dyDescent="0.2">
      <c r="A400" s="34" t="str">
        <f t="shared" si="42"/>
        <v>Finished</v>
      </c>
      <c r="B400" s="35">
        <f t="shared" si="36"/>
        <v>54224</v>
      </c>
      <c r="C400" s="36">
        <f t="shared" si="37"/>
        <v>0</v>
      </c>
      <c r="D400" s="36">
        <f t="shared" si="41"/>
        <v>0</v>
      </c>
      <c r="E400" s="243">
        <f t="shared" si="38"/>
        <v>0</v>
      </c>
      <c r="F400" s="36">
        <f t="shared" si="39"/>
        <v>0</v>
      </c>
      <c r="G400" s="37">
        <f t="shared" si="40"/>
        <v>0</v>
      </c>
    </row>
    <row r="401" spans="1:7" x14ac:dyDescent="0.2">
      <c r="A401" s="34" t="str">
        <f t="shared" si="42"/>
        <v>Finished</v>
      </c>
      <c r="B401" s="35">
        <f t="shared" si="36"/>
        <v>54254</v>
      </c>
      <c r="C401" s="36">
        <f t="shared" si="37"/>
        <v>0</v>
      </c>
      <c r="D401" s="36">
        <f t="shared" si="41"/>
        <v>0</v>
      </c>
      <c r="E401" s="243">
        <f t="shared" si="38"/>
        <v>0</v>
      </c>
      <c r="F401" s="36">
        <f t="shared" si="39"/>
        <v>0</v>
      </c>
      <c r="G401" s="37">
        <f t="shared" si="40"/>
        <v>0</v>
      </c>
    </row>
    <row r="402" spans="1:7" x14ac:dyDescent="0.2">
      <c r="A402" s="34" t="str">
        <f t="shared" si="42"/>
        <v>Finished</v>
      </c>
      <c r="B402" s="35">
        <f t="shared" si="36"/>
        <v>54285</v>
      </c>
      <c r="C402" s="36">
        <f t="shared" si="37"/>
        <v>0</v>
      </c>
      <c r="D402" s="36">
        <f t="shared" si="41"/>
        <v>0</v>
      </c>
      <c r="E402" s="243">
        <f t="shared" si="38"/>
        <v>0</v>
      </c>
      <c r="F402" s="36">
        <f t="shared" si="39"/>
        <v>0</v>
      </c>
      <c r="G402" s="37">
        <f t="shared" si="40"/>
        <v>0</v>
      </c>
    </row>
    <row r="403" spans="1:7" x14ac:dyDescent="0.2">
      <c r="A403" s="34" t="str">
        <f t="shared" si="42"/>
        <v>Finished</v>
      </c>
      <c r="B403" s="35">
        <f t="shared" si="36"/>
        <v>54316</v>
      </c>
      <c r="C403" s="36">
        <f t="shared" si="37"/>
        <v>0</v>
      </c>
      <c r="D403" s="36">
        <f t="shared" si="41"/>
        <v>0</v>
      </c>
      <c r="E403" s="243">
        <f t="shared" si="38"/>
        <v>0</v>
      </c>
      <c r="F403" s="36">
        <f t="shared" si="39"/>
        <v>0</v>
      </c>
      <c r="G403" s="37">
        <f t="shared" si="40"/>
        <v>0</v>
      </c>
    </row>
  </sheetData>
  <mergeCells count="3">
    <mergeCell ref="Q4:Q6"/>
    <mergeCell ref="Q8:Q13"/>
    <mergeCell ref="D19:F19"/>
  </mergeCells>
  <dataValidations count="2">
    <dataValidation type="list" allowBlank="1" showInputMessage="1" showErrorMessage="1" sqref="B14:B15">
      <formula1>list_schedules_intervals</formula1>
    </dataValidation>
    <dataValidation type="list" allowBlank="1" showInputMessage="1" showErrorMessage="1" sqref="B3">
      <formula1>list_num_days_in_year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403"/>
  <sheetViews>
    <sheetView zoomScale="70" zoomScaleNormal="70" workbookViewId="0">
      <pane xSplit="3" ySplit="20" topLeftCell="D21" activePane="bottomRight" state="frozen"/>
      <selection activeCell="M29" sqref="M29"/>
      <selection pane="topRight" activeCell="M29" sqref="M29"/>
      <selection pane="bottomLeft" activeCell="M29" sqref="M29"/>
      <selection pane="bottomRight" activeCell="E14" sqref="E14"/>
    </sheetView>
  </sheetViews>
  <sheetFormatPr defaultRowHeight="14.25" x14ac:dyDescent="0.2"/>
  <cols>
    <col min="1" max="1" width="31" customWidth="1"/>
    <col min="2" max="2" width="21.75" customWidth="1"/>
    <col min="3" max="3" width="17.875" style="1" customWidth="1"/>
    <col min="4" max="4" width="16.625" style="1" customWidth="1"/>
    <col min="5" max="5" width="41.125" style="1" customWidth="1"/>
    <col min="6" max="6" width="21.25" style="1" customWidth="1"/>
    <col min="7" max="7" width="14.75" style="1" customWidth="1"/>
    <col min="8" max="8" width="1.625" customWidth="1"/>
    <col min="9" max="9" width="10.5" hidden="1" customWidth="1"/>
    <col min="10" max="10" width="26.875" hidden="1" customWidth="1"/>
    <col min="11" max="11" width="11.25" hidden="1" customWidth="1"/>
    <col min="12" max="12" width="10.5" hidden="1" customWidth="1"/>
    <col min="13" max="13" width="13" customWidth="1"/>
    <col min="14" max="14" width="17.25" customWidth="1"/>
    <col min="15" max="15" width="10.25" customWidth="1"/>
    <col min="16" max="16" width="10.75" customWidth="1"/>
    <col min="17" max="17" width="10.625" customWidth="1"/>
    <col min="18" max="18" width="4" customWidth="1"/>
    <col min="19" max="19" width="12.25" customWidth="1"/>
    <col min="20" max="20" width="9" customWidth="1"/>
  </cols>
  <sheetData>
    <row r="1" spans="1:19" ht="15.75" x14ac:dyDescent="0.25">
      <c r="E1" s="49"/>
      <c r="J1" t="s">
        <v>96</v>
      </c>
      <c r="N1" s="223"/>
    </row>
    <row r="2" spans="1:19" ht="15" thickBot="1" x14ac:dyDescent="0.25">
      <c r="J2" t="s">
        <v>97</v>
      </c>
    </row>
    <row r="3" spans="1:19" ht="15" thickBot="1" x14ac:dyDescent="0.25">
      <c r="E3" s="193" t="s">
        <v>130</v>
      </c>
      <c r="F3" s="203">
        <f>+num_pmts*(num_pmts+1)/2</f>
        <v>15</v>
      </c>
    </row>
    <row r="4" spans="1:19" ht="29.25" customHeight="1" thickBot="1" x14ac:dyDescent="0.3">
      <c r="A4" s="197" t="s">
        <v>32</v>
      </c>
      <c r="B4" s="198">
        <v>360</v>
      </c>
      <c r="C4" s="156" t="s">
        <v>145</v>
      </c>
      <c r="E4" s="9" t="str">
        <f>+"# pmt interval p: "&amp; $B$15</f>
        <v># pmt interval p: 1-month (Monthly)</v>
      </c>
      <c r="F4" s="204">
        <f>+VLOOKUP(selected_pmt_interval,$N$5:$O$14,2,0)</f>
        <v>12</v>
      </c>
      <c r="G4" s="116"/>
      <c r="J4" t="s">
        <v>100</v>
      </c>
      <c r="N4" s="27" t="s">
        <v>115</v>
      </c>
      <c r="O4" s="96" t="s">
        <v>116</v>
      </c>
      <c r="P4" s="97" t="s">
        <v>104</v>
      </c>
      <c r="S4" s="27" t="s">
        <v>27</v>
      </c>
    </row>
    <row r="5" spans="1:19" ht="15" thickBot="1" x14ac:dyDescent="0.25">
      <c r="A5" s="47"/>
      <c r="B5" s="47"/>
      <c r="D5" s="103"/>
      <c r="E5" s="117" t="str">
        <f>+"#comp interval c: "&amp;$B$16</f>
        <v>#comp interval c: 6-months</v>
      </c>
      <c r="F5" s="204">
        <f>+VLOOKUP(selected_comp_interval,$N$5:$O$14,2,0)</f>
        <v>2</v>
      </c>
      <c r="G5" s="5"/>
      <c r="J5" t="s">
        <v>99</v>
      </c>
      <c r="N5" s="14" t="s">
        <v>16</v>
      </c>
      <c r="O5" s="19">
        <v>52</v>
      </c>
      <c r="P5" s="212">
        <v>7</v>
      </c>
      <c r="Q5" s="298" t="s">
        <v>23</v>
      </c>
      <c r="S5" s="14">
        <v>360</v>
      </c>
    </row>
    <row r="6" spans="1:19" ht="18.75" thickBot="1" x14ac:dyDescent="0.3">
      <c r="A6" s="11" t="s">
        <v>77</v>
      </c>
      <c r="B6" s="93">
        <v>0.12</v>
      </c>
      <c r="D6" s="103"/>
      <c r="E6" s="12" t="s">
        <v>117</v>
      </c>
      <c r="F6" s="205">
        <f>+VLOOKUP(selected_pmt_interval,$N$5:$P$14,3,0)</f>
        <v>1</v>
      </c>
      <c r="G6" s="4"/>
      <c r="J6" s="90" t="s">
        <v>51</v>
      </c>
      <c r="K6" s="87"/>
      <c r="N6" s="15" t="s">
        <v>15</v>
      </c>
      <c r="O6" s="19">
        <f>52/2</f>
        <v>26</v>
      </c>
      <c r="P6" s="212">
        <v>14</v>
      </c>
      <c r="Q6" s="298"/>
      <c r="S6" s="15">
        <v>364</v>
      </c>
    </row>
    <row r="7" spans="1:19" ht="15" thickBot="1" x14ac:dyDescent="0.25">
      <c r="A7" s="10" t="s">
        <v>2</v>
      </c>
      <c r="B7" s="91">
        <v>0</v>
      </c>
      <c r="J7" s="9" t="s">
        <v>33</v>
      </c>
      <c r="K7" s="73">
        <f>+B7*loan_amt</f>
        <v>0</v>
      </c>
      <c r="N7" s="15" t="s">
        <v>11</v>
      </c>
      <c r="O7" s="19">
        <f>+O5/4</f>
        <v>13</v>
      </c>
      <c r="P7" s="212">
        <v>28</v>
      </c>
      <c r="Q7" s="298"/>
      <c r="S7" s="15">
        <v>365</v>
      </c>
    </row>
    <row r="8" spans="1:19" ht="15" thickBot="1" x14ac:dyDescent="0.25">
      <c r="A8" s="47"/>
      <c r="B8" s="47"/>
      <c r="E8" s="7" t="s">
        <v>103</v>
      </c>
      <c r="F8" s="206">
        <f>+Quoted_APR-B7</f>
        <v>0.12</v>
      </c>
      <c r="G8" s="131"/>
      <c r="J8" s="9"/>
      <c r="K8" s="73"/>
      <c r="N8" s="15" t="s">
        <v>113</v>
      </c>
      <c r="O8" s="144">
        <f>+num_days_in_year</f>
        <v>360</v>
      </c>
      <c r="P8" s="212">
        <v>1</v>
      </c>
      <c r="Q8" s="273"/>
      <c r="S8" s="19"/>
    </row>
    <row r="9" spans="1:19" x14ac:dyDescent="0.2">
      <c r="A9" s="7" t="s">
        <v>7</v>
      </c>
      <c r="B9" s="199">
        <v>250000</v>
      </c>
      <c r="E9" s="117" t="s">
        <v>67</v>
      </c>
      <c r="F9" s="207">
        <f>+((1+cal_apr_after_points/cal_num_comp_interval)^(cal_num_comp_interval/cal_num_pmt_interval)-1)*cal_num_pmt_interval</f>
        <v>0.11710553015030811</v>
      </c>
      <c r="G9"/>
      <c r="J9" s="9" t="s">
        <v>114</v>
      </c>
      <c r="K9" s="71">
        <f>+((1+Quoted_APR/cal_num_comp_interval)^(cal_num_comp_interval/cal_num_pmt_interval)-1)*cal_num_pmt_interval</f>
        <v>0.11710553015030811</v>
      </c>
      <c r="N9" s="15" t="s">
        <v>13</v>
      </c>
      <c r="O9" s="19">
        <v>12</v>
      </c>
      <c r="P9" s="15">
        <v>1</v>
      </c>
      <c r="Q9" s="294" t="s">
        <v>24</v>
      </c>
    </row>
    <row r="10" spans="1:19" ht="15.75" thickBot="1" x14ac:dyDescent="0.3">
      <c r="A10" s="10" t="s">
        <v>8</v>
      </c>
      <c r="B10" s="22">
        <v>5</v>
      </c>
      <c r="D10"/>
      <c r="E10" s="127" t="str">
        <f>"ARP new/#pmt interval: "&amp;$B$15</f>
        <v>ARP new/#pmt interval: 1-month (Monthly)</v>
      </c>
      <c r="F10" s="208">
        <f>+cal_apr_new/cal_num_pmt_interval</f>
        <v>9.7587941791923427E-3</v>
      </c>
      <c r="G10" s="130"/>
      <c r="J10" s="21" t="str">
        <f>+$B$15&amp;" rate"</f>
        <v>1-month (Monthly) rate</v>
      </c>
      <c r="K10" s="79">
        <f>K9/cal_num_pmt_interval</f>
        <v>9.7587941791923427E-3</v>
      </c>
      <c r="N10" s="15" t="s">
        <v>14</v>
      </c>
      <c r="O10" s="19">
        <v>6</v>
      </c>
      <c r="P10" s="15">
        <v>2</v>
      </c>
      <c r="Q10" s="294"/>
    </row>
    <row r="11" spans="1:19" ht="15.75" thickBot="1" x14ac:dyDescent="0.3">
      <c r="A11" s="47"/>
      <c r="B11" s="83"/>
      <c r="D11" s="132"/>
      <c r="E11" s="220" t="s">
        <v>172</v>
      </c>
      <c r="F11" s="224">
        <f>+PMT(cal_periodic_pmt_rate,num_pmts,-loan_amt)</f>
        <v>51473.295977599759</v>
      </c>
      <c r="I11" s="6"/>
      <c r="J11" s="9" t="s">
        <v>34</v>
      </c>
      <c r="K11" s="69">
        <f>(cal_pv_on_p0*(1+$F$10)^num_pmts)*($F$10)/((1+$F$10)^num_pmts-1)</f>
        <v>0</v>
      </c>
      <c r="L11" s="6"/>
      <c r="M11" s="6"/>
      <c r="N11" s="15" t="s">
        <v>12</v>
      </c>
      <c r="O11" s="19">
        <v>4</v>
      </c>
      <c r="P11" s="15">
        <v>3</v>
      </c>
      <c r="Q11" s="294"/>
    </row>
    <row r="12" spans="1:19" x14ac:dyDescent="0.2">
      <c r="A12" s="86" t="s">
        <v>49</v>
      </c>
      <c r="B12" s="23">
        <v>42694</v>
      </c>
      <c r="D12"/>
      <c r="E12" s="86" t="s">
        <v>140</v>
      </c>
      <c r="F12" s="209">
        <f>+EDATE(first_pmt_due,-Len_of_pmt_interval)</f>
        <v>42689</v>
      </c>
      <c r="G12" s="3"/>
      <c r="J12" s="9" t="s">
        <v>35</v>
      </c>
      <c r="K12" s="69" t="e">
        <f>+cal_periodic_pmt_amt</f>
        <v>#NAME?</v>
      </c>
      <c r="N12" s="15" t="s">
        <v>9</v>
      </c>
      <c r="O12" s="19">
        <v>3</v>
      </c>
      <c r="P12" s="15">
        <v>4</v>
      </c>
      <c r="Q12" s="294"/>
      <c r="S12" s="140" t="s">
        <v>108</v>
      </c>
    </row>
    <row r="13" spans="1:19" ht="15" thickBot="1" x14ac:dyDescent="0.25">
      <c r="A13" s="10" t="s">
        <v>0</v>
      </c>
      <c r="B13" s="200">
        <v>42719</v>
      </c>
      <c r="C13" s="1">
        <f>+first_pmt_due-approval_date</f>
        <v>25</v>
      </c>
      <c r="D13"/>
      <c r="E13" s="117" t="s">
        <v>138</v>
      </c>
      <c r="F13" s="210">
        <f>+ABS($F$12-approval_date)</f>
        <v>5</v>
      </c>
      <c r="G13"/>
      <c r="J13" s="9" t="s">
        <v>36</v>
      </c>
      <c r="K13" s="70" t="e">
        <f>+K11-K12</f>
        <v>#NAME?</v>
      </c>
      <c r="N13" s="15" t="s">
        <v>10</v>
      </c>
      <c r="O13" s="19">
        <v>2</v>
      </c>
      <c r="P13" s="15">
        <v>6</v>
      </c>
      <c r="Q13" s="294"/>
      <c r="S13" s="141" t="s">
        <v>109</v>
      </c>
    </row>
    <row r="14" spans="1:19" ht="15.75" thickBot="1" x14ac:dyDescent="0.3">
      <c r="A14" s="47"/>
      <c r="B14" s="47"/>
      <c r="D14"/>
      <c r="E14" s="120" t="s">
        <v>187</v>
      </c>
      <c r="F14" s="205">
        <f>+loan_amt*cal_apr_new/num_days_in_year*$F$13</f>
        <v>406.61642413301428</v>
      </c>
      <c r="G14" s="136"/>
      <c r="J14" s="59"/>
      <c r="K14" s="74"/>
      <c r="N14" s="16" t="s">
        <v>17</v>
      </c>
      <c r="O14" s="20">
        <v>1</v>
      </c>
      <c r="P14" s="16">
        <v>12</v>
      </c>
      <c r="Q14" s="294"/>
      <c r="S14" s="142" t="s">
        <v>110</v>
      </c>
    </row>
    <row r="15" spans="1:19" ht="15.75" thickBot="1" x14ac:dyDescent="0.3">
      <c r="A15" s="7" t="s">
        <v>22</v>
      </c>
      <c r="B15" s="89" t="s">
        <v>13</v>
      </c>
      <c r="D15"/>
      <c r="E15"/>
      <c r="F15"/>
      <c r="J15" s="72"/>
      <c r="K15" s="80"/>
      <c r="M15" t="b">
        <f>+M18=M19</f>
        <v>1</v>
      </c>
    </row>
    <row r="16" spans="1:19" ht="15" x14ac:dyDescent="0.25">
      <c r="A16" s="201" t="s">
        <v>1</v>
      </c>
      <c r="B16" s="202" t="s">
        <v>10</v>
      </c>
      <c r="C16" s="106"/>
      <c r="D16" s="84"/>
      <c r="E16"/>
      <c r="F16"/>
      <c r="G16"/>
    </row>
    <row r="17" spans="1:19" ht="15" thickBot="1" x14ac:dyDescent="0.25">
      <c r="A17" s="10" t="s">
        <v>3</v>
      </c>
      <c r="B17" s="22" t="s">
        <v>86</v>
      </c>
      <c r="D17" s="129">
        <f>+'2_EvenTotalPay_M2'!D17</f>
        <v>256959.86346386583</v>
      </c>
      <c r="E17" s="129">
        <f>+'2_EvenTotalPay_M2'!E17</f>
        <v>6959.8634638658514</v>
      </c>
      <c r="F17" s="129">
        <f>+'2_EvenTotalPay_M2'!F17</f>
        <v>250000</v>
      </c>
      <c r="G17"/>
      <c r="M17" s="84" t="s">
        <v>173</v>
      </c>
    </row>
    <row r="18" spans="1:19" s="49" customFormat="1" ht="16.5" thickBot="1" x14ac:dyDescent="0.3">
      <c r="A18" s="49" t="s">
        <v>26</v>
      </c>
      <c r="C18" s="50"/>
      <c r="D18" s="51">
        <f>+SUM(D21:D403)</f>
        <v>256959.86346386577</v>
      </c>
      <c r="E18" s="51">
        <f>+SUM(E21:E403)</f>
        <v>6959.863463865765</v>
      </c>
      <c r="F18" s="51">
        <f>+SUM(F21:F403)</f>
        <v>250000.00000000003</v>
      </c>
      <c r="G18" s="51"/>
      <c r="M18" s="176">
        <f>+F11*num_pmts-loan_amt</f>
        <v>7366.4798879987793</v>
      </c>
      <c r="N18" s="51"/>
      <c r="O18" s="185"/>
    </row>
    <row r="19" spans="1:19" ht="15.75" thickBot="1" x14ac:dyDescent="0.3">
      <c r="A19" s="8"/>
      <c r="B19" s="8"/>
      <c r="C19" s="17"/>
      <c r="D19" s="295" t="s">
        <v>4</v>
      </c>
      <c r="E19" s="296"/>
      <c r="F19" s="297"/>
      <c r="G19" s="18"/>
      <c r="M19" s="132">
        <f>+SUM(M22:M403)</f>
        <v>7366.4798879987793</v>
      </c>
      <c r="N19" s="171"/>
      <c r="O19" s="172"/>
      <c r="P19" s="170"/>
    </row>
    <row r="20" spans="1:19" s="85" customFormat="1" ht="57" customHeight="1" x14ac:dyDescent="0.2">
      <c r="A20" s="251" t="s">
        <v>47</v>
      </c>
      <c r="B20" s="251" t="s">
        <v>166</v>
      </c>
      <c r="C20" s="252" t="s">
        <v>165</v>
      </c>
      <c r="D20" s="253" t="s">
        <v>167</v>
      </c>
      <c r="E20" s="253" t="s">
        <v>168</v>
      </c>
      <c r="F20" s="253" t="s">
        <v>169</v>
      </c>
      <c r="G20" s="254" t="s">
        <v>170</v>
      </c>
      <c r="J20" s="85">
        <f>16/30*100</f>
        <v>53.333333333333336</v>
      </c>
      <c r="M20" s="258" t="s">
        <v>128</v>
      </c>
      <c r="N20" s="259" t="s">
        <v>129</v>
      </c>
    </row>
    <row r="21" spans="1:19" s="255" customFormat="1" ht="15" x14ac:dyDescent="0.25">
      <c r="A21" s="278" t="s">
        <v>125</v>
      </c>
      <c r="B21" s="279">
        <f>+approval_date</f>
        <v>42694</v>
      </c>
      <c r="C21" s="280">
        <f>+loan_amt</f>
        <v>250000</v>
      </c>
      <c r="D21" s="284">
        <v>0</v>
      </c>
      <c r="E21" s="284">
        <v>0</v>
      </c>
      <c r="F21" s="284">
        <v>0</v>
      </c>
      <c r="G21" s="282">
        <f>+C21</f>
        <v>250000</v>
      </c>
      <c r="N21" s="256"/>
    </row>
    <row r="22" spans="1:19" x14ac:dyDescent="0.2">
      <c r="A22" s="34">
        <v>1</v>
      </c>
      <c r="B22" s="102">
        <f>+first_pmt_due</f>
        <v>42719</v>
      </c>
      <c r="C22" s="36">
        <f>+G21</f>
        <v>250000</v>
      </c>
      <c r="D22" s="36">
        <f>+E22+F22</f>
        <v>51066.679553466747</v>
      </c>
      <c r="E22" s="249">
        <f>+M22-cal_interest_on_a_ld_p0</f>
        <v>2048.8768718665788</v>
      </c>
      <c r="F22" s="247">
        <f t="shared" ref="F22:F85" si="0">+IF(A22&lt;=num_pmts,periodic_pmt-M22,0)</f>
        <v>49017.802681600166</v>
      </c>
      <c r="G22" s="37">
        <f>+C22-F22</f>
        <v>200982.19731839985</v>
      </c>
      <c r="J22" t="s">
        <v>93</v>
      </c>
      <c r="K22">
        <f>+(cal_periodic_pmt_rate)*(1+cal_periodic_pmt_rate)^num_pmts</f>
        <v>1.0244349333300465E-2</v>
      </c>
      <c r="M22" s="132">
        <f t="shared" ref="M22:M85" si="1">+N22*$M$18</f>
        <v>2455.4932959995931</v>
      </c>
      <c r="N22" s="162">
        <f t="shared" ref="N22:N85" si="2">+IF(A22&lt;=num_pmts,(num_pmts-A22+1)/$F$3,0)</f>
        <v>0.33333333333333331</v>
      </c>
      <c r="O22" s="132"/>
      <c r="P22" s="132"/>
      <c r="Q22" s="136"/>
    </row>
    <row r="23" spans="1:19" x14ac:dyDescent="0.2">
      <c r="A23" s="32">
        <f t="shared" ref="A23:A53" si="3">+IF(A22&lt;num_pmts,A22+1,"Finished")</f>
        <v>2</v>
      </c>
      <c r="B23" s="33">
        <f t="shared" ref="B23:B86" si="4">+EDATE(B22,Len_of_pmt_interval)</f>
        <v>42750</v>
      </c>
      <c r="C23" s="26">
        <f t="shared" ref="C23:C86" si="5">+G22</f>
        <v>200982.19731839985</v>
      </c>
      <c r="D23" s="36">
        <f>+E23+F23</f>
        <v>51473.295977599759</v>
      </c>
      <c r="E23" s="246">
        <f>+M23</f>
        <v>1964.3946367996743</v>
      </c>
      <c r="F23" s="241">
        <f t="shared" si="0"/>
        <v>49508.901340800083</v>
      </c>
      <c r="G23" s="38">
        <f t="shared" ref="G23:G86" si="6">+C23-F23</f>
        <v>151473.29597759977</v>
      </c>
      <c r="J23" t="s">
        <v>94</v>
      </c>
      <c r="K23">
        <f>+(1+cal_periodic_pmt_rate)^(num_pmts+1)-1-cal_periodic_pmt_rate</f>
        <v>5.0241205820808377E-2</v>
      </c>
      <c r="M23" s="132">
        <f t="shared" si="1"/>
        <v>1964.3946367996743</v>
      </c>
      <c r="N23" s="162">
        <f t="shared" si="2"/>
        <v>0.26666666666666666</v>
      </c>
      <c r="O23" s="132"/>
      <c r="P23" s="136"/>
      <c r="Q23" s="136"/>
      <c r="S23" s="3"/>
    </row>
    <row r="24" spans="1:19" s="5" customFormat="1" x14ac:dyDescent="0.2">
      <c r="A24" s="34">
        <f t="shared" si="3"/>
        <v>3</v>
      </c>
      <c r="B24" s="35">
        <f t="shared" si="4"/>
        <v>42781</v>
      </c>
      <c r="C24" s="36">
        <f t="shared" si="5"/>
        <v>151473.29597759977</v>
      </c>
      <c r="D24" s="36">
        <f t="shared" ref="D24:D87" si="7">+E24+F24</f>
        <v>51473.295977599759</v>
      </c>
      <c r="E24" s="246">
        <f t="shared" ref="E24:E87" si="8">+M24</f>
        <v>1473.295977599756</v>
      </c>
      <c r="F24" s="243">
        <f t="shared" si="0"/>
        <v>50000</v>
      </c>
      <c r="G24" s="39">
        <f t="shared" si="6"/>
        <v>101473.29597759977</v>
      </c>
      <c r="M24" s="132">
        <f t="shared" si="1"/>
        <v>1473.295977599756</v>
      </c>
      <c r="N24" s="162">
        <f t="shared" si="2"/>
        <v>0.2</v>
      </c>
      <c r="O24" s="132"/>
      <c r="P24" s="136"/>
      <c r="Q24" s="136"/>
    </row>
    <row r="25" spans="1:19" x14ac:dyDescent="0.2">
      <c r="A25" s="32">
        <f t="shared" si="3"/>
        <v>4</v>
      </c>
      <c r="B25" s="33">
        <f t="shared" si="4"/>
        <v>42809</v>
      </c>
      <c r="C25" s="26">
        <f t="shared" si="5"/>
        <v>101473.29597759977</v>
      </c>
      <c r="D25" s="26">
        <f t="shared" si="7"/>
        <v>51473.295977599759</v>
      </c>
      <c r="E25" s="246">
        <f t="shared" si="8"/>
        <v>982.19731839983717</v>
      </c>
      <c r="F25" s="248">
        <f t="shared" si="0"/>
        <v>50491.098659199924</v>
      </c>
      <c r="G25" s="41">
        <f t="shared" si="6"/>
        <v>50982.197318399849</v>
      </c>
      <c r="J25" t="s">
        <v>95</v>
      </c>
      <c r="K25">
        <f>+loan_amt*K22/K23</f>
        <v>50975.83331219315</v>
      </c>
      <c r="M25" s="132">
        <f t="shared" si="1"/>
        <v>982.19731839983717</v>
      </c>
      <c r="N25" s="162">
        <f t="shared" si="2"/>
        <v>0.13333333333333333</v>
      </c>
      <c r="O25" s="132"/>
      <c r="P25" s="136"/>
      <c r="Q25" s="136"/>
    </row>
    <row r="26" spans="1:19" x14ac:dyDescent="0.2">
      <c r="A26" s="34">
        <f t="shared" si="3"/>
        <v>5</v>
      </c>
      <c r="B26" s="35">
        <f t="shared" si="4"/>
        <v>42840</v>
      </c>
      <c r="C26" s="36">
        <f t="shared" si="5"/>
        <v>50982.197318399849</v>
      </c>
      <c r="D26" s="36">
        <f t="shared" si="7"/>
        <v>51473.295977599759</v>
      </c>
      <c r="E26" s="246">
        <f t="shared" si="8"/>
        <v>491.09865919991859</v>
      </c>
      <c r="F26" s="243">
        <f t="shared" si="0"/>
        <v>50982.197318399842</v>
      </c>
      <c r="G26" s="37">
        <f t="shared" si="6"/>
        <v>0</v>
      </c>
      <c r="M26" s="132">
        <f t="shared" si="1"/>
        <v>491.09865919991859</v>
      </c>
      <c r="N26" s="162">
        <f t="shared" si="2"/>
        <v>6.6666666666666666E-2</v>
      </c>
      <c r="O26" s="132"/>
      <c r="P26" s="136"/>
      <c r="Q26" s="136"/>
    </row>
    <row r="27" spans="1:19" x14ac:dyDescent="0.2">
      <c r="A27" s="32" t="str">
        <f t="shared" si="3"/>
        <v>Finished</v>
      </c>
      <c r="B27" s="33">
        <f t="shared" si="4"/>
        <v>42870</v>
      </c>
      <c r="C27" s="26">
        <f t="shared" si="5"/>
        <v>0</v>
      </c>
      <c r="D27" s="26">
        <f t="shared" si="7"/>
        <v>0</v>
      </c>
      <c r="E27" s="246">
        <f t="shared" si="8"/>
        <v>0</v>
      </c>
      <c r="F27" s="241">
        <f t="shared" si="0"/>
        <v>0</v>
      </c>
      <c r="G27" s="25">
        <f t="shared" si="6"/>
        <v>0</v>
      </c>
      <c r="M27" s="132">
        <f t="shared" si="1"/>
        <v>0</v>
      </c>
      <c r="N27" s="162">
        <f t="shared" si="2"/>
        <v>0</v>
      </c>
      <c r="O27" s="132"/>
      <c r="P27" s="136"/>
      <c r="Q27" s="136"/>
    </row>
    <row r="28" spans="1:19" x14ac:dyDescent="0.2">
      <c r="A28" s="34" t="str">
        <f t="shared" si="3"/>
        <v>Finished</v>
      </c>
      <c r="B28" s="35">
        <f t="shared" si="4"/>
        <v>42901</v>
      </c>
      <c r="C28" s="36">
        <f t="shared" si="5"/>
        <v>0</v>
      </c>
      <c r="D28" s="36">
        <f t="shared" si="7"/>
        <v>0</v>
      </c>
      <c r="E28" s="246">
        <f t="shared" si="8"/>
        <v>0</v>
      </c>
      <c r="F28" s="243">
        <f t="shared" si="0"/>
        <v>0</v>
      </c>
      <c r="G28" s="37">
        <f t="shared" si="6"/>
        <v>0</v>
      </c>
      <c r="M28" s="132">
        <f t="shared" si="1"/>
        <v>0</v>
      </c>
      <c r="N28" s="162">
        <f t="shared" si="2"/>
        <v>0</v>
      </c>
      <c r="O28" s="132"/>
      <c r="P28" s="136"/>
      <c r="Q28" s="136"/>
    </row>
    <row r="29" spans="1:19" x14ac:dyDescent="0.2">
      <c r="A29" s="32" t="str">
        <f t="shared" si="3"/>
        <v>Finished</v>
      </c>
      <c r="B29" s="33">
        <f t="shared" si="4"/>
        <v>42931</v>
      </c>
      <c r="C29" s="26">
        <f t="shared" si="5"/>
        <v>0</v>
      </c>
      <c r="D29" s="26">
        <f t="shared" si="7"/>
        <v>0</v>
      </c>
      <c r="E29" s="246">
        <f t="shared" si="8"/>
        <v>0</v>
      </c>
      <c r="F29" s="241">
        <f t="shared" si="0"/>
        <v>0</v>
      </c>
      <c r="G29" s="25">
        <f t="shared" si="6"/>
        <v>0</v>
      </c>
      <c r="M29" s="132">
        <f t="shared" si="1"/>
        <v>0</v>
      </c>
      <c r="N29" s="162">
        <f t="shared" si="2"/>
        <v>0</v>
      </c>
      <c r="O29" s="132"/>
      <c r="P29" s="136"/>
      <c r="Q29" s="136"/>
    </row>
    <row r="30" spans="1:19" x14ac:dyDescent="0.2">
      <c r="A30" s="34" t="str">
        <f t="shared" si="3"/>
        <v>Finished</v>
      </c>
      <c r="B30" s="35">
        <f t="shared" si="4"/>
        <v>42962</v>
      </c>
      <c r="C30" s="36">
        <f t="shared" si="5"/>
        <v>0</v>
      </c>
      <c r="D30" s="36">
        <f t="shared" si="7"/>
        <v>0</v>
      </c>
      <c r="E30" s="246">
        <f t="shared" si="8"/>
        <v>0</v>
      </c>
      <c r="F30" s="243">
        <f t="shared" si="0"/>
        <v>0</v>
      </c>
      <c r="G30" s="37">
        <f t="shared" si="6"/>
        <v>0</v>
      </c>
      <c r="M30" s="132">
        <f t="shared" si="1"/>
        <v>0</v>
      </c>
      <c r="N30" s="162">
        <f t="shared" si="2"/>
        <v>0</v>
      </c>
      <c r="O30" s="132"/>
      <c r="P30" s="136"/>
      <c r="Q30" s="136"/>
    </row>
    <row r="31" spans="1:19" x14ac:dyDescent="0.2">
      <c r="A31" s="32" t="str">
        <f t="shared" si="3"/>
        <v>Finished</v>
      </c>
      <c r="B31" s="33">
        <f t="shared" si="4"/>
        <v>42993</v>
      </c>
      <c r="C31" s="26">
        <f t="shared" si="5"/>
        <v>0</v>
      </c>
      <c r="D31" s="26">
        <f t="shared" si="7"/>
        <v>0</v>
      </c>
      <c r="E31" s="246">
        <f t="shared" si="8"/>
        <v>0</v>
      </c>
      <c r="F31" s="241">
        <f t="shared" si="0"/>
        <v>0</v>
      </c>
      <c r="G31" s="25">
        <f t="shared" si="6"/>
        <v>0</v>
      </c>
      <c r="M31" s="132">
        <f t="shared" si="1"/>
        <v>0</v>
      </c>
      <c r="N31" s="162">
        <f t="shared" si="2"/>
        <v>0</v>
      </c>
      <c r="O31" s="132"/>
      <c r="P31" s="136"/>
      <c r="Q31" s="136"/>
    </row>
    <row r="32" spans="1:19" x14ac:dyDescent="0.2">
      <c r="A32" s="34" t="str">
        <f t="shared" si="3"/>
        <v>Finished</v>
      </c>
      <c r="B32" s="35">
        <f t="shared" si="4"/>
        <v>43023</v>
      </c>
      <c r="C32" s="36">
        <f t="shared" si="5"/>
        <v>0</v>
      </c>
      <c r="D32" s="36">
        <f t="shared" si="7"/>
        <v>0</v>
      </c>
      <c r="E32" s="246">
        <f t="shared" si="8"/>
        <v>0</v>
      </c>
      <c r="F32" s="243">
        <f t="shared" si="0"/>
        <v>0</v>
      </c>
      <c r="G32" s="37">
        <f t="shared" si="6"/>
        <v>0</v>
      </c>
      <c r="M32" s="132">
        <f t="shared" si="1"/>
        <v>0</v>
      </c>
      <c r="N32" s="162">
        <f t="shared" si="2"/>
        <v>0</v>
      </c>
      <c r="O32" s="132"/>
      <c r="P32" s="136"/>
      <c r="Q32" s="136"/>
    </row>
    <row r="33" spans="1:17" x14ac:dyDescent="0.2">
      <c r="A33" s="32" t="str">
        <f t="shared" si="3"/>
        <v>Finished</v>
      </c>
      <c r="B33" s="33">
        <f t="shared" si="4"/>
        <v>43054</v>
      </c>
      <c r="C33" s="26">
        <f t="shared" si="5"/>
        <v>0</v>
      </c>
      <c r="D33" s="26">
        <f t="shared" si="7"/>
        <v>0</v>
      </c>
      <c r="E33" s="246">
        <f t="shared" si="8"/>
        <v>0</v>
      </c>
      <c r="F33" s="241">
        <f t="shared" si="0"/>
        <v>0</v>
      </c>
      <c r="G33" s="25">
        <f t="shared" si="6"/>
        <v>0</v>
      </c>
      <c r="M33" s="132">
        <f t="shared" si="1"/>
        <v>0</v>
      </c>
      <c r="N33" s="162">
        <f t="shared" si="2"/>
        <v>0</v>
      </c>
      <c r="O33" s="132"/>
      <c r="P33" s="136"/>
      <c r="Q33" s="136"/>
    </row>
    <row r="34" spans="1:17" x14ac:dyDescent="0.2">
      <c r="A34" s="34" t="str">
        <f t="shared" si="3"/>
        <v>Finished</v>
      </c>
      <c r="B34" s="35">
        <f t="shared" si="4"/>
        <v>43084</v>
      </c>
      <c r="C34" s="36">
        <f t="shared" si="5"/>
        <v>0</v>
      </c>
      <c r="D34" s="36">
        <f t="shared" si="7"/>
        <v>0</v>
      </c>
      <c r="E34" s="246">
        <f t="shared" si="8"/>
        <v>0</v>
      </c>
      <c r="F34" s="241">
        <f t="shared" si="0"/>
        <v>0</v>
      </c>
      <c r="G34" s="37">
        <f t="shared" si="6"/>
        <v>0</v>
      </c>
      <c r="M34" s="132">
        <f t="shared" si="1"/>
        <v>0</v>
      </c>
      <c r="N34" s="162">
        <f t="shared" si="2"/>
        <v>0</v>
      </c>
    </row>
    <row r="35" spans="1:17" x14ac:dyDescent="0.2">
      <c r="A35" s="32" t="str">
        <f t="shared" si="3"/>
        <v>Finished</v>
      </c>
      <c r="B35" s="33">
        <f t="shared" si="4"/>
        <v>43115</v>
      </c>
      <c r="C35" s="26">
        <f t="shared" si="5"/>
        <v>0</v>
      </c>
      <c r="D35" s="26">
        <f t="shared" si="7"/>
        <v>0</v>
      </c>
      <c r="E35" s="246">
        <f t="shared" si="8"/>
        <v>0</v>
      </c>
      <c r="F35" s="241">
        <f t="shared" si="0"/>
        <v>0</v>
      </c>
      <c r="G35" s="25">
        <f t="shared" si="6"/>
        <v>0</v>
      </c>
      <c r="M35" s="132">
        <f t="shared" si="1"/>
        <v>0</v>
      </c>
      <c r="N35" s="162">
        <f t="shared" si="2"/>
        <v>0</v>
      </c>
    </row>
    <row r="36" spans="1:17" x14ac:dyDescent="0.2">
      <c r="A36" s="34" t="str">
        <f t="shared" si="3"/>
        <v>Finished</v>
      </c>
      <c r="B36" s="35">
        <f t="shared" si="4"/>
        <v>43146</v>
      </c>
      <c r="C36" s="36">
        <f t="shared" si="5"/>
        <v>0</v>
      </c>
      <c r="D36" s="36">
        <f t="shared" si="7"/>
        <v>0</v>
      </c>
      <c r="E36" s="246">
        <f t="shared" si="8"/>
        <v>0</v>
      </c>
      <c r="F36" s="243">
        <f t="shared" si="0"/>
        <v>0</v>
      </c>
      <c r="G36" s="37">
        <f t="shared" si="6"/>
        <v>0</v>
      </c>
      <c r="M36" s="132">
        <f t="shared" si="1"/>
        <v>0</v>
      </c>
      <c r="N36" s="162">
        <f t="shared" si="2"/>
        <v>0</v>
      </c>
    </row>
    <row r="37" spans="1:17" x14ac:dyDescent="0.2">
      <c r="A37" s="32" t="str">
        <f t="shared" si="3"/>
        <v>Finished</v>
      </c>
      <c r="B37" s="33">
        <f t="shared" si="4"/>
        <v>43174</v>
      </c>
      <c r="C37" s="26">
        <f t="shared" si="5"/>
        <v>0</v>
      </c>
      <c r="D37" s="26">
        <f t="shared" si="7"/>
        <v>0</v>
      </c>
      <c r="E37" s="246">
        <f t="shared" si="8"/>
        <v>0</v>
      </c>
      <c r="F37" s="241">
        <f t="shared" si="0"/>
        <v>0</v>
      </c>
      <c r="G37" s="25">
        <f t="shared" si="6"/>
        <v>0</v>
      </c>
      <c r="M37" s="132">
        <f t="shared" si="1"/>
        <v>0</v>
      </c>
      <c r="N37" s="162">
        <f t="shared" si="2"/>
        <v>0</v>
      </c>
    </row>
    <row r="38" spans="1:17" x14ac:dyDescent="0.2">
      <c r="A38" s="34" t="str">
        <f t="shared" si="3"/>
        <v>Finished</v>
      </c>
      <c r="B38" s="35">
        <f t="shared" si="4"/>
        <v>43205</v>
      </c>
      <c r="C38" s="36">
        <f t="shared" si="5"/>
        <v>0</v>
      </c>
      <c r="D38" s="36">
        <f t="shared" si="7"/>
        <v>0</v>
      </c>
      <c r="E38" s="246">
        <f t="shared" si="8"/>
        <v>0</v>
      </c>
      <c r="F38" s="243">
        <f t="shared" si="0"/>
        <v>0</v>
      </c>
      <c r="G38" s="37">
        <f t="shared" si="6"/>
        <v>0</v>
      </c>
      <c r="M38" s="132">
        <f t="shared" si="1"/>
        <v>0</v>
      </c>
      <c r="N38" s="162">
        <f t="shared" si="2"/>
        <v>0</v>
      </c>
    </row>
    <row r="39" spans="1:17" x14ac:dyDescent="0.2">
      <c r="A39" s="32" t="str">
        <f t="shared" si="3"/>
        <v>Finished</v>
      </c>
      <c r="B39" s="33">
        <f t="shared" si="4"/>
        <v>43235</v>
      </c>
      <c r="C39" s="26">
        <f t="shared" si="5"/>
        <v>0</v>
      </c>
      <c r="D39" s="26">
        <f t="shared" si="7"/>
        <v>0</v>
      </c>
      <c r="E39" s="246">
        <f t="shared" si="8"/>
        <v>0</v>
      </c>
      <c r="F39" s="241">
        <f t="shared" si="0"/>
        <v>0</v>
      </c>
      <c r="G39" s="25">
        <f t="shared" si="6"/>
        <v>0</v>
      </c>
      <c r="M39" s="132">
        <f t="shared" si="1"/>
        <v>0</v>
      </c>
      <c r="N39" s="162">
        <f t="shared" si="2"/>
        <v>0</v>
      </c>
    </row>
    <row r="40" spans="1:17" x14ac:dyDescent="0.2">
      <c r="A40" s="34" t="str">
        <f t="shared" si="3"/>
        <v>Finished</v>
      </c>
      <c r="B40" s="35">
        <f t="shared" si="4"/>
        <v>43266</v>
      </c>
      <c r="C40" s="36">
        <f t="shared" si="5"/>
        <v>0</v>
      </c>
      <c r="D40" s="36">
        <f t="shared" si="7"/>
        <v>0</v>
      </c>
      <c r="E40" s="246">
        <f t="shared" si="8"/>
        <v>0</v>
      </c>
      <c r="F40" s="243">
        <f t="shared" si="0"/>
        <v>0</v>
      </c>
      <c r="G40" s="37">
        <f t="shared" si="6"/>
        <v>0</v>
      </c>
      <c r="M40" s="132">
        <f t="shared" si="1"/>
        <v>0</v>
      </c>
      <c r="N40" s="162">
        <f t="shared" si="2"/>
        <v>0</v>
      </c>
    </row>
    <row r="41" spans="1:17" x14ac:dyDescent="0.2">
      <c r="A41" s="32" t="str">
        <f t="shared" si="3"/>
        <v>Finished</v>
      </c>
      <c r="B41" s="33">
        <f t="shared" si="4"/>
        <v>43296</v>
      </c>
      <c r="C41" s="26">
        <f t="shared" si="5"/>
        <v>0</v>
      </c>
      <c r="D41" s="26">
        <f t="shared" si="7"/>
        <v>0</v>
      </c>
      <c r="E41" s="246">
        <f t="shared" si="8"/>
        <v>0</v>
      </c>
      <c r="F41" s="241">
        <f t="shared" si="0"/>
        <v>0</v>
      </c>
      <c r="G41" s="25">
        <f t="shared" si="6"/>
        <v>0</v>
      </c>
      <c r="M41" s="132">
        <f t="shared" si="1"/>
        <v>0</v>
      </c>
      <c r="N41" s="162">
        <f t="shared" si="2"/>
        <v>0</v>
      </c>
    </row>
    <row r="42" spans="1:17" x14ac:dyDescent="0.2">
      <c r="A42" s="34" t="str">
        <f t="shared" si="3"/>
        <v>Finished</v>
      </c>
      <c r="B42" s="35">
        <f t="shared" si="4"/>
        <v>43327</v>
      </c>
      <c r="C42" s="36">
        <f t="shared" si="5"/>
        <v>0</v>
      </c>
      <c r="D42" s="36">
        <f t="shared" si="7"/>
        <v>0</v>
      </c>
      <c r="E42" s="246">
        <f t="shared" si="8"/>
        <v>0</v>
      </c>
      <c r="F42" s="243">
        <f t="shared" si="0"/>
        <v>0</v>
      </c>
      <c r="G42" s="37">
        <f t="shared" si="6"/>
        <v>0</v>
      </c>
      <c r="M42" s="132">
        <f t="shared" si="1"/>
        <v>0</v>
      </c>
      <c r="N42" s="162">
        <f t="shared" si="2"/>
        <v>0</v>
      </c>
    </row>
    <row r="43" spans="1:17" s="1" customFormat="1" x14ac:dyDescent="0.2">
      <c r="A43" s="32" t="str">
        <f t="shared" si="3"/>
        <v>Finished</v>
      </c>
      <c r="B43" s="33">
        <f t="shared" si="4"/>
        <v>43358</v>
      </c>
      <c r="C43" s="26">
        <f t="shared" si="5"/>
        <v>0</v>
      </c>
      <c r="D43" s="26">
        <f t="shared" si="7"/>
        <v>0</v>
      </c>
      <c r="E43" s="246">
        <f t="shared" si="8"/>
        <v>0</v>
      </c>
      <c r="F43" s="241">
        <f t="shared" si="0"/>
        <v>0</v>
      </c>
      <c r="G43" s="25">
        <f t="shared" si="6"/>
        <v>0</v>
      </c>
      <c r="M43" s="132">
        <f t="shared" si="1"/>
        <v>0</v>
      </c>
      <c r="N43" s="162">
        <f t="shared" si="2"/>
        <v>0</v>
      </c>
    </row>
    <row r="44" spans="1:17" s="1" customFormat="1" x14ac:dyDescent="0.2">
      <c r="A44" s="34" t="str">
        <f t="shared" si="3"/>
        <v>Finished</v>
      </c>
      <c r="B44" s="35">
        <f t="shared" si="4"/>
        <v>43388</v>
      </c>
      <c r="C44" s="36">
        <f t="shared" si="5"/>
        <v>0</v>
      </c>
      <c r="D44" s="36">
        <f t="shared" si="7"/>
        <v>0</v>
      </c>
      <c r="E44" s="243">
        <f t="shared" si="8"/>
        <v>0</v>
      </c>
      <c r="F44" s="243">
        <f t="shared" si="0"/>
        <v>0</v>
      </c>
      <c r="G44" s="37">
        <f t="shared" si="6"/>
        <v>0</v>
      </c>
      <c r="M44" s="132">
        <f t="shared" si="1"/>
        <v>0</v>
      </c>
      <c r="N44" s="162">
        <f t="shared" si="2"/>
        <v>0</v>
      </c>
    </row>
    <row r="45" spans="1:17" s="1" customFormat="1" x14ac:dyDescent="0.2">
      <c r="A45" s="32" t="str">
        <f t="shared" si="3"/>
        <v>Finished</v>
      </c>
      <c r="B45" s="33">
        <f t="shared" si="4"/>
        <v>43419</v>
      </c>
      <c r="C45" s="26">
        <f t="shared" si="5"/>
        <v>0</v>
      </c>
      <c r="D45" s="26">
        <f t="shared" si="7"/>
        <v>0</v>
      </c>
      <c r="E45" s="241">
        <f t="shared" si="8"/>
        <v>0</v>
      </c>
      <c r="F45" s="241">
        <f t="shared" si="0"/>
        <v>0</v>
      </c>
      <c r="G45" s="25">
        <f t="shared" si="6"/>
        <v>0</v>
      </c>
      <c r="M45" s="132">
        <f t="shared" si="1"/>
        <v>0</v>
      </c>
      <c r="N45" s="162">
        <f t="shared" si="2"/>
        <v>0</v>
      </c>
    </row>
    <row r="46" spans="1:17" s="1" customFormat="1" x14ac:dyDescent="0.2">
      <c r="A46" s="34" t="str">
        <f t="shared" si="3"/>
        <v>Finished</v>
      </c>
      <c r="B46" s="35">
        <f t="shared" si="4"/>
        <v>43449</v>
      </c>
      <c r="C46" s="36">
        <f t="shared" si="5"/>
        <v>0</v>
      </c>
      <c r="D46" s="36">
        <f t="shared" si="7"/>
        <v>0</v>
      </c>
      <c r="E46" s="243">
        <f t="shared" si="8"/>
        <v>0</v>
      </c>
      <c r="F46" s="243">
        <f t="shared" si="0"/>
        <v>0</v>
      </c>
      <c r="G46" s="37">
        <f t="shared" si="6"/>
        <v>0</v>
      </c>
      <c r="M46" s="132">
        <f t="shared" si="1"/>
        <v>0</v>
      </c>
      <c r="N46" s="162">
        <f t="shared" si="2"/>
        <v>0</v>
      </c>
    </row>
    <row r="47" spans="1:17" s="1" customFormat="1" x14ac:dyDescent="0.2">
      <c r="A47" s="32" t="str">
        <f t="shared" si="3"/>
        <v>Finished</v>
      </c>
      <c r="B47" s="33">
        <f t="shared" si="4"/>
        <v>43480</v>
      </c>
      <c r="C47" s="26">
        <f t="shared" si="5"/>
        <v>0</v>
      </c>
      <c r="D47" s="26">
        <f t="shared" si="7"/>
        <v>0</v>
      </c>
      <c r="E47" s="241">
        <f t="shared" si="8"/>
        <v>0</v>
      </c>
      <c r="F47" s="241">
        <f t="shared" si="0"/>
        <v>0</v>
      </c>
      <c r="G47" s="25">
        <f t="shared" si="6"/>
        <v>0</v>
      </c>
      <c r="M47" s="132">
        <f t="shared" si="1"/>
        <v>0</v>
      </c>
      <c r="N47" s="162">
        <f t="shared" si="2"/>
        <v>0</v>
      </c>
    </row>
    <row r="48" spans="1:17" s="1" customFormat="1" x14ac:dyDescent="0.2">
      <c r="A48" s="34" t="str">
        <f t="shared" si="3"/>
        <v>Finished</v>
      </c>
      <c r="B48" s="35">
        <f t="shared" si="4"/>
        <v>43511</v>
      </c>
      <c r="C48" s="36">
        <f t="shared" si="5"/>
        <v>0</v>
      </c>
      <c r="D48" s="36">
        <f t="shared" si="7"/>
        <v>0</v>
      </c>
      <c r="E48" s="243">
        <f t="shared" si="8"/>
        <v>0</v>
      </c>
      <c r="F48" s="243">
        <f t="shared" si="0"/>
        <v>0</v>
      </c>
      <c r="G48" s="37">
        <f t="shared" si="6"/>
        <v>0</v>
      </c>
      <c r="M48" s="132">
        <f t="shared" si="1"/>
        <v>0</v>
      </c>
      <c r="N48" s="162">
        <f t="shared" si="2"/>
        <v>0</v>
      </c>
    </row>
    <row r="49" spans="1:14" s="1" customFormat="1" x14ac:dyDescent="0.2">
      <c r="A49" s="32" t="str">
        <f t="shared" si="3"/>
        <v>Finished</v>
      </c>
      <c r="B49" s="33">
        <f t="shared" si="4"/>
        <v>43539</v>
      </c>
      <c r="C49" s="26">
        <f t="shared" si="5"/>
        <v>0</v>
      </c>
      <c r="D49" s="26">
        <f t="shared" si="7"/>
        <v>0</v>
      </c>
      <c r="E49" s="241">
        <f t="shared" si="8"/>
        <v>0</v>
      </c>
      <c r="F49" s="241">
        <f t="shared" si="0"/>
        <v>0</v>
      </c>
      <c r="G49" s="25">
        <f t="shared" si="6"/>
        <v>0</v>
      </c>
      <c r="M49" s="132">
        <f t="shared" si="1"/>
        <v>0</v>
      </c>
      <c r="N49" s="162">
        <f t="shared" si="2"/>
        <v>0</v>
      </c>
    </row>
    <row r="50" spans="1:14" s="1" customFormat="1" x14ac:dyDescent="0.2">
      <c r="A50" s="34" t="str">
        <f t="shared" si="3"/>
        <v>Finished</v>
      </c>
      <c r="B50" s="35">
        <f t="shared" si="4"/>
        <v>43570</v>
      </c>
      <c r="C50" s="36">
        <f t="shared" si="5"/>
        <v>0</v>
      </c>
      <c r="D50" s="36">
        <f t="shared" si="7"/>
        <v>0</v>
      </c>
      <c r="E50" s="243">
        <f t="shared" si="8"/>
        <v>0</v>
      </c>
      <c r="F50" s="243">
        <f t="shared" si="0"/>
        <v>0</v>
      </c>
      <c r="G50" s="37">
        <f t="shared" si="6"/>
        <v>0</v>
      </c>
      <c r="M50" s="132">
        <f t="shared" si="1"/>
        <v>0</v>
      </c>
      <c r="N50" s="162">
        <f t="shared" si="2"/>
        <v>0</v>
      </c>
    </row>
    <row r="51" spans="1:14" s="1" customFormat="1" x14ac:dyDescent="0.2">
      <c r="A51" s="32" t="str">
        <f t="shared" si="3"/>
        <v>Finished</v>
      </c>
      <c r="B51" s="33">
        <f t="shared" si="4"/>
        <v>43600</v>
      </c>
      <c r="C51" s="26">
        <f t="shared" si="5"/>
        <v>0</v>
      </c>
      <c r="D51" s="26">
        <f t="shared" si="7"/>
        <v>0</v>
      </c>
      <c r="E51" s="241">
        <f t="shared" si="8"/>
        <v>0</v>
      </c>
      <c r="F51" s="241">
        <f t="shared" si="0"/>
        <v>0</v>
      </c>
      <c r="G51" s="25">
        <f t="shared" si="6"/>
        <v>0</v>
      </c>
      <c r="M51" s="132">
        <f t="shared" si="1"/>
        <v>0</v>
      </c>
      <c r="N51" s="162">
        <f t="shared" si="2"/>
        <v>0</v>
      </c>
    </row>
    <row r="52" spans="1:14" s="1" customFormat="1" x14ac:dyDescent="0.2">
      <c r="A52" s="34" t="str">
        <f t="shared" si="3"/>
        <v>Finished</v>
      </c>
      <c r="B52" s="35">
        <f t="shared" si="4"/>
        <v>43631</v>
      </c>
      <c r="C52" s="36">
        <f t="shared" si="5"/>
        <v>0</v>
      </c>
      <c r="D52" s="36">
        <f t="shared" si="7"/>
        <v>0</v>
      </c>
      <c r="E52" s="243">
        <f t="shared" si="8"/>
        <v>0</v>
      </c>
      <c r="F52" s="243">
        <f t="shared" si="0"/>
        <v>0</v>
      </c>
      <c r="G52" s="37">
        <f t="shared" si="6"/>
        <v>0</v>
      </c>
      <c r="M52" s="132">
        <f t="shared" si="1"/>
        <v>0</v>
      </c>
      <c r="N52" s="162">
        <f t="shared" si="2"/>
        <v>0</v>
      </c>
    </row>
    <row r="53" spans="1:14" s="1" customFormat="1" x14ac:dyDescent="0.2">
      <c r="A53" s="32" t="str">
        <f t="shared" si="3"/>
        <v>Finished</v>
      </c>
      <c r="B53" s="33">
        <f t="shared" si="4"/>
        <v>43661</v>
      </c>
      <c r="C53" s="26">
        <f t="shared" si="5"/>
        <v>0</v>
      </c>
      <c r="D53" s="26">
        <f t="shared" si="7"/>
        <v>0</v>
      </c>
      <c r="E53" s="241">
        <f t="shared" si="8"/>
        <v>0</v>
      </c>
      <c r="F53" s="241">
        <f t="shared" si="0"/>
        <v>0</v>
      </c>
      <c r="G53" s="25">
        <f t="shared" si="6"/>
        <v>0</v>
      </c>
      <c r="M53" s="132">
        <f t="shared" si="1"/>
        <v>0</v>
      </c>
      <c r="N53" s="162">
        <f t="shared" si="2"/>
        <v>0</v>
      </c>
    </row>
    <row r="54" spans="1:14" s="1" customFormat="1" x14ac:dyDescent="0.2">
      <c r="A54" s="34" t="str">
        <f t="shared" ref="A54:A117" si="9">+IF(A53&lt;num_pmts,A53+1,"Finished")</f>
        <v>Finished</v>
      </c>
      <c r="B54" s="35">
        <f t="shared" si="4"/>
        <v>43692</v>
      </c>
      <c r="C54" s="36">
        <f t="shared" si="5"/>
        <v>0</v>
      </c>
      <c r="D54" s="36">
        <f t="shared" si="7"/>
        <v>0</v>
      </c>
      <c r="E54" s="243">
        <f t="shared" si="8"/>
        <v>0</v>
      </c>
      <c r="F54" s="243">
        <f t="shared" si="0"/>
        <v>0</v>
      </c>
      <c r="G54" s="37">
        <f t="shared" si="6"/>
        <v>0</v>
      </c>
      <c r="M54" s="132">
        <f t="shared" si="1"/>
        <v>0</v>
      </c>
      <c r="N54" s="162">
        <f t="shared" si="2"/>
        <v>0</v>
      </c>
    </row>
    <row r="55" spans="1:14" s="1" customFormat="1" x14ac:dyDescent="0.2">
      <c r="A55" s="32" t="str">
        <f t="shared" si="9"/>
        <v>Finished</v>
      </c>
      <c r="B55" s="33">
        <f t="shared" si="4"/>
        <v>43723</v>
      </c>
      <c r="C55" s="26">
        <f t="shared" si="5"/>
        <v>0</v>
      </c>
      <c r="D55" s="26">
        <f t="shared" si="7"/>
        <v>0</v>
      </c>
      <c r="E55" s="241">
        <f t="shared" si="8"/>
        <v>0</v>
      </c>
      <c r="F55" s="241">
        <f t="shared" si="0"/>
        <v>0</v>
      </c>
      <c r="G55" s="25">
        <f t="shared" si="6"/>
        <v>0</v>
      </c>
      <c r="M55" s="132">
        <f t="shared" si="1"/>
        <v>0</v>
      </c>
      <c r="N55" s="162">
        <f t="shared" si="2"/>
        <v>0</v>
      </c>
    </row>
    <row r="56" spans="1:14" s="1" customFormat="1" x14ac:dyDescent="0.2">
      <c r="A56" s="34" t="str">
        <f t="shared" si="9"/>
        <v>Finished</v>
      </c>
      <c r="B56" s="35">
        <f t="shared" si="4"/>
        <v>43753</v>
      </c>
      <c r="C56" s="36">
        <f t="shared" si="5"/>
        <v>0</v>
      </c>
      <c r="D56" s="36">
        <f t="shared" si="7"/>
        <v>0</v>
      </c>
      <c r="E56" s="243">
        <f t="shared" si="8"/>
        <v>0</v>
      </c>
      <c r="F56" s="243">
        <f t="shared" si="0"/>
        <v>0</v>
      </c>
      <c r="G56" s="37">
        <f t="shared" si="6"/>
        <v>0</v>
      </c>
      <c r="M56" s="132">
        <f t="shared" si="1"/>
        <v>0</v>
      </c>
      <c r="N56" s="162">
        <f t="shared" si="2"/>
        <v>0</v>
      </c>
    </row>
    <row r="57" spans="1:14" s="1" customFormat="1" x14ac:dyDescent="0.2">
      <c r="A57" s="32" t="str">
        <f t="shared" si="9"/>
        <v>Finished</v>
      </c>
      <c r="B57" s="33">
        <f t="shared" si="4"/>
        <v>43784</v>
      </c>
      <c r="C57" s="26">
        <f t="shared" si="5"/>
        <v>0</v>
      </c>
      <c r="D57" s="26">
        <f t="shared" si="7"/>
        <v>0</v>
      </c>
      <c r="E57" s="241">
        <f t="shared" si="8"/>
        <v>0</v>
      </c>
      <c r="F57" s="241">
        <f t="shared" si="0"/>
        <v>0</v>
      </c>
      <c r="G57" s="25">
        <f t="shared" si="6"/>
        <v>0</v>
      </c>
      <c r="M57" s="132">
        <f t="shared" si="1"/>
        <v>0</v>
      </c>
      <c r="N57" s="162">
        <f t="shared" si="2"/>
        <v>0</v>
      </c>
    </row>
    <row r="58" spans="1:14" s="1" customFormat="1" x14ac:dyDescent="0.2">
      <c r="A58" s="34" t="str">
        <f t="shared" si="9"/>
        <v>Finished</v>
      </c>
      <c r="B58" s="35">
        <f t="shared" si="4"/>
        <v>43814</v>
      </c>
      <c r="C58" s="36">
        <f t="shared" si="5"/>
        <v>0</v>
      </c>
      <c r="D58" s="36">
        <f t="shared" si="7"/>
        <v>0</v>
      </c>
      <c r="E58" s="243">
        <f t="shared" si="8"/>
        <v>0</v>
      </c>
      <c r="F58" s="243">
        <f t="shared" si="0"/>
        <v>0</v>
      </c>
      <c r="G58" s="37">
        <f t="shared" si="6"/>
        <v>0</v>
      </c>
      <c r="M58" s="132">
        <f t="shared" si="1"/>
        <v>0</v>
      </c>
      <c r="N58" s="162">
        <f t="shared" si="2"/>
        <v>0</v>
      </c>
    </row>
    <row r="59" spans="1:14" s="1" customFormat="1" x14ac:dyDescent="0.2">
      <c r="A59" s="32" t="str">
        <f t="shared" si="9"/>
        <v>Finished</v>
      </c>
      <c r="B59" s="33">
        <f t="shared" si="4"/>
        <v>43845</v>
      </c>
      <c r="C59" s="26">
        <f t="shared" si="5"/>
        <v>0</v>
      </c>
      <c r="D59" s="26">
        <f t="shared" si="7"/>
        <v>0</v>
      </c>
      <c r="E59" s="241">
        <f t="shared" si="8"/>
        <v>0</v>
      </c>
      <c r="F59" s="241">
        <f t="shared" si="0"/>
        <v>0</v>
      </c>
      <c r="G59" s="25">
        <f t="shared" si="6"/>
        <v>0</v>
      </c>
      <c r="M59" s="132">
        <f t="shared" si="1"/>
        <v>0</v>
      </c>
      <c r="N59" s="162">
        <f t="shared" si="2"/>
        <v>0</v>
      </c>
    </row>
    <row r="60" spans="1:14" s="1" customFormat="1" x14ac:dyDescent="0.2">
      <c r="A60" s="34" t="str">
        <f t="shared" si="9"/>
        <v>Finished</v>
      </c>
      <c r="B60" s="35">
        <f t="shared" si="4"/>
        <v>43876</v>
      </c>
      <c r="C60" s="36">
        <f t="shared" si="5"/>
        <v>0</v>
      </c>
      <c r="D60" s="36">
        <f t="shared" si="7"/>
        <v>0</v>
      </c>
      <c r="E60" s="243">
        <f t="shared" si="8"/>
        <v>0</v>
      </c>
      <c r="F60" s="243">
        <f t="shared" si="0"/>
        <v>0</v>
      </c>
      <c r="G60" s="37">
        <f t="shared" si="6"/>
        <v>0</v>
      </c>
      <c r="M60" s="132">
        <f t="shared" si="1"/>
        <v>0</v>
      </c>
      <c r="N60" s="162">
        <f t="shared" si="2"/>
        <v>0</v>
      </c>
    </row>
    <row r="61" spans="1:14" s="1" customFormat="1" x14ac:dyDescent="0.2">
      <c r="A61" s="32" t="str">
        <f t="shared" si="9"/>
        <v>Finished</v>
      </c>
      <c r="B61" s="33">
        <f t="shared" si="4"/>
        <v>43905</v>
      </c>
      <c r="C61" s="26">
        <f t="shared" si="5"/>
        <v>0</v>
      </c>
      <c r="D61" s="26">
        <f t="shared" si="7"/>
        <v>0</v>
      </c>
      <c r="E61" s="241">
        <f t="shared" si="8"/>
        <v>0</v>
      </c>
      <c r="F61" s="241">
        <f t="shared" si="0"/>
        <v>0</v>
      </c>
      <c r="G61" s="25">
        <f t="shared" si="6"/>
        <v>0</v>
      </c>
      <c r="M61" s="132">
        <f t="shared" si="1"/>
        <v>0</v>
      </c>
      <c r="N61" s="162">
        <f t="shared" si="2"/>
        <v>0</v>
      </c>
    </row>
    <row r="62" spans="1:14" s="1" customFormat="1" x14ac:dyDescent="0.2">
      <c r="A62" s="34" t="str">
        <f t="shared" si="9"/>
        <v>Finished</v>
      </c>
      <c r="B62" s="35">
        <f t="shared" si="4"/>
        <v>43936</v>
      </c>
      <c r="C62" s="36">
        <f t="shared" si="5"/>
        <v>0</v>
      </c>
      <c r="D62" s="36">
        <f t="shared" si="7"/>
        <v>0</v>
      </c>
      <c r="E62" s="243">
        <f t="shared" si="8"/>
        <v>0</v>
      </c>
      <c r="F62" s="243">
        <f t="shared" si="0"/>
        <v>0</v>
      </c>
      <c r="G62" s="37">
        <f t="shared" si="6"/>
        <v>0</v>
      </c>
      <c r="M62" s="132">
        <f t="shared" si="1"/>
        <v>0</v>
      </c>
      <c r="N62" s="162">
        <f t="shared" si="2"/>
        <v>0</v>
      </c>
    </row>
    <row r="63" spans="1:14" s="1" customFormat="1" x14ac:dyDescent="0.2">
      <c r="A63" s="32" t="str">
        <f t="shared" si="9"/>
        <v>Finished</v>
      </c>
      <c r="B63" s="33">
        <f t="shared" si="4"/>
        <v>43966</v>
      </c>
      <c r="C63" s="26">
        <f t="shared" si="5"/>
        <v>0</v>
      </c>
      <c r="D63" s="26">
        <f t="shared" si="7"/>
        <v>0</v>
      </c>
      <c r="E63" s="241">
        <f t="shared" si="8"/>
        <v>0</v>
      </c>
      <c r="F63" s="241">
        <f t="shared" si="0"/>
        <v>0</v>
      </c>
      <c r="G63" s="25">
        <f t="shared" si="6"/>
        <v>0</v>
      </c>
      <c r="M63" s="132">
        <f t="shared" si="1"/>
        <v>0</v>
      </c>
      <c r="N63" s="162">
        <f t="shared" si="2"/>
        <v>0</v>
      </c>
    </row>
    <row r="64" spans="1:14" s="1" customFormat="1" x14ac:dyDescent="0.2">
      <c r="A64" s="34" t="str">
        <f t="shared" si="9"/>
        <v>Finished</v>
      </c>
      <c r="B64" s="35">
        <f t="shared" si="4"/>
        <v>43997</v>
      </c>
      <c r="C64" s="36">
        <f t="shared" si="5"/>
        <v>0</v>
      </c>
      <c r="D64" s="36">
        <f t="shared" si="7"/>
        <v>0</v>
      </c>
      <c r="E64" s="243">
        <f t="shared" si="8"/>
        <v>0</v>
      </c>
      <c r="F64" s="243">
        <f t="shared" si="0"/>
        <v>0</v>
      </c>
      <c r="G64" s="37">
        <f t="shared" si="6"/>
        <v>0</v>
      </c>
      <c r="M64" s="132">
        <f t="shared" si="1"/>
        <v>0</v>
      </c>
      <c r="N64" s="162">
        <f t="shared" si="2"/>
        <v>0</v>
      </c>
    </row>
    <row r="65" spans="1:14" s="1" customFormat="1" x14ac:dyDescent="0.2">
      <c r="A65" s="32" t="str">
        <f t="shared" si="9"/>
        <v>Finished</v>
      </c>
      <c r="B65" s="33">
        <f t="shared" si="4"/>
        <v>44027</v>
      </c>
      <c r="C65" s="26">
        <f t="shared" si="5"/>
        <v>0</v>
      </c>
      <c r="D65" s="26">
        <f t="shared" si="7"/>
        <v>0</v>
      </c>
      <c r="E65" s="241">
        <f t="shared" si="8"/>
        <v>0</v>
      </c>
      <c r="F65" s="241">
        <f t="shared" si="0"/>
        <v>0</v>
      </c>
      <c r="G65" s="25">
        <f t="shared" si="6"/>
        <v>0</v>
      </c>
      <c r="M65" s="132">
        <f t="shared" si="1"/>
        <v>0</v>
      </c>
      <c r="N65" s="162">
        <f t="shared" si="2"/>
        <v>0</v>
      </c>
    </row>
    <row r="66" spans="1:14" s="1" customFormat="1" x14ac:dyDescent="0.2">
      <c r="A66" s="34" t="str">
        <f t="shared" si="9"/>
        <v>Finished</v>
      </c>
      <c r="B66" s="35">
        <f t="shared" si="4"/>
        <v>44058</v>
      </c>
      <c r="C66" s="36">
        <f t="shared" si="5"/>
        <v>0</v>
      </c>
      <c r="D66" s="36">
        <f t="shared" si="7"/>
        <v>0</v>
      </c>
      <c r="E66" s="243">
        <f t="shared" si="8"/>
        <v>0</v>
      </c>
      <c r="F66" s="243">
        <f t="shared" si="0"/>
        <v>0</v>
      </c>
      <c r="G66" s="37">
        <f t="shared" si="6"/>
        <v>0</v>
      </c>
      <c r="M66" s="132">
        <f t="shared" si="1"/>
        <v>0</v>
      </c>
      <c r="N66" s="162">
        <f t="shared" si="2"/>
        <v>0</v>
      </c>
    </row>
    <row r="67" spans="1:14" s="1" customFormat="1" x14ac:dyDescent="0.2">
      <c r="A67" s="32" t="str">
        <f t="shared" si="9"/>
        <v>Finished</v>
      </c>
      <c r="B67" s="33">
        <f t="shared" si="4"/>
        <v>44089</v>
      </c>
      <c r="C67" s="26">
        <f t="shared" si="5"/>
        <v>0</v>
      </c>
      <c r="D67" s="26">
        <f t="shared" si="7"/>
        <v>0</v>
      </c>
      <c r="E67" s="241">
        <f t="shared" si="8"/>
        <v>0</v>
      </c>
      <c r="F67" s="241">
        <f t="shared" si="0"/>
        <v>0</v>
      </c>
      <c r="G67" s="25">
        <f t="shared" si="6"/>
        <v>0</v>
      </c>
      <c r="M67" s="132">
        <f t="shared" si="1"/>
        <v>0</v>
      </c>
      <c r="N67" s="162">
        <f t="shared" si="2"/>
        <v>0</v>
      </c>
    </row>
    <row r="68" spans="1:14" s="1" customFormat="1" x14ac:dyDescent="0.2">
      <c r="A68" s="34" t="str">
        <f t="shared" si="9"/>
        <v>Finished</v>
      </c>
      <c r="B68" s="35">
        <f t="shared" si="4"/>
        <v>44119</v>
      </c>
      <c r="C68" s="36">
        <f t="shared" si="5"/>
        <v>0</v>
      </c>
      <c r="D68" s="36">
        <f t="shared" si="7"/>
        <v>0</v>
      </c>
      <c r="E68" s="243">
        <f t="shared" si="8"/>
        <v>0</v>
      </c>
      <c r="F68" s="243">
        <f t="shared" si="0"/>
        <v>0</v>
      </c>
      <c r="G68" s="37">
        <f t="shared" si="6"/>
        <v>0</v>
      </c>
      <c r="M68" s="132">
        <f t="shared" si="1"/>
        <v>0</v>
      </c>
      <c r="N68" s="162">
        <f t="shared" si="2"/>
        <v>0</v>
      </c>
    </row>
    <row r="69" spans="1:14" s="4" customFormat="1" ht="15" x14ac:dyDescent="0.25">
      <c r="A69" s="42" t="str">
        <f t="shared" si="9"/>
        <v>Finished</v>
      </c>
      <c r="B69" s="43">
        <f t="shared" si="4"/>
        <v>44150</v>
      </c>
      <c r="C69" s="44">
        <f t="shared" si="5"/>
        <v>0</v>
      </c>
      <c r="D69" s="45">
        <f t="shared" si="7"/>
        <v>0</v>
      </c>
      <c r="E69" s="244">
        <f t="shared" si="8"/>
        <v>0</v>
      </c>
      <c r="F69" s="244">
        <f t="shared" si="0"/>
        <v>0</v>
      </c>
      <c r="G69" s="46">
        <f t="shared" si="6"/>
        <v>0</v>
      </c>
      <c r="M69" s="132">
        <f t="shared" si="1"/>
        <v>0</v>
      </c>
      <c r="N69" s="162">
        <f t="shared" si="2"/>
        <v>0</v>
      </c>
    </row>
    <row r="70" spans="1:14" s="1" customFormat="1" x14ac:dyDescent="0.2">
      <c r="A70" s="34" t="str">
        <f t="shared" si="9"/>
        <v>Finished</v>
      </c>
      <c r="B70" s="35">
        <f t="shared" si="4"/>
        <v>44180</v>
      </c>
      <c r="C70" s="36">
        <f>+G69</f>
        <v>0</v>
      </c>
      <c r="D70" s="36">
        <f t="shared" si="7"/>
        <v>0</v>
      </c>
      <c r="E70" s="243">
        <f t="shared" si="8"/>
        <v>0</v>
      </c>
      <c r="F70" s="243">
        <f t="shared" si="0"/>
        <v>0</v>
      </c>
      <c r="G70" s="37">
        <f t="shared" si="6"/>
        <v>0</v>
      </c>
      <c r="M70" s="132">
        <f t="shared" si="1"/>
        <v>0</v>
      </c>
      <c r="N70" s="162">
        <f t="shared" si="2"/>
        <v>0</v>
      </c>
    </row>
    <row r="71" spans="1:14" s="1" customFormat="1" x14ac:dyDescent="0.2">
      <c r="A71" s="32" t="str">
        <f t="shared" si="9"/>
        <v>Finished</v>
      </c>
      <c r="B71" s="33">
        <f t="shared" si="4"/>
        <v>44211</v>
      </c>
      <c r="C71" s="26">
        <f t="shared" si="5"/>
        <v>0</v>
      </c>
      <c r="D71" s="26">
        <f t="shared" si="7"/>
        <v>0</v>
      </c>
      <c r="E71" s="241">
        <f t="shared" si="8"/>
        <v>0</v>
      </c>
      <c r="F71" s="241">
        <f t="shared" si="0"/>
        <v>0</v>
      </c>
      <c r="G71" s="25">
        <f t="shared" si="6"/>
        <v>0</v>
      </c>
      <c r="M71" s="132">
        <f t="shared" si="1"/>
        <v>0</v>
      </c>
      <c r="N71" s="162">
        <f t="shared" si="2"/>
        <v>0</v>
      </c>
    </row>
    <row r="72" spans="1:14" s="1" customFormat="1" x14ac:dyDescent="0.2">
      <c r="A72" s="34" t="str">
        <f t="shared" si="9"/>
        <v>Finished</v>
      </c>
      <c r="B72" s="35">
        <f t="shared" si="4"/>
        <v>44242</v>
      </c>
      <c r="C72" s="36">
        <f t="shared" si="5"/>
        <v>0</v>
      </c>
      <c r="D72" s="36">
        <f t="shared" si="7"/>
        <v>0</v>
      </c>
      <c r="E72" s="243">
        <f t="shared" si="8"/>
        <v>0</v>
      </c>
      <c r="F72" s="243">
        <f t="shared" si="0"/>
        <v>0</v>
      </c>
      <c r="G72" s="37">
        <f t="shared" si="6"/>
        <v>0</v>
      </c>
      <c r="M72" s="132">
        <f t="shared" si="1"/>
        <v>0</v>
      </c>
      <c r="N72" s="162">
        <f t="shared" si="2"/>
        <v>0</v>
      </c>
    </row>
    <row r="73" spans="1:14" s="1" customFormat="1" x14ac:dyDescent="0.2">
      <c r="A73" s="32" t="str">
        <f t="shared" si="9"/>
        <v>Finished</v>
      </c>
      <c r="B73" s="33">
        <f t="shared" si="4"/>
        <v>44270</v>
      </c>
      <c r="C73" s="26">
        <f t="shared" si="5"/>
        <v>0</v>
      </c>
      <c r="D73" s="26">
        <f t="shared" si="7"/>
        <v>0</v>
      </c>
      <c r="E73" s="241">
        <f t="shared" si="8"/>
        <v>0</v>
      </c>
      <c r="F73" s="241">
        <f t="shared" si="0"/>
        <v>0</v>
      </c>
      <c r="G73" s="25">
        <f t="shared" si="6"/>
        <v>0</v>
      </c>
      <c r="M73" s="132">
        <f t="shared" si="1"/>
        <v>0</v>
      </c>
      <c r="N73" s="162">
        <f t="shared" si="2"/>
        <v>0</v>
      </c>
    </row>
    <row r="74" spans="1:14" s="1" customFormat="1" x14ac:dyDescent="0.2">
      <c r="A74" s="34" t="str">
        <f t="shared" si="9"/>
        <v>Finished</v>
      </c>
      <c r="B74" s="35">
        <f t="shared" si="4"/>
        <v>44301</v>
      </c>
      <c r="C74" s="36">
        <f t="shared" si="5"/>
        <v>0</v>
      </c>
      <c r="D74" s="36">
        <f t="shared" si="7"/>
        <v>0</v>
      </c>
      <c r="E74" s="243">
        <f t="shared" si="8"/>
        <v>0</v>
      </c>
      <c r="F74" s="243">
        <f t="shared" si="0"/>
        <v>0</v>
      </c>
      <c r="G74" s="37">
        <f t="shared" si="6"/>
        <v>0</v>
      </c>
      <c r="M74" s="132">
        <f t="shared" si="1"/>
        <v>0</v>
      </c>
      <c r="N74" s="162">
        <f t="shared" si="2"/>
        <v>0</v>
      </c>
    </row>
    <row r="75" spans="1:14" s="1" customFormat="1" x14ac:dyDescent="0.2">
      <c r="A75" s="32" t="str">
        <f t="shared" si="9"/>
        <v>Finished</v>
      </c>
      <c r="B75" s="33">
        <f t="shared" si="4"/>
        <v>44331</v>
      </c>
      <c r="C75" s="26">
        <f t="shared" si="5"/>
        <v>0</v>
      </c>
      <c r="D75" s="26">
        <f t="shared" si="7"/>
        <v>0</v>
      </c>
      <c r="E75" s="241">
        <f t="shared" si="8"/>
        <v>0</v>
      </c>
      <c r="F75" s="241">
        <f t="shared" si="0"/>
        <v>0</v>
      </c>
      <c r="G75" s="25">
        <f t="shared" si="6"/>
        <v>0</v>
      </c>
      <c r="M75" s="132">
        <f t="shared" si="1"/>
        <v>0</v>
      </c>
      <c r="N75" s="162">
        <f t="shared" si="2"/>
        <v>0</v>
      </c>
    </row>
    <row r="76" spans="1:14" s="1" customFormat="1" x14ac:dyDescent="0.2">
      <c r="A76" s="34" t="str">
        <f t="shared" si="9"/>
        <v>Finished</v>
      </c>
      <c r="B76" s="35">
        <f t="shared" si="4"/>
        <v>44362</v>
      </c>
      <c r="C76" s="36">
        <f t="shared" si="5"/>
        <v>0</v>
      </c>
      <c r="D76" s="36">
        <f t="shared" si="7"/>
        <v>0</v>
      </c>
      <c r="E76" s="243">
        <f t="shared" si="8"/>
        <v>0</v>
      </c>
      <c r="F76" s="243">
        <f t="shared" si="0"/>
        <v>0</v>
      </c>
      <c r="G76" s="37">
        <f t="shared" si="6"/>
        <v>0</v>
      </c>
      <c r="M76" s="132">
        <f t="shared" si="1"/>
        <v>0</v>
      </c>
      <c r="N76" s="162">
        <f t="shared" si="2"/>
        <v>0</v>
      </c>
    </row>
    <row r="77" spans="1:14" s="1" customFormat="1" x14ac:dyDescent="0.2">
      <c r="A77" s="34" t="str">
        <f t="shared" si="9"/>
        <v>Finished</v>
      </c>
      <c r="B77" s="35">
        <f t="shared" si="4"/>
        <v>44392</v>
      </c>
      <c r="C77" s="36">
        <f t="shared" si="5"/>
        <v>0</v>
      </c>
      <c r="D77" s="36">
        <f t="shared" si="7"/>
        <v>0</v>
      </c>
      <c r="E77" s="243">
        <f t="shared" si="8"/>
        <v>0</v>
      </c>
      <c r="F77" s="243">
        <f t="shared" si="0"/>
        <v>0</v>
      </c>
      <c r="G77" s="37">
        <f t="shared" si="6"/>
        <v>0</v>
      </c>
      <c r="M77" s="132">
        <f t="shared" si="1"/>
        <v>0</v>
      </c>
      <c r="N77" s="162">
        <f t="shared" si="2"/>
        <v>0</v>
      </c>
    </row>
    <row r="78" spans="1:14" s="1" customFormat="1" x14ac:dyDescent="0.2">
      <c r="A78" s="34" t="str">
        <f t="shared" si="9"/>
        <v>Finished</v>
      </c>
      <c r="B78" s="35">
        <f t="shared" si="4"/>
        <v>44423</v>
      </c>
      <c r="C78" s="36">
        <f t="shared" si="5"/>
        <v>0</v>
      </c>
      <c r="D78" s="36">
        <f t="shared" si="7"/>
        <v>0</v>
      </c>
      <c r="E78" s="243">
        <f t="shared" si="8"/>
        <v>0</v>
      </c>
      <c r="F78" s="243">
        <f t="shared" si="0"/>
        <v>0</v>
      </c>
      <c r="G78" s="37">
        <f t="shared" si="6"/>
        <v>0</v>
      </c>
      <c r="M78" s="132">
        <f t="shared" si="1"/>
        <v>0</v>
      </c>
      <c r="N78" s="162">
        <f t="shared" si="2"/>
        <v>0</v>
      </c>
    </row>
    <row r="79" spans="1:14" s="1" customFormat="1" x14ac:dyDescent="0.2">
      <c r="A79" s="34" t="str">
        <f t="shared" si="9"/>
        <v>Finished</v>
      </c>
      <c r="B79" s="35">
        <f t="shared" si="4"/>
        <v>44454</v>
      </c>
      <c r="C79" s="36">
        <f t="shared" si="5"/>
        <v>0</v>
      </c>
      <c r="D79" s="36">
        <f t="shared" si="7"/>
        <v>0</v>
      </c>
      <c r="E79" s="243">
        <f t="shared" si="8"/>
        <v>0</v>
      </c>
      <c r="F79" s="243">
        <f t="shared" si="0"/>
        <v>0</v>
      </c>
      <c r="G79" s="37">
        <f t="shared" si="6"/>
        <v>0</v>
      </c>
      <c r="M79" s="132">
        <f t="shared" si="1"/>
        <v>0</v>
      </c>
      <c r="N79" s="162">
        <f t="shared" si="2"/>
        <v>0</v>
      </c>
    </row>
    <row r="80" spans="1:14" s="1" customFormat="1" x14ac:dyDescent="0.2">
      <c r="A80" s="34" t="str">
        <f t="shared" si="9"/>
        <v>Finished</v>
      </c>
      <c r="B80" s="35">
        <f t="shared" si="4"/>
        <v>44484</v>
      </c>
      <c r="C80" s="36">
        <f t="shared" si="5"/>
        <v>0</v>
      </c>
      <c r="D80" s="36">
        <f t="shared" si="7"/>
        <v>0</v>
      </c>
      <c r="E80" s="243">
        <f t="shared" si="8"/>
        <v>0</v>
      </c>
      <c r="F80" s="243">
        <f t="shared" si="0"/>
        <v>0</v>
      </c>
      <c r="G80" s="37">
        <f t="shared" si="6"/>
        <v>0</v>
      </c>
      <c r="M80" s="132">
        <f t="shared" si="1"/>
        <v>0</v>
      </c>
      <c r="N80" s="162">
        <f t="shared" si="2"/>
        <v>0</v>
      </c>
    </row>
    <row r="81" spans="1:14" s="1" customFormat="1" x14ac:dyDescent="0.2">
      <c r="A81" s="34" t="str">
        <f t="shared" si="9"/>
        <v>Finished</v>
      </c>
      <c r="B81" s="35">
        <f t="shared" si="4"/>
        <v>44515</v>
      </c>
      <c r="C81" s="36">
        <f t="shared" si="5"/>
        <v>0</v>
      </c>
      <c r="D81" s="36">
        <f t="shared" si="7"/>
        <v>0</v>
      </c>
      <c r="E81" s="243">
        <f t="shared" si="8"/>
        <v>0</v>
      </c>
      <c r="F81" s="243">
        <f t="shared" si="0"/>
        <v>0</v>
      </c>
      <c r="G81" s="37">
        <f t="shared" si="6"/>
        <v>0</v>
      </c>
      <c r="M81" s="132">
        <f t="shared" si="1"/>
        <v>0</v>
      </c>
      <c r="N81" s="162">
        <f t="shared" si="2"/>
        <v>0</v>
      </c>
    </row>
    <row r="82" spans="1:14" s="1" customFormat="1" x14ac:dyDescent="0.2">
      <c r="A82" s="34" t="str">
        <f t="shared" si="9"/>
        <v>Finished</v>
      </c>
      <c r="B82" s="35">
        <f t="shared" si="4"/>
        <v>44545</v>
      </c>
      <c r="C82" s="36">
        <f t="shared" si="5"/>
        <v>0</v>
      </c>
      <c r="D82" s="36">
        <f t="shared" si="7"/>
        <v>0</v>
      </c>
      <c r="E82" s="243">
        <f t="shared" si="8"/>
        <v>0</v>
      </c>
      <c r="F82" s="243">
        <f t="shared" si="0"/>
        <v>0</v>
      </c>
      <c r="G82" s="37">
        <f t="shared" si="6"/>
        <v>0</v>
      </c>
      <c r="M82" s="132">
        <f t="shared" si="1"/>
        <v>0</v>
      </c>
      <c r="N82" s="162">
        <f t="shared" si="2"/>
        <v>0</v>
      </c>
    </row>
    <row r="83" spans="1:14" s="1" customFormat="1" x14ac:dyDescent="0.2">
      <c r="A83" s="34" t="str">
        <f t="shared" si="9"/>
        <v>Finished</v>
      </c>
      <c r="B83" s="35">
        <f t="shared" si="4"/>
        <v>44576</v>
      </c>
      <c r="C83" s="36">
        <f t="shared" si="5"/>
        <v>0</v>
      </c>
      <c r="D83" s="36">
        <f t="shared" si="7"/>
        <v>0</v>
      </c>
      <c r="E83" s="243">
        <f t="shared" si="8"/>
        <v>0</v>
      </c>
      <c r="F83" s="243">
        <f t="shared" si="0"/>
        <v>0</v>
      </c>
      <c r="G83" s="37">
        <f t="shared" si="6"/>
        <v>0</v>
      </c>
      <c r="M83" s="132">
        <f t="shared" si="1"/>
        <v>0</v>
      </c>
      <c r="N83" s="162">
        <f t="shared" si="2"/>
        <v>0</v>
      </c>
    </row>
    <row r="84" spans="1:14" s="1" customFormat="1" x14ac:dyDescent="0.2">
      <c r="A84" s="34" t="str">
        <f t="shared" si="9"/>
        <v>Finished</v>
      </c>
      <c r="B84" s="35">
        <f t="shared" si="4"/>
        <v>44607</v>
      </c>
      <c r="C84" s="36">
        <f t="shared" si="5"/>
        <v>0</v>
      </c>
      <c r="D84" s="36">
        <f t="shared" si="7"/>
        <v>0</v>
      </c>
      <c r="E84" s="243">
        <f t="shared" si="8"/>
        <v>0</v>
      </c>
      <c r="F84" s="243">
        <f t="shared" si="0"/>
        <v>0</v>
      </c>
      <c r="G84" s="37">
        <f t="shared" si="6"/>
        <v>0</v>
      </c>
      <c r="M84" s="132">
        <f t="shared" si="1"/>
        <v>0</v>
      </c>
      <c r="N84" s="162">
        <f t="shared" si="2"/>
        <v>0</v>
      </c>
    </row>
    <row r="85" spans="1:14" s="1" customFormat="1" x14ac:dyDescent="0.2">
      <c r="A85" s="34" t="str">
        <f t="shared" si="9"/>
        <v>Finished</v>
      </c>
      <c r="B85" s="35">
        <f t="shared" si="4"/>
        <v>44635</v>
      </c>
      <c r="C85" s="36">
        <f t="shared" si="5"/>
        <v>0</v>
      </c>
      <c r="D85" s="36">
        <f t="shared" si="7"/>
        <v>0</v>
      </c>
      <c r="E85" s="243">
        <f t="shared" si="8"/>
        <v>0</v>
      </c>
      <c r="F85" s="243">
        <f t="shared" si="0"/>
        <v>0</v>
      </c>
      <c r="G85" s="37">
        <f t="shared" si="6"/>
        <v>0</v>
      </c>
      <c r="M85" s="132">
        <f t="shared" si="1"/>
        <v>0</v>
      </c>
      <c r="N85" s="162">
        <f t="shared" si="2"/>
        <v>0</v>
      </c>
    </row>
    <row r="86" spans="1:14" s="1" customFormat="1" x14ac:dyDescent="0.2">
      <c r="A86" s="34" t="str">
        <f t="shared" si="9"/>
        <v>Finished</v>
      </c>
      <c r="B86" s="35">
        <f t="shared" si="4"/>
        <v>44666</v>
      </c>
      <c r="C86" s="36">
        <f t="shared" si="5"/>
        <v>0</v>
      </c>
      <c r="D86" s="36">
        <f t="shared" si="7"/>
        <v>0</v>
      </c>
      <c r="E86" s="243">
        <f t="shared" si="8"/>
        <v>0</v>
      </c>
      <c r="F86" s="243">
        <f t="shared" ref="F86:F149" si="10">+IF(A86&lt;=num_pmts,periodic_pmt-M86,0)</f>
        <v>0</v>
      </c>
      <c r="G86" s="37">
        <f t="shared" si="6"/>
        <v>0</v>
      </c>
      <c r="M86" s="132">
        <f t="shared" ref="M86:M149" si="11">+N86*$M$18</f>
        <v>0</v>
      </c>
      <c r="N86" s="162">
        <f t="shared" ref="N86:N149" si="12">+IF(A86&lt;=num_pmts,(num_pmts-A86+1)/$F$3,0)</f>
        <v>0</v>
      </c>
    </row>
    <row r="87" spans="1:14" s="1" customFormat="1" x14ac:dyDescent="0.2">
      <c r="A87" s="34" t="str">
        <f t="shared" si="9"/>
        <v>Finished</v>
      </c>
      <c r="B87" s="35">
        <f t="shared" ref="B87:B150" si="13">+EDATE(B86,Len_of_pmt_interval)</f>
        <v>44696</v>
      </c>
      <c r="C87" s="36">
        <f t="shared" ref="C87:C150" si="14">+G86</f>
        <v>0</v>
      </c>
      <c r="D87" s="36">
        <f t="shared" si="7"/>
        <v>0</v>
      </c>
      <c r="E87" s="243">
        <f t="shared" si="8"/>
        <v>0</v>
      </c>
      <c r="F87" s="243">
        <f t="shared" si="10"/>
        <v>0</v>
      </c>
      <c r="G87" s="37">
        <f t="shared" ref="G87:G150" si="15">+C87-F87</f>
        <v>0</v>
      </c>
      <c r="M87" s="132">
        <f t="shared" si="11"/>
        <v>0</v>
      </c>
      <c r="N87" s="162">
        <f t="shared" si="12"/>
        <v>0</v>
      </c>
    </row>
    <row r="88" spans="1:14" s="1" customFormat="1" x14ac:dyDescent="0.2">
      <c r="A88" s="34" t="str">
        <f t="shared" si="9"/>
        <v>Finished</v>
      </c>
      <c r="B88" s="35">
        <f t="shared" si="13"/>
        <v>44727</v>
      </c>
      <c r="C88" s="36">
        <f t="shared" si="14"/>
        <v>0</v>
      </c>
      <c r="D88" s="36">
        <f t="shared" ref="D88:D151" si="16">+E88+F88</f>
        <v>0</v>
      </c>
      <c r="E88" s="243">
        <f t="shared" ref="E88:E151" si="17">+M88</f>
        <v>0</v>
      </c>
      <c r="F88" s="243">
        <f t="shared" si="10"/>
        <v>0</v>
      </c>
      <c r="G88" s="37">
        <f t="shared" si="15"/>
        <v>0</v>
      </c>
      <c r="M88" s="132">
        <f t="shared" si="11"/>
        <v>0</v>
      </c>
      <c r="N88" s="162">
        <f t="shared" si="12"/>
        <v>0</v>
      </c>
    </row>
    <row r="89" spans="1:14" s="1" customFormat="1" x14ac:dyDescent="0.2">
      <c r="A89" s="34" t="str">
        <f t="shared" si="9"/>
        <v>Finished</v>
      </c>
      <c r="B89" s="35">
        <f t="shared" si="13"/>
        <v>44757</v>
      </c>
      <c r="C89" s="36">
        <f t="shared" si="14"/>
        <v>0</v>
      </c>
      <c r="D89" s="36">
        <f t="shared" si="16"/>
        <v>0</v>
      </c>
      <c r="E89" s="243">
        <f t="shared" si="17"/>
        <v>0</v>
      </c>
      <c r="F89" s="243">
        <f t="shared" si="10"/>
        <v>0</v>
      </c>
      <c r="G89" s="37">
        <f t="shared" si="15"/>
        <v>0</v>
      </c>
      <c r="M89" s="132">
        <f t="shared" si="11"/>
        <v>0</v>
      </c>
      <c r="N89" s="162">
        <f t="shared" si="12"/>
        <v>0</v>
      </c>
    </row>
    <row r="90" spans="1:14" s="1" customFormat="1" x14ac:dyDescent="0.2">
      <c r="A90" s="34" t="str">
        <f t="shared" si="9"/>
        <v>Finished</v>
      </c>
      <c r="B90" s="35">
        <f t="shared" si="13"/>
        <v>44788</v>
      </c>
      <c r="C90" s="36">
        <f t="shared" si="14"/>
        <v>0</v>
      </c>
      <c r="D90" s="36">
        <f t="shared" si="16"/>
        <v>0</v>
      </c>
      <c r="E90" s="243">
        <f t="shared" si="17"/>
        <v>0</v>
      </c>
      <c r="F90" s="243">
        <f t="shared" si="10"/>
        <v>0</v>
      </c>
      <c r="G90" s="37">
        <f t="shared" si="15"/>
        <v>0</v>
      </c>
      <c r="M90" s="132">
        <f t="shared" si="11"/>
        <v>0</v>
      </c>
      <c r="N90" s="162">
        <f t="shared" si="12"/>
        <v>0</v>
      </c>
    </row>
    <row r="91" spans="1:14" s="1" customFormat="1" x14ac:dyDescent="0.2">
      <c r="A91" s="34" t="str">
        <f t="shared" si="9"/>
        <v>Finished</v>
      </c>
      <c r="B91" s="35">
        <f t="shared" si="13"/>
        <v>44819</v>
      </c>
      <c r="C91" s="36">
        <f t="shared" si="14"/>
        <v>0</v>
      </c>
      <c r="D91" s="36">
        <f t="shared" si="16"/>
        <v>0</v>
      </c>
      <c r="E91" s="243">
        <f t="shared" si="17"/>
        <v>0</v>
      </c>
      <c r="F91" s="243">
        <f t="shared" si="10"/>
        <v>0</v>
      </c>
      <c r="G91" s="37">
        <f t="shared" si="15"/>
        <v>0</v>
      </c>
      <c r="M91" s="132">
        <f t="shared" si="11"/>
        <v>0</v>
      </c>
      <c r="N91" s="162">
        <f t="shared" si="12"/>
        <v>0</v>
      </c>
    </row>
    <row r="92" spans="1:14" s="1" customFormat="1" x14ac:dyDescent="0.2">
      <c r="A92" s="34" t="str">
        <f t="shared" si="9"/>
        <v>Finished</v>
      </c>
      <c r="B92" s="35">
        <f t="shared" si="13"/>
        <v>44849</v>
      </c>
      <c r="C92" s="36">
        <f t="shared" si="14"/>
        <v>0</v>
      </c>
      <c r="D92" s="36">
        <f t="shared" si="16"/>
        <v>0</v>
      </c>
      <c r="E92" s="243">
        <f t="shared" si="17"/>
        <v>0</v>
      </c>
      <c r="F92" s="243">
        <f t="shared" si="10"/>
        <v>0</v>
      </c>
      <c r="G92" s="37">
        <f t="shared" si="15"/>
        <v>0</v>
      </c>
      <c r="M92" s="132">
        <f t="shared" si="11"/>
        <v>0</v>
      </c>
      <c r="N92" s="162">
        <f t="shared" si="12"/>
        <v>0</v>
      </c>
    </row>
    <row r="93" spans="1:14" s="1" customFormat="1" x14ac:dyDescent="0.2">
      <c r="A93" s="34" t="str">
        <f t="shared" si="9"/>
        <v>Finished</v>
      </c>
      <c r="B93" s="35">
        <f t="shared" si="13"/>
        <v>44880</v>
      </c>
      <c r="C93" s="36">
        <f t="shared" si="14"/>
        <v>0</v>
      </c>
      <c r="D93" s="36">
        <f t="shared" si="16"/>
        <v>0</v>
      </c>
      <c r="E93" s="243">
        <f t="shared" si="17"/>
        <v>0</v>
      </c>
      <c r="F93" s="243">
        <f t="shared" si="10"/>
        <v>0</v>
      </c>
      <c r="G93" s="37">
        <f t="shared" si="15"/>
        <v>0</v>
      </c>
      <c r="M93" s="132">
        <f t="shared" si="11"/>
        <v>0</v>
      </c>
      <c r="N93" s="162">
        <f t="shared" si="12"/>
        <v>0</v>
      </c>
    </row>
    <row r="94" spans="1:14" s="1" customFormat="1" x14ac:dyDescent="0.2">
      <c r="A94" s="34" t="str">
        <f t="shared" si="9"/>
        <v>Finished</v>
      </c>
      <c r="B94" s="35">
        <f t="shared" si="13"/>
        <v>44910</v>
      </c>
      <c r="C94" s="36">
        <f t="shared" si="14"/>
        <v>0</v>
      </c>
      <c r="D94" s="36">
        <f t="shared" si="16"/>
        <v>0</v>
      </c>
      <c r="E94" s="243">
        <f t="shared" si="17"/>
        <v>0</v>
      </c>
      <c r="F94" s="243">
        <f t="shared" si="10"/>
        <v>0</v>
      </c>
      <c r="G94" s="37">
        <f t="shared" si="15"/>
        <v>0</v>
      </c>
      <c r="M94" s="132">
        <f t="shared" si="11"/>
        <v>0</v>
      </c>
      <c r="N94" s="162">
        <f t="shared" si="12"/>
        <v>0</v>
      </c>
    </row>
    <row r="95" spans="1:14" s="1" customFormat="1" x14ac:dyDescent="0.2">
      <c r="A95" s="34" t="str">
        <f t="shared" si="9"/>
        <v>Finished</v>
      </c>
      <c r="B95" s="35">
        <f t="shared" si="13"/>
        <v>44941</v>
      </c>
      <c r="C95" s="36">
        <f t="shared" si="14"/>
        <v>0</v>
      </c>
      <c r="D95" s="36">
        <f t="shared" si="16"/>
        <v>0</v>
      </c>
      <c r="E95" s="243">
        <f t="shared" si="17"/>
        <v>0</v>
      </c>
      <c r="F95" s="243">
        <f t="shared" si="10"/>
        <v>0</v>
      </c>
      <c r="G95" s="37">
        <f t="shared" si="15"/>
        <v>0</v>
      </c>
      <c r="M95" s="132">
        <f t="shared" si="11"/>
        <v>0</v>
      </c>
      <c r="N95" s="162">
        <f t="shared" si="12"/>
        <v>0</v>
      </c>
    </row>
    <row r="96" spans="1:14" s="1" customFormat="1" x14ac:dyDescent="0.2">
      <c r="A96" s="34" t="str">
        <f t="shared" si="9"/>
        <v>Finished</v>
      </c>
      <c r="B96" s="35">
        <f t="shared" si="13"/>
        <v>44972</v>
      </c>
      <c r="C96" s="36">
        <f t="shared" si="14"/>
        <v>0</v>
      </c>
      <c r="D96" s="36">
        <f t="shared" si="16"/>
        <v>0</v>
      </c>
      <c r="E96" s="243">
        <f t="shared" si="17"/>
        <v>0</v>
      </c>
      <c r="F96" s="243">
        <f t="shared" si="10"/>
        <v>0</v>
      </c>
      <c r="G96" s="37">
        <f t="shared" si="15"/>
        <v>0</v>
      </c>
      <c r="M96" s="132">
        <f t="shared" si="11"/>
        <v>0</v>
      </c>
      <c r="N96" s="162">
        <f t="shared" si="12"/>
        <v>0</v>
      </c>
    </row>
    <row r="97" spans="1:14" s="1" customFormat="1" x14ac:dyDescent="0.2">
      <c r="A97" s="34" t="str">
        <f t="shared" si="9"/>
        <v>Finished</v>
      </c>
      <c r="B97" s="35">
        <f t="shared" si="13"/>
        <v>45000</v>
      </c>
      <c r="C97" s="36">
        <f t="shared" si="14"/>
        <v>0</v>
      </c>
      <c r="D97" s="36">
        <f t="shared" si="16"/>
        <v>0</v>
      </c>
      <c r="E97" s="243">
        <f t="shared" si="17"/>
        <v>0</v>
      </c>
      <c r="F97" s="243">
        <f t="shared" si="10"/>
        <v>0</v>
      </c>
      <c r="G97" s="37">
        <f t="shared" si="15"/>
        <v>0</v>
      </c>
      <c r="M97" s="132">
        <f t="shared" si="11"/>
        <v>0</v>
      </c>
      <c r="N97" s="162">
        <f t="shared" si="12"/>
        <v>0</v>
      </c>
    </row>
    <row r="98" spans="1:14" x14ac:dyDescent="0.2">
      <c r="A98" s="34" t="str">
        <f t="shared" si="9"/>
        <v>Finished</v>
      </c>
      <c r="B98" s="35">
        <f t="shared" si="13"/>
        <v>45031</v>
      </c>
      <c r="C98" s="36">
        <f t="shared" si="14"/>
        <v>0</v>
      </c>
      <c r="D98" s="36">
        <f t="shared" si="16"/>
        <v>0</v>
      </c>
      <c r="E98" s="243">
        <f t="shared" si="17"/>
        <v>0</v>
      </c>
      <c r="F98" s="243">
        <f t="shared" si="10"/>
        <v>0</v>
      </c>
      <c r="G98" s="37">
        <f t="shared" si="15"/>
        <v>0</v>
      </c>
      <c r="M98" s="132">
        <f t="shared" si="11"/>
        <v>0</v>
      </c>
      <c r="N98" s="162">
        <f t="shared" si="12"/>
        <v>0</v>
      </c>
    </row>
    <row r="99" spans="1:14" x14ac:dyDescent="0.2">
      <c r="A99" s="34" t="str">
        <f t="shared" si="9"/>
        <v>Finished</v>
      </c>
      <c r="B99" s="35">
        <f t="shared" si="13"/>
        <v>45061</v>
      </c>
      <c r="C99" s="36">
        <f t="shared" si="14"/>
        <v>0</v>
      </c>
      <c r="D99" s="36">
        <f t="shared" si="16"/>
        <v>0</v>
      </c>
      <c r="E99" s="243">
        <f t="shared" si="17"/>
        <v>0</v>
      </c>
      <c r="F99" s="243">
        <f t="shared" si="10"/>
        <v>0</v>
      </c>
      <c r="G99" s="37">
        <f t="shared" si="15"/>
        <v>0</v>
      </c>
      <c r="M99" s="132">
        <f t="shared" si="11"/>
        <v>0</v>
      </c>
      <c r="N99" s="162">
        <f t="shared" si="12"/>
        <v>0</v>
      </c>
    </row>
    <row r="100" spans="1:14" x14ac:dyDescent="0.2">
      <c r="A100" s="34" t="str">
        <f t="shared" si="9"/>
        <v>Finished</v>
      </c>
      <c r="B100" s="35">
        <f t="shared" si="13"/>
        <v>45092</v>
      </c>
      <c r="C100" s="36">
        <f t="shared" si="14"/>
        <v>0</v>
      </c>
      <c r="D100" s="36">
        <f t="shared" si="16"/>
        <v>0</v>
      </c>
      <c r="E100" s="243">
        <f t="shared" si="17"/>
        <v>0</v>
      </c>
      <c r="F100" s="243">
        <f t="shared" si="10"/>
        <v>0</v>
      </c>
      <c r="G100" s="37">
        <f t="shared" si="15"/>
        <v>0</v>
      </c>
      <c r="M100" s="132">
        <f t="shared" si="11"/>
        <v>0</v>
      </c>
      <c r="N100" s="162">
        <f t="shared" si="12"/>
        <v>0</v>
      </c>
    </row>
    <row r="101" spans="1:14" x14ac:dyDescent="0.2">
      <c r="A101" s="34" t="str">
        <f t="shared" si="9"/>
        <v>Finished</v>
      </c>
      <c r="B101" s="35">
        <f t="shared" si="13"/>
        <v>45122</v>
      </c>
      <c r="C101" s="36">
        <f t="shared" si="14"/>
        <v>0</v>
      </c>
      <c r="D101" s="36">
        <f t="shared" si="16"/>
        <v>0</v>
      </c>
      <c r="E101" s="243">
        <f t="shared" si="17"/>
        <v>0</v>
      </c>
      <c r="F101" s="243">
        <f t="shared" si="10"/>
        <v>0</v>
      </c>
      <c r="G101" s="37">
        <f t="shared" si="15"/>
        <v>0</v>
      </c>
      <c r="M101" s="132">
        <f t="shared" si="11"/>
        <v>0</v>
      </c>
      <c r="N101" s="162">
        <f t="shared" si="12"/>
        <v>0</v>
      </c>
    </row>
    <row r="102" spans="1:14" x14ac:dyDescent="0.2">
      <c r="A102" s="34" t="str">
        <f t="shared" si="9"/>
        <v>Finished</v>
      </c>
      <c r="B102" s="35">
        <f t="shared" si="13"/>
        <v>45153</v>
      </c>
      <c r="C102" s="36">
        <f t="shared" si="14"/>
        <v>0</v>
      </c>
      <c r="D102" s="36">
        <f t="shared" si="16"/>
        <v>0</v>
      </c>
      <c r="E102" s="243">
        <f t="shared" si="17"/>
        <v>0</v>
      </c>
      <c r="F102" s="243">
        <f t="shared" si="10"/>
        <v>0</v>
      </c>
      <c r="G102" s="37">
        <f t="shared" si="15"/>
        <v>0</v>
      </c>
      <c r="M102" s="132">
        <f t="shared" si="11"/>
        <v>0</v>
      </c>
      <c r="N102" s="162">
        <f t="shared" si="12"/>
        <v>0</v>
      </c>
    </row>
    <row r="103" spans="1:14" x14ac:dyDescent="0.2">
      <c r="A103" s="34" t="str">
        <f t="shared" si="9"/>
        <v>Finished</v>
      </c>
      <c r="B103" s="35">
        <f t="shared" si="13"/>
        <v>45184</v>
      </c>
      <c r="C103" s="36">
        <f t="shared" si="14"/>
        <v>0</v>
      </c>
      <c r="D103" s="36">
        <f t="shared" si="16"/>
        <v>0</v>
      </c>
      <c r="E103" s="243">
        <f t="shared" si="17"/>
        <v>0</v>
      </c>
      <c r="F103" s="243">
        <f t="shared" si="10"/>
        <v>0</v>
      </c>
      <c r="G103" s="37">
        <f t="shared" si="15"/>
        <v>0</v>
      </c>
      <c r="M103" s="132">
        <f t="shared" si="11"/>
        <v>0</v>
      </c>
      <c r="N103" s="162">
        <f t="shared" si="12"/>
        <v>0</v>
      </c>
    </row>
    <row r="104" spans="1:14" x14ac:dyDescent="0.2">
      <c r="A104" s="34" t="str">
        <f t="shared" si="9"/>
        <v>Finished</v>
      </c>
      <c r="B104" s="35">
        <f t="shared" si="13"/>
        <v>45214</v>
      </c>
      <c r="C104" s="36">
        <f t="shared" si="14"/>
        <v>0</v>
      </c>
      <c r="D104" s="36">
        <f t="shared" si="16"/>
        <v>0</v>
      </c>
      <c r="E104" s="243">
        <f t="shared" si="17"/>
        <v>0</v>
      </c>
      <c r="F104" s="243">
        <f t="shared" si="10"/>
        <v>0</v>
      </c>
      <c r="G104" s="37">
        <f t="shared" si="15"/>
        <v>0</v>
      </c>
      <c r="M104" s="132">
        <f t="shared" si="11"/>
        <v>0</v>
      </c>
      <c r="N104" s="162">
        <f t="shared" si="12"/>
        <v>0</v>
      </c>
    </row>
    <row r="105" spans="1:14" x14ac:dyDescent="0.2">
      <c r="A105" s="34" t="str">
        <f t="shared" si="9"/>
        <v>Finished</v>
      </c>
      <c r="B105" s="35">
        <f t="shared" si="13"/>
        <v>45245</v>
      </c>
      <c r="C105" s="36">
        <f t="shared" si="14"/>
        <v>0</v>
      </c>
      <c r="D105" s="36">
        <f t="shared" si="16"/>
        <v>0</v>
      </c>
      <c r="E105" s="243">
        <f t="shared" si="17"/>
        <v>0</v>
      </c>
      <c r="F105" s="243">
        <f t="shared" si="10"/>
        <v>0</v>
      </c>
      <c r="G105" s="37">
        <f t="shared" si="15"/>
        <v>0</v>
      </c>
      <c r="M105" s="132">
        <f t="shared" si="11"/>
        <v>0</v>
      </c>
      <c r="N105" s="162">
        <f t="shared" si="12"/>
        <v>0</v>
      </c>
    </row>
    <row r="106" spans="1:14" x14ac:dyDescent="0.2">
      <c r="A106" s="34" t="str">
        <f t="shared" si="9"/>
        <v>Finished</v>
      </c>
      <c r="B106" s="35">
        <f t="shared" si="13"/>
        <v>45275</v>
      </c>
      <c r="C106" s="36">
        <f t="shared" si="14"/>
        <v>0</v>
      </c>
      <c r="D106" s="36">
        <f t="shared" si="16"/>
        <v>0</v>
      </c>
      <c r="E106" s="243">
        <f t="shared" si="17"/>
        <v>0</v>
      </c>
      <c r="F106" s="243">
        <f t="shared" si="10"/>
        <v>0</v>
      </c>
      <c r="G106" s="37">
        <f t="shared" si="15"/>
        <v>0</v>
      </c>
      <c r="M106" s="132">
        <f t="shared" si="11"/>
        <v>0</v>
      </c>
      <c r="N106" s="162">
        <f t="shared" si="12"/>
        <v>0</v>
      </c>
    </row>
    <row r="107" spans="1:14" x14ac:dyDescent="0.2">
      <c r="A107" s="34" t="str">
        <f t="shared" si="9"/>
        <v>Finished</v>
      </c>
      <c r="B107" s="35">
        <f t="shared" si="13"/>
        <v>45306</v>
      </c>
      <c r="C107" s="36">
        <f t="shared" si="14"/>
        <v>0</v>
      </c>
      <c r="D107" s="36">
        <f t="shared" si="16"/>
        <v>0</v>
      </c>
      <c r="E107" s="243">
        <f t="shared" si="17"/>
        <v>0</v>
      </c>
      <c r="F107" s="243">
        <f t="shared" si="10"/>
        <v>0</v>
      </c>
      <c r="G107" s="37">
        <f t="shared" si="15"/>
        <v>0</v>
      </c>
      <c r="M107" s="132">
        <f t="shared" si="11"/>
        <v>0</v>
      </c>
      <c r="N107" s="162">
        <f t="shared" si="12"/>
        <v>0</v>
      </c>
    </row>
    <row r="108" spans="1:14" x14ac:dyDescent="0.2">
      <c r="A108" s="34" t="str">
        <f t="shared" si="9"/>
        <v>Finished</v>
      </c>
      <c r="B108" s="35">
        <f t="shared" si="13"/>
        <v>45337</v>
      </c>
      <c r="C108" s="36">
        <f t="shared" si="14"/>
        <v>0</v>
      </c>
      <c r="D108" s="36">
        <f t="shared" si="16"/>
        <v>0</v>
      </c>
      <c r="E108" s="243">
        <f t="shared" si="17"/>
        <v>0</v>
      </c>
      <c r="F108" s="243">
        <f t="shared" si="10"/>
        <v>0</v>
      </c>
      <c r="G108" s="37">
        <f t="shared" si="15"/>
        <v>0</v>
      </c>
      <c r="M108" s="132">
        <f t="shared" si="11"/>
        <v>0</v>
      </c>
      <c r="N108" s="162">
        <f t="shared" si="12"/>
        <v>0</v>
      </c>
    </row>
    <row r="109" spans="1:14" x14ac:dyDescent="0.2">
      <c r="A109" s="34" t="str">
        <f t="shared" si="9"/>
        <v>Finished</v>
      </c>
      <c r="B109" s="35">
        <f t="shared" si="13"/>
        <v>45366</v>
      </c>
      <c r="C109" s="36">
        <f t="shared" si="14"/>
        <v>0</v>
      </c>
      <c r="D109" s="36">
        <f t="shared" si="16"/>
        <v>0</v>
      </c>
      <c r="E109" s="243">
        <f t="shared" si="17"/>
        <v>0</v>
      </c>
      <c r="F109" s="243">
        <f t="shared" si="10"/>
        <v>0</v>
      </c>
      <c r="G109" s="37">
        <f t="shared" si="15"/>
        <v>0</v>
      </c>
      <c r="M109" s="132">
        <f t="shared" si="11"/>
        <v>0</v>
      </c>
      <c r="N109" s="162">
        <f t="shared" si="12"/>
        <v>0</v>
      </c>
    </row>
    <row r="110" spans="1:14" x14ac:dyDescent="0.2">
      <c r="A110" s="34" t="str">
        <f t="shared" si="9"/>
        <v>Finished</v>
      </c>
      <c r="B110" s="35">
        <f t="shared" si="13"/>
        <v>45397</v>
      </c>
      <c r="C110" s="36">
        <f t="shared" si="14"/>
        <v>0</v>
      </c>
      <c r="D110" s="36">
        <f t="shared" si="16"/>
        <v>0</v>
      </c>
      <c r="E110" s="243">
        <f t="shared" si="17"/>
        <v>0</v>
      </c>
      <c r="F110" s="243">
        <f t="shared" si="10"/>
        <v>0</v>
      </c>
      <c r="G110" s="37">
        <f t="shared" si="15"/>
        <v>0</v>
      </c>
      <c r="M110" s="132">
        <f t="shared" si="11"/>
        <v>0</v>
      </c>
      <c r="N110" s="162">
        <f t="shared" si="12"/>
        <v>0</v>
      </c>
    </row>
    <row r="111" spans="1:14" x14ac:dyDescent="0.2">
      <c r="A111" s="34" t="str">
        <f t="shared" si="9"/>
        <v>Finished</v>
      </c>
      <c r="B111" s="35">
        <f t="shared" si="13"/>
        <v>45427</v>
      </c>
      <c r="C111" s="36">
        <f t="shared" si="14"/>
        <v>0</v>
      </c>
      <c r="D111" s="36">
        <f t="shared" si="16"/>
        <v>0</v>
      </c>
      <c r="E111" s="243">
        <f t="shared" si="17"/>
        <v>0</v>
      </c>
      <c r="F111" s="243">
        <f t="shared" si="10"/>
        <v>0</v>
      </c>
      <c r="G111" s="37">
        <f t="shared" si="15"/>
        <v>0</v>
      </c>
      <c r="M111" s="132">
        <f t="shared" si="11"/>
        <v>0</v>
      </c>
      <c r="N111" s="162">
        <f t="shared" si="12"/>
        <v>0</v>
      </c>
    </row>
    <row r="112" spans="1:14" x14ac:dyDescent="0.2">
      <c r="A112" s="34" t="str">
        <f t="shared" si="9"/>
        <v>Finished</v>
      </c>
      <c r="B112" s="35">
        <f t="shared" si="13"/>
        <v>45458</v>
      </c>
      <c r="C112" s="36">
        <f t="shared" si="14"/>
        <v>0</v>
      </c>
      <c r="D112" s="36">
        <f t="shared" si="16"/>
        <v>0</v>
      </c>
      <c r="E112" s="243">
        <f t="shared" si="17"/>
        <v>0</v>
      </c>
      <c r="F112" s="243">
        <f t="shared" si="10"/>
        <v>0</v>
      </c>
      <c r="G112" s="37">
        <f t="shared" si="15"/>
        <v>0</v>
      </c>
      <c r="M112" s="132">
        <f t="shared" si="11"/>
        <v>0</v>
      </c>
      <c r="N112" s="162">
        <f t="shared" si="12"/>
        <v>0</v>
      </c>
    </row>
    <row r="113" spans="1:14" x14ac:dyDescent="0.2">
      <c r="A113" s="34" t="str">
        <f t="shared" si="9"/>
        <v>Finished</v>
      </c>
      <c r="B113" s="35">
        <f t="shared" si="13"/>
        <v>45488</v>
      </c>
      <c r="C113" s="36">
        <f t="shared" si="14"/>
        <v>0</v>
      </c>
      <c r="D113" s="36">
        <f t="shared" si="16"/>
        <v>0</v>
      </c>
      <c r="E113" s="243">
        <f t="shared" si="17"/>
        <v>0</v>
      </c>
      <c r="F113" s="243">
        <f t="shared" si="10"/>
        <v>0</v>
      </c>
      <c r="G113" s="37">
        <f t="shared" si="15"/>
        <v>0</v>
      </c>
      <c r="M113" s="132">
        <f t="shared" si="11"/>
        <v>0</v>
      </c>
      <c r="N113" s="162">
        <f t="shared" si="12"/>
        <v>0</v>
      </c>
    </row>
    <row r="114" spans="1:14" x14ac:dyDescent="0.2">
      <c r="A114" s="34" t="str">
        <f t="shared" si="9"/>
        <v>Finished</v>
      </c>
      <c r="B114" s="35">
        <f t="shared" si="13"/>
        <v>45519</v>
      </c>
      <c r="C114" s="36">
        <f t="shared" si="14"/>
        <v>0</v>
      </c>
      <c r="D114" s="36">
        <f t="shared" si="16"/>
        <v>0</v>
      </c>
      <c r="E114" s="243">
        <f t="shared" si="17"/>
        <v>0</v>
      </c>
      <c r="F114" s="243">
        <f t="shared" si="10"/>
        <v>0</v>
      </c>
      <c r="G114" s="37">
        <f t="shared" si="15"/>
        <v>0</v>
      </c>
      <c r="M114" s="132">
        <f t="shared" si="11"/>
        <v>0</v>
      </c>
      <c r="N114" s="162">
        <f t="shared" si="12"/>
        <v>0</v>
      </c>
    </row>
    <row r="115" spans="1:14" x14ac:dyDescent="0.2">
      <c r="A115" s="34" t="str">
        <f t="shared" si="9"/>
        <v>Finished</v>
      </c>
      <c r="B115" s="35">
        <f t="shared" si="13"/>
        <v>45550</v>
      </c>
      <c r="C115" s="36">
        <f t="shared" si="14"/>
        <v>0</v>
      </c>
      <c r="D115" s="36">
        <f t="shared" si="16"/>
        <v>0</v>
      </c>
      <c r="E115" s="243">
        <f t="shared" si="17"/>
        <v>0</v>
      </c>
      <c r="F115" s="243">
        <f t="shared" si="10"/>
        <v>0</v>
      </c>
      <c r="G115" s="37">
        <f t="shared" si="15"/>
        <v>0</v>
      </c>
      <c r="M115" s="132">
        <f t="shared" si="11"/>
        <v>0</v>
      </c>
      <c r="N115" s="162">
        <f t="shared" si="12"/>
        <v>0</v>
      </c>
    </row>
    <row r="116" spans="1:14" x14ac:dyDescent="0.2">
      <c r="A116" s="34" t="str">
        <f t="shared" si="9"/>
        <v>Finished</v>
      </c>
      <c r="B116" s="35">
        <f t="shared" si="13"/>
        <v>45580</v>
      </c>
      <c r="C116" s="36">
        <f t="shared" si="14"/>
        <v>0</v>
      </c>
      <c r="D116" s="36">
        <f t="shared" si="16"/>
        <v>0</v>
      </c>
      <c r="E116" s="243">
        <f t="shared" si="17"/>
        <v>0</v>
      </c>
      <c r="F116" s="243">
        <f t="shared" si="10"/>
        <v>0</v>
      </c>
      <c r="G116" s="37">
        <f t="shared" si="15"/>
        <v>0</v>
      </c>
      <c r="M116" s="132">
        <f t="shared" si="11"/>
        <v>0</v>
      </c>
      <c r="N116" s="162">
        <f t="shared" si="12"/>
        <v>0</v>
      </c>
    </row>
    <row r="117" spans="1:14" x14ac:dyDescent="0.2">
      <c r="A117" s="34" t="str">
        <f t="shared" si="9"/>
        <v>Finished</v>
      </c>
      <c r="B117" s="35">
        <f t="shared" si="13"/>
        <v>45611</v>
      </c>
      <c r="C117" s="36">
        <f t="shared" si="14"/>
        <v>0</v>
      </c>
      <c r="D117" s="36">
        <f t="shared" si="16"/>
        <v>0</v>
      </c>
      <c r="E117" s="243">
        <f t="shared" si="17"/>
        <v>0</v>
      </c>
      <c r="F117" s="243">
        <f t="shared" si="10"/>
        <v>0</v>
      </c>
      <c r="G117" s="37">
        <f t="shared" si="15"/>
        <v>0</v>
      </c>
      <c r="M117" s="132">
        <f t="shared" si="11"/>
        <v>0</v>
      </c>
      <c r="N117" s="162">
        <f t="shared" si="12"/>
        <v>0</v>
      </c>
    </row>
    <row r="118" spans="1:14" x14ac:dyDescent="0.2">
      <c r="A118" s="34" t="str">
        <f t="shared" ref="A118:A181" si="18">+IF(A117&lt;num_pmts,A117+1,"Finished")</f>
        <v>Finished</v>
      </c>
      <c r="B118" s="35">
        <f t="shared" si="13"/>
        <v>45641</v>
      </c>
      <c r="C118" s="36">
        <f t="shared" si="14"/>
        <v>0</v>
      </c>
      <c r="D118" s="36">
        <f t="shared" si="16"/>
        <v>0</v>
      </c>
      <c r="E118" s="243">
        <f t="shared" si="17"/>
        <v>0</v>
      </c>
      <c r="F118" s="243">
        <f t="shared" si="10"/>
        <v>0</v>
      </c>
      <c r="G118" s="37">
        <f t="shared" si="15"/>
        <v>0</v>
      </c>
      <c r="M118" s="132">
        <f t="shared" si="11"/>
        <v>0</v>
      </c>
      <c r="N118" s="162">
        <f t="shared" si="12"/>
        <v>0</v>
      </c>
    </row>
    <row r="119" spans="1:14" x14ac:dyDescent="0.2">
      <c r="A119" s="34" t="str">
        <f t="shared" si="18"/>
        <v>Finished</v>
      </c>
      <c r="B119" s="35">
        <f t="shared" si="13"/>
        <v>45672</v>
      </c>
      <c r="C119" s="36">
        <f t="shared" si="14"/>
        <v>0</v>
      </c>
      <c r="D119" s="36">
        <f t="shared" si="16"/>
        <v>0</v>
      </c>
      <c r="E119" s="243">
        <f t="shared" si="17"/>
        <v>0</v>
      </c>
      <c r="F119" s="243">
        <f t="shared" si="10"/>
        <v>0</v>
      </c>
      <c r="G119" s="37">
        <f t="shared" si="15"/>
        <v>0</v>
      </c>
      <c r="M119" s="132">
        <f t="shared" si="11"/>
        <v>0</v>
      </c>
      <c r="N119" s="162">
        <f t="shared" si="12"/>
        <v>0</v>
      </c>
    </row>
    <row r="120" spans="1:14" x14ac:dyDescent="0.2">
      <c r="A120" s="34" t="str">
        <f t="shared" si="18"/>
        <v>Finished</v>
      </c>
      <c r="B120" s="35">
        <f t="shared" si="13"/>
        <v>45703</v>
      </c>
      <c r="C120" s="36">
        <f t="shared" si="14"/>
        <v>0</v>
      </c>
      <c r="D120" s="36">
        <f t="shared" si="16"/>
        <v>0</v>
      </c>
      <c r="E120" s="243">
        <f t="shared" si="17"/>
        <v>0</v>
      </c>
      <c r="F120" s="243">
        <f t="shared" si="10"/>
        <v>0</v>
      </c>
      <c r="G120" s="37">
        <f t="shared" si="15"/>
        <v>0</v>
      </c>
      <c r="M120" s="132">
        <f t="shared" si="11"/>
        <v>0</v>
      </c>
      <c r="N120" s="162">
        <f t="shared" si="12"/>
        <v>0</v>
      </c>
    </row>
    <row r="121" spans="1:14" x14ac:dyDescent="0.2">
      <c r="A121" s="34" t="str">
        <f t="shared" si="18"/>
        <v>Finished</v>
      </c>
      <c r="B121" s="35">
        <f t="shared" si="13"/>
        <v>45731</v>
      </c>
      <c r="C121" s="36">
        <f t="shared" si="14"/>
        <v>0</v>
      </c>
      <c r="D121" s="36">
        <f t="shared" si="16"/>
        <v>0</v>
      </c>
      <c r="E121" s="243">
        <f t="shared" si="17"/>
        <v>0</v>
      </c>
      <c r="F121" s="243">
        <f t="shared" si="10"/>
        <v>0</v>
      </c>
      <c r="G121" s="37">
        <f t="shared" si="15"/>
        <v>0</v>
      </c>
      <c r="M121" s="132">
        <f t="shared" si="11"/>
        <v>0</v>
      </c>
      <c r="N121" s="162">
        <f t="shared" si="12"/>
        <v>0</v>
      </c>
    </row>
    <row r="122" spans="1:14" x14ac:dyDescent="0.2">
      <c r="A122" s="34" t="str">
        <f t="shared" si="18"/>
        <v>Finished</v>
      </c>
      <c r="B122" s="35">
        <f t="shared" si="13"/>
        <v>45762</v>
      </c>
      <c r="C122" s="36">
        <f t="shared" si="14"/>
        <v>0</v>
      </c>
      <c r="D122" s="36">
        <f t="shared" si="16"/>
        <v>0</v>
      </c>
      <c r="E122" s="243">
        <f t="shared" si="17"/>
        <v>0</v>
      </c>
      <c r="F122" s="243">
        <f t="shared" si="10"/>
        <v>0</v>
      </c>
      <c r="G122" s="37">
        <f t="shared" si="15"/>
        <v>0</v>
      </c>
      <c r="M122" s="132">
        <f t="shared" si="11"/>
        <v>0</v>
      </c>
      <c r="N122" s="162">
        <f t="shared" si="12"/>
        <v>0</v>
      </c>
    </row>
    <row r="123" spans="1:14" x14ac:dyDescent="0.2">
      <c r="A123" s="34" t="str">
        <f t="shared" si="18"/>
        <v>Finished</v>
      </c>
      <c r="B123" s="35">
        <f t="shared" si="13"/>
        <v>45792</v>
      </c>
      <c r="C123" s="36">
        <f t="shared" si="14"/>
        <v>0</v>
      </c>
      <c r="D123" s="36">
        <f t="shared" si="16"/>
        <v>0</v>
      </c>
      <c r="E123" s="243">
        <f t="shared" si="17"/>
        <v>0</v>
      </c>
      <c r="F123" s="243">
        <f t="shared" si="10"/>
        <v>0</v>
      </c>
      <c r="G123" s="37">
        <f t="shared" si="15"/>
        <v>0</v>
      </c>
      <c r="M123" s="132">
        <f t="shared" si="11"/>
        <v>0</v>
      </c>
      <c r="N123" s="162">
        <f t="shared" si="12"/>
        <v>0</v>
      </c>
    </row>
    <row r="124" spans="1:14" x14ac:dyDescent="0.2">
      <c r="A124" s="34" t="str">
        <f t="shared" si="18"/>
        <v>Finished</v>
      </c>
      <c r="B124" s="35">
        <f t="shared" si="13"/>
        <v>45823</v>
      </c>
      <c r="C124" s="36">
        <f t="shared" si="14"/>
        <v>0</v>
      </c>
      <c r="D124" s="36">
        <f t="shared" si="16"/>
        <v>0</v>
      </c>
      <c r="E124" s="243">
        <f t="shared" si="17"/>
        <v>0</v>
      </c>
      <c r="F124" s="243">
        <f t="shared" si="10"/>
        <v>0</v>
      </c>
      <c r="G124" s="37">
        <f t="shared" si="15"/>
        <v>0</v>
      </c>
      <c r="M124" s="132">
        <f t="shared" si="11"/>
        <v>0</v>
      </c>
      <c r="N124" s="162">
        <f t="shared" si="12"/>
        <v>0</v>
      </c>
    </row>
    <row r="125" spans="1:14" x14ac:dyDescent="0.2">
      <c r="A125" s="34" t="str">
        <f t="shared" si="18"/>
        <v>Finished</v>
      </c>
      <c r="B125" s="35">
        <f t="shared" si="13"/>
        <v>45853</v>
      </c>
      <c r="C125" s="36">
        <f t="shared" si="14"/>
        <v>0</v>
      </c>
      <c r="D125" s="36">
        <f t="shared" si="16"/>
        <v>0</v>
      </c>
      <c r="E125" s="243">
        <f t="shared" si="17"/>
        <v>0</v>
      </c>
      <c r="F125" s="243">
        <f t="shared" si="10"/>
        <v>0</v>
      </c>
      <c r="G125" s="37">
        <f t="shared" si="15"/>
        <v>0</v>
      </c>
      <c r="M125" s="132">
        <f t="shared" si="11"/>
        <v>0</v>
      </c>
      <c r="N125" s="162">
        <f t="shared" si="12"/>
        <v>0</v>
      </c>
    </row>
    <row r="126" spans="1:14" x14ac:dyDescent="0.2">
      <c r="A126" s="34" t="str">
        <f t="shared" si="18"/>
        <v>Finished</v>
      </c>
      <c r="B126" s="35">
        <f t="shared" si="13"/>
        <v>45884</v>
      </c>
      <c r="C126" s="36">
        <f t="shared" si="14"/>
        <v>0</v>
      </c>
      <c r="D126" s="36">
        <f t="shared" si="16"/>
        <v>0</v>
      </c>
      <c r="E126" s="243">
        <f t="shared" si="17"/>
        <v>0</v>
      </c>
      <c r="F126" s="243">
        <f t="shared" si="10"/>
        <v>0</v>
      </c>
      <c r="G126" s="37">
        <f t="shared" si="15"/>
        <v>0</v>
      </c>
      <c r="M126" s="132">
        <f t="shared" si="11"/>
        <v>0</v>
      </c>
      <c r="N126" s="162">
        <f t="shared" si="12"/>
        <v>0</v>
      </c>
    </row>
    <row r="127" spans="1:14" x14ac:dyDescent="0.2">
      <c r="A127" s="34" t="str">
        <f t="shared" si="18"/>
        <v>Finished</v>
      </c>
      <c r="B127" s="35">
        <f t="shared" si="13"/>
        <v>45915</v>
      </c>
      <c r="C127" s="36">
        <f t="shared" si="14"/>
        <v>0</v>
      </c>
      <c r="D127" s="36">
        <f t="shared" si="16"/>
        <v>0</v>
      </c>
      <c r="E127" s="243">
        <f t="shared" si="17"/>
        <v>0</v>
      </c>
      <c r="F127" s="243">
        <f t="shared" si="10"/>
        <v>0</v>
      </c>
      <c r="G127" s="37">
        <f t="shared" si="15"/>
        <v>0</v>
      </c>
      <c r="M127" s="132">
        <f t="shared" si="11"/>
        <v>0</v>
      </c>
      <c r="N127" s="162">
        <f t="shared" si="12"/>
        <v>0</v>
      </c>
    </row>
    <row r="128" spans="1:14" x14ac:dyDescent="0.2">
      <c r="A128" s="34" t="str">
        <f t="shared" si="18"/>
        <v>Finished</v>
      </c>
      <c r="B128" s="35">
        <f t="shared" si="13"/>
        <v>45945</v>
      </c>
      <c r="C128" s="36">
        <f t="shared" si="14"/>
        <v>0</v>
      </c>
      <c r="D128" s="36">
        <f t="shared" si="16"/>
        <v>0</v>
      </c>
      <c r="E128" s="243">
        <f t="shared" si="17"/>
        <v>0</v>
      </c>
      <c r="F128" s="243">
        <f t="shared" si="10"/>
        <v>0</v>
      </c>
      <c r="G128" s="37">
        <f t="shared" si="15"/>
        <v>0</v>
      </c>
      <c r="M128" s="132">
        <f t="shared" si="11"/>
        <v>0</v>
      </c>
      <c r="N128" s="162">
        <f t="shared" si="12"/>
        <v>0</v>
      </c>
    </row>
    <row r="129" spans="1:14" x14ac:dyDescent="0.2">
      <c r="A129" s="34" t="str">
        <f t="shared" si="18"/>
        <v>Finished</v>
      </c>
      <c r="B129" s="35">
        <f t="shared" si="13"/>
        <v>45976</v>
      </c>
      <c r="C129" s="36">
        <f t="shared" si="14"/>
        <v>0</v>
      </c>
      <c r="D129" s="36">
        <f t="shared" si="16"/>
        <v>0</v>
      </c>
      <c r="E129" s="243">
        <f t="shared" si="17"/>
        <v>0</v>
      </c>
      <c r="F129" s="243">
        <f t="shared" si="10"/>
        <v>0</v>
      </c>
      <c r="G129" s="37">
        <f t="shared" si="15"/>
        <v>0</v>
      </c>
      <c r="M129" s="132">
        <f t="shared" si="11"/>
        <v>0</v>
      </c>
      <c r="N129" s="162">
        <f t="shared" si="12"/>
        <v>0</v>
      </c>
    </row>
    <row r="130" spans="1:14" x14ac:dyDescent="0.2">
      <c r="A130" s="34" t="str">
        <f t="shared" si="18"/>
        <v>Finished</v>
      </c>
      <c r="B130" s="35">
        <f t="shared" si="13"/>
        <v>46006</v>
      </c>
      <c r="C130" s="36">
        <f t="shared" si="14"/>
        <v>0</v>
      </c>
      <c r="D130" s="36">
        <f t="shared" si="16"/>
        <v>0</v>
      </c>
      <c r="E130" s="243">
        <f t="shared" si="17"/>
        <v>0</v>
      </c>
      <c r="F130" s="243">
        <f t="shared" si="10"/>
        <v>0</v>
      </c>
      <c r="G130" s="37">
        <f t="shared" si="15"/>
        <v>0</v>
      </c>
      <c r="M130" s="132">
        <f t="shared" si="11"/>
        <v>0</v>
      </c>
      <c r="N130" s="162">
        <f t="shared" si="12"/>
        <v>0</v>
      </c>
    </row>
    <row r="131" spans="1:14" x14ac:dyDescent="0.2">
      <c r="A131" s="34" t="str">
        <f t="shared" si="18"/>
        <v>Finished</v>
      </c>
      <c r="B131" s="35">
        <f t="shared" si="13"/>
        <v>46037</v>
      </c>
      <c r="C131" s="36">
        <f t="shared" si="14"/>
        <v>0</v>
      </c>
      <c r="D131" s="36">
        <f t="shared" si="16"/>
        <v>0</v>
      </c>
      <c r="E131" s="243">
        <f t="shared" si="17"/>
        <v>0</v>
      </c>
      <c r="F131" s="243">
        <f t="shared" si="10"/>
        <v>0</v>
      </c>
      <c r="G131" s="37">
        <f t="shared" si="15"/>
        <v>0</v>
      </c>
      <c r="M131" s="132">
        <f t="shared" si="11"/>
        <v>0</v>
      </c>
      <c r="N131" s="162">
        <f t="shared" si="12"/>
        <v>0</v>
      </c>
    </row>
    <row r="132" spans="1:14" x14ac:dyDescent="0.2">
      <c r="A132" s="34" t="str">
        <f t="shared" si="18"/>
        <v>Finished</v>
      </c>
      <c r="B132" s="35">
        <f t="shared" si="13"/>
        <v>46068</v>
      </c>
      <c r="C132" s="36">
        <f t="shared" si="14"/>
        <v>0</v>
      </c>
      <c r="D132" s="36">
        <f t="shared" si="16"/>
        <v>0</v>
      </c>
      <c r="E132" s="243">
        <f t="shared" si="17"/>
        <v>0</v>
      </c>
      <c r="F132" s="243">
        <f t="shared" si="10"/>
        <v>0</v>
      </c>
      <c r="G132" s="37">
        <f t="shared" si="15"/>
        <v>0</v>
      </c>
      <c r="M132" s="132">
        <f t="shared" si="11"/>
        <v>0</v>
      </c>
      <c r="N132" s="162">
        <f t="shared" si="12"/>
        <v>0</v>
      </c>
    </row>
    <row r="133" spans="1:14" x14ac:dyDescent="0.2">
      <c r="A133" s="34" t="str">
        <f t="shared" si="18"/>
        <v>Finished</v>
      </c>
      <c r="B133" s="35">
        <f t="shared" si="13"/>
        <v>46096</v>
      </c>
      <c r="C133" s="36">
        <f t="shared" si="14"/>
        <v>0</v>
      </c>
      <c r="D133" s="36">
        <f t="shared" si="16"/>
        <v>0</v>
      </c>
      <c r="E133" s="243">
        <f t="shared" si="17"/>
        <v>0</v>
      </c>
      <c r="F133" s="243">
        <f t="shared" si="10"/>
        <v>0</v>
      </c>
      <c r="G133" s="37">
        <f t="shared" si="15"/>
        <v>0</v>
      </c>
      <c r="M133" s="132">
        <f t="shared" si="11"/>
        <v>0</v>
      </c>
      <c r="N133" s="162">
        <f t="shared" si="12"/>
        <v>0</v>
      </c>
    </row>
    <row r="134" spans="1:14" x14ac:dyDescent="0.2">
      <c r="A134" s="34" t="str">
        <f t="shared" si="18"/>
        <v>Finished</v>
      </c>
      <c r="B134" s="35">
        <f t="shared" si="13"/>
        <v>46127</v>
      </c>
      <c r="C134" s="36">
        <f t="shared" si="14"/>
        <v>0</v>
      </c>
      <c r="D134" s="36">
        <f t="shared" si="16"/>
        <v>0</v>
      </c>
      <c r="E134" s="243">
        <f t="shared" si="17"/>
        <v>0</v>
      </c>
      <c r="F134" s="243">
        <f t="shared" si="10"/>
        <v>0</v>
      </c>
      <c r="G134" s="37">
        <f t="shared" si="15"/>
        <v>0</v>
      </c>
      <c r="M134" s="132">
        <f t="shared" si="11"/>
        <v>0</v>
      </c>
      <c r="N134" s="162">
        <f t="shared" si="12"/>
        <v>0</v>
      </c>
    </row>
    <row r="135" spans="1:14" x14ac:dyDescent="0.2">
      <c r="A135" s="34" t="str">
        <f t="shared" si="18"/>
        <v>Finished</v>
      </c>
      <c r="B135" s="35">
        <f t="shared" si="13"/>
        <v>46157</v>
      </c>
      <c r="C135" s="36">
        <f t="shared" si="14"/>
        <v>0</v>
      </c>
      <c r="D135" s="36">
        <f t="shared" si="16"/>
        <v>0</v>
      </c>
      <c r="E135" s="243">
        <f t="shared" si="17"/>
        <v>0</v>
      </c>
      <c r="F135" s="243">
        <f t="shared" si="10"/>
        <v>0</v>
      </c>
      <c r="G135" s="37">
        <f t="shared" si="15"/>
        <v>0</v>
      </c>
      <c r="M135" s="132">
        <f t="shared" si="11"/>
        <v>0</v>
      </c>
      <c r="N135" s="162">
        <f t="shared" si="12"/>
        <v>0</v>
      </c>
    </row>
    <row r="136" spans="1:14" x14ac:dyDescent="0.2">
      <c r="A136" s="34" t="str">
        <f t="shared" si="18"/>
        <v>Finished</v>
      </c>
      <c r="B136" s="35">
        <f t="shared" si="13"/>
        <v>46188</v>
      </c>
      <c r="C136" s="36">
        <f t="shared" si="14"/>
        <v>0</v>
      </c>
      <c r="D136" s="36">
        <f t="shared" si="16"/>
        <v>0</v>
      </c>
      <c r="E136" s="243">
        <f t="shared" si="17"/>
        <v>0</v>
      </c>
      <c r="F136" s="243">
        <f t="shared" si="10"/>
        <v>0</v>
      </c>
      <c r="G136" s="37">
        <f t="shared" si="15"/>
        <v>0</v>
      </c>
      <c r="M136" s="132">
        <f t="shared" si="11"/>
        <v>0</v>
      </c>
      <c r="N136" s="162">
        <f t="shared" si="12"/>
        <v>0</v>
      </c>
    </row>
    <row r="137" spans="1:14" x14ac:dyDescent="0.2">
      <c r="A137" s="34" t="str">
        <f t="shared" si="18"/>
        <v>Finished</v>
      </c>
      <c r="B137" s="35">
        <f t="shared" si="13"/>
        <v>46218</v>
      </c>
      <c r="C137" s="36">
        <f t="shared" si="14"/>
        <v>0</v>
      </c>
      <c r="D137" s="36">
        <f t="shared" si="16"/>
        <v>0</v>
      </c>
      <c r="E137" s="243">
        <f t="shared" si="17"/>
        <v>0</v>
      </c>
      <c r="F137" s="243">
        <f t="shared" si="10"/>
        <v>0</v>
      </c>
      <c r="G137" s="37">
        <f t="shared" si="15"/>
        <v>0</v>
      </c>
      <c r="M137" s="132">
        <f t="shared" si="11"/>
        <v>0</v>
      </c>
      <c r="N137" s="162">
        <f t="shared" si="12"/>
        <v>0</v>
      </c>
    </row>
    <row r="138" spans="1:14" x14ac:dyDescent="0.2">
      <c r="A138" s="34" t="str">
        <f t="shared" si="18"/>
        <v>Finished</v>
      </c>
      <c r="B138" s="35">
        <f t="shared" si="13"/>
        <v>46249</v>
      </c>
      <c r="C138" s="36">
        <f t="shared" si="14"/>
        <v>0</v>
      </c>
      <c r="D138" s="36">
        <f t="shared" si="16"/>
        <v>0</v>
      </c>
      <c r="E138" s="243">
        <f t="shared" si="17"/>
        <v>0</v>
      </c>
      <c r="F138" s="243">
        <f t="shared" si="10"/>
        <v>0</v>
      </c>
      <c r="G138" s="37">
        <f t="shared" si="15"/>
        <v>0</v>
      </c>
      <c r="M138" s="132">
        <f t="shared" si="11"/>
        <v>0</v>
      </c>
      <c r="N138" s="162">
        <f t="shared" si="12"/>
        <v>0</v>
      </c>
    </row>
    <row r="139" spans="1:14" x14ac:dyDescent="0.2">
      <c r="A139" s="34" t="str">
        <f t="shared" si="18"/>
        <v>Finished</v>
      </c>
      <c r="B139" s="35">
        <f t="shared" si="13"/>
        <v>46280</v>
      </c>
      <c r="C139" s="36">
        <f t="shared" si="14"/>
        <v>0</v>
      </c>
      <c r="D139" s="36">
        <f t="shared" si="16"/>
        <v>0</v>
      </c>
      <c r="E139" s="243">
        <f t="shared" si="17"/>
        <v>0</v>
      </c>
      <c r="F139" s="243">
        <f t="shared" si="10"/>
        <v>0</v>
      </c>
      <c r="G139" s="37">
        <f t="shared" si="15"/>
        <v>0</v>
      </c>
      <c r="M139" s="132">
        <f t="shared" si="11"/>
        <v>0</v>
      </c>
      <c r="N139" s="162">
        <f t="shared" si="12"/>
        <v>0</v>
      </c>
    </row>
    <row r="140" spans="1:14" x14ac:dyDescent="0.2">
      <c r="A140" s="34" t="str">
        <f t="shared" si="18"/>
        <v>Finished</v>
      </c>
      <c r="B140" s="35">
        <f t="shared" si="13"/>
        <v>46310</v>
      </c>
      <c r="C140" s="36">
        <f t="shared" si="14"/>
        <v>0</v>
      </c>
      <c r="D140" s="36">
        <f t="shared" si="16"/>
        <v>0</v>
      </c>
      <c r="E140" s="243">
        <f t="shared" si="17"/>
        <v>0</v>
      </c>
      <c r="F140" s="243">
        <f t="shared" si="10"/>
        <v>0</v>
      </c>
      <c r="G140" s="37">
        <f t="shared" si="15"/>
        <v>0</v>
      </c>
      <c r="M140" s="132">
        <f t="shared" si="11"/>
        <v>0</v>
      </c>
      <c r="N140" s="162">
        <f t="shared" si="12"/>
        <v>0</v>
      </c>
    </row>
    <row r="141" spans="1:14" x14ac:dyDescent="0.2">
      <c r="A141" s="34" t="str">
        <f t="shared" si="18"/>
        <v>Finished</v>
      </c>
      <c r="B141" s="35">
        <f t="shared" si="13"/>
        <v>46341</v>
      </c>
      <c r="C141" s="36">
        <f t="shared" si="14"/>
        <v>0</v>
      </c>
      <c r="D141" s="36">
        <f t="shared" si="16"/>
        <v>0</v>
      </c>
      <c r="E141" s="243">
        <f t="shared" si="17"/>
        <v>0</v>
      </c>
      <c r="F141" s="243">
        <f t="shared" si="10"/>
        <v>0</v>
      </c>
      <c r="G141" s="37">
        <f t="shared" si="15"/>
        <v>0</v>
      </c>
      <c r="M141" s="132">
        <f t="shared" si="11"/>
        <v>0</v>
      </c>
      <c r="N141" s="162">
        <f t="shared" si="12"/>
        <v>0</v>
      </c>
    </row>
    <row r="142" spans="1:14" x14ac:dyDescent="0.2">
      <c r="A142" s="34" t="str">
        <f t="shared" si="18"/>
        <v>Finished</v>
      </c>
      <c r="B142" s="35">
        <f t="shared" si="13"/>
        <v>46371</v>
      </c>
      <c r="C142" s="36">
        <f t="shared" si="14"/>
        <v>0</v>
      </c>
      <c r="D142" s="36">
        <f t="shared" si="16"/>
        <v>0</v>
      </c>
      <c r="E142" s="243">
        <f t="shared" si="17"/>
        <v>0</v>
      </c>
      <c r="F142" s="243">
        <f t="shared" si="10"/>
        <v>0</v>
      </c>
      <c r="G142" s="37">
        <f t="shared" si="15"/>
        <v>0</v>
      </c>
      <c r="M142" s="132">
        <f t="shared" si="11"/>
        <v>0</v>
      </c>
      <c r="N142" s="162">
        <f t="shared" si="12"/>
        <v>0</v>
      </c>
    </row>
    <row r="143" spans="1:14" x14ac:dyDescent="0.2">
      <c r="A143" s="34" t="str">
        <f t="shared" si="18"/>
        <v>Finished</v>
      </c>
      <c r="B143" s="35">
        <f t="shared" si="13"/>
        <v>46402</v>
      </c>
      <c r="C143" s="36">
        <f t="shared" si="14"/>
        <v>0</v>
      </c>
      <c r="D143" s="36">
        <f t="shared" si="16"/>
        <v>0</v>
      </c>
      <c r="E143" s="243">
        <f t="shared" si="17"/>
        <v>0</v>
      </c>
      <c r="F143" s="243">
        <f t="shared" si="10"/>
        <v>0</v>
      </c>
      <c r="G143" s="37">
        <f t="shared" si="15"/>
        <v>0</v>
      </c>
      <c r="M143" s="132">
        <f t="shared" si="11"/>
        <v>0</v>
      </c>
      <c r="N143" s="162">
        <f t="shared" si="12"/>
        <v>0</v>
      </c>
    </row>
    <row r="144" spans="1:14" x14ac:dyDescent="0.2">
      <c r="A144" s="34" t="str">
        <f t="shared" si="18"/>
        <v>Finished</v>
      </c>
      <c r="B144" s="35">
        <f t="shared" si="13"/>
        <v>46433</v>
      </c>
      <c r="C144" s="36">
        <f t="shared" si="14"/>
        <v>0</v>
      </c>
      <c r="D144" s="36">
        <f t="shared" si="16"/>
        <v>0</v>
      </c>
      <c r="E144" s="243">
        <f t="shared" si="17"/>
        <v>0</v>
      </c>
      <c r="F144" s="243">
        <f t="shared" si="10"/>
        <v>0</v>
      </c>
      <c r="G144" s="37">
        <f t="shared" si="15"/>
        <v>0</v>
      </c>
      <c r="M144" s="132">
        <f t="shared" si="11"/>
        <v>0</v>
      </c>
      <c r="N144" s="162">
        <f t="shared" si="12"/>
        <v>0</v>
      </c>
    </row>
    <row r="145" spans="1:14" x14ac:dyDescent="0.2">
      <c r="A145" s="34" t="str">
        <f t="shared" si="18"/>
        <v>Finished</v>
      </c>
      <c r="B145" s="35">
        <f t="shared" si="13"/>
        <v>46461</v>
      </c>
      <c r="C145" s="36">
        <f t="shared" si="14"/>
        <v>0</v>
      </c>
      <c r="D145" s="36">
        <f t="shared" si="16"/>
        <v>0</v>
      </c>
      <c r="E145" s="243">
        <f t="shared" si="17"/>
        <v>0</v>
      </c>
      <c r="F145" s="243">
        <f t="shared" si="10"/>
        <v>0</v>
      </c>
      <c r="G145" s="37">
        <f t="shared" si="15"/>
        <v>0</v>
      </c>
      <c r="M145" s="132">
        <f t="shared" si="11"/>
        <v>0</v>
      </c>
      <c r="N145" s="162">
        <f t="shared" si="12"/>
        <v>0</v>
      </c>
    </row>
    <row r="146" spans="1:14" x14ac:dyDescent="0.2">
      <c r="A146" s="34" t="str">
        <f t="shared" si="18"/>
        <v>Finished</v>
      </c>
      <c r="B146" s="35">
        <f t="shared" si="13"/>
        <v>46492</v>
      </c>
      <c r="C146" s="36">
        <f t="shared" si="14"/>
        <v>0</v>
      </c>
      <c r="D146" s="36">
        <f t="shared" si="16"/>
        <v>0</v>
      </c>
      <c r="E146" s="243">
        <f t="shared" si="17"/>
        <v>0</v>
      </c>
      <c r="F146" s="243">
        <f t="shared" si="10"/>
        <v>0</v>
      </c>
      <c r="G146" s="37">
        <f t="shared" si="15"/>
        <v>0</v>
      </c>
      <c r="M146" s="132">
        <f t="shared" si="11"/>
        <v>0</v>
      </c>
      <c r="N146" s="162">
        <f t="shared" si="12"/>
        <v>0</v>
      </c>
    </row>
    <row r="147" spans="1:14" x14ac:dyDescent="0.2">
      <c r="A147" s="34" t="str">
        <f t="shared" si="18"/>
        <v>Finished</v>
      </c>
      <c r="B147" s="35">
        <f t="shared" si="13"/>
        <v>46522</v>
      </c>
      <c r="C147" s="36">
        <f t="shared" si="14"/>
        <v>0</v>
      </c>
      <c r="D147" s="36">
        <f t="shared" si="16"/>
        <v>0</v>
      </c>
      <c r="E147" s="243">
        <f t="shared" si="17"/>
        <v>0</v>
      </c>
      <c r="F147" s="243">
        <f t="shared" si="10"/>
        <v>0</v>
      </c>
      <c r="G147" s="37">
        <f t="shared" si="15"/>
        <v>0</v>
      </c>
      <c r="M147" s="132">
        <f t="shared" si="11"/>
        <v>0</v>
      </c>
      <c r="N147" s="162">
        <f t="shared" si="12"/>
        <v>0</v>
      </c>
    </row>
    <row r="148" spans="1:14" x14ac:dyDescent="0.2">
      <c r="A148" s="34" t="str">
        <f t="shared" si="18"/>
        <v>Finished</v>
      </c>
      <c r="B148" s="35">
        <f t="shared" si="13"/>
        <v>46553</v>
      </c>
      <c r="C148" s="36">
        <f t="shared" si="14"/>
        <v>0</v>
      </c>
      <c r="D148" s="36">
        <f t="shared" si="16"/>
        <v>0</v>
      </c>
      <c r="E148" s="243">
        <f t="shared" si="17"/>
        <v>0</v>
      </c>
      <c r="F148" s="243">
        <f t="shared" si="10"/>
        <v>0</v>
      </c>
      <c r="G148" s="37">
        <f t="shared" si="15"/>
        <v>0</v>
      </c>
      <c r="M148" s="132">
        <f t="shared" si="11"/>
        <v>0</v>
      </c>
      <c r="N148" s="162">
        <f t="shared" si="12"/>
        <v>0</v>
      </c>
    </row>
    <row r="149" spans="1:14" x14ac:dyDescent="0.2">
      <c r="A149" s="34" t="str">
        <f t="shared" si="18"/>
        <v>Finished</v>
      </c>
      <c r="B149" s="35">
        <f t="shared" si="13"/>
        <v>46583</v>
      </c>
      <c r="C149" s="36">
        <f t="shared" si="14"/>
        <v>0</v>
      </c>
      <c r="D149" s="36">
        <f t="shared" si="16"/>
        <v>0</v>
      </c>
      <c r="E149" s="243">
        <f t="shared" si="17"/>
        <v>0</v>
      </c>
      <c r="F149" s="243">
        <f t="shared" si="10"/>
        <v>0</v>
      </c>
      <c r="G149" s="37">
        <f t="shared" si="15"/>
        <v>0</v>
      </c>
      <c r="M149" s="132">
        <f t="shared" si="11"/>
        <v>0</v>
      </c>
      <c r="N149" s="162">
        <f t="shared" si="12"/>
        <v>0</v>
      </c>
    </row>
    <row r="150" spans="1:14" x14ac:dyDescent="0.2">
      <c r="A150" s="34" t="str">
        <f t="shared" si="18"/>
        <v>Finished</v>
      </c>
      <c r="B150" s="35">
        <f t="shared" si="13"/>
        <v>46614</v>
      </c>
      <c r="C150" s="36">
        <f t="shared" si="14"/>
        <v>0</v>
      </c>
      <c r="D150" s="36">
        <f t="shared" si="16"/>
        <v>0</v>
      </c>
      <c r="E150" s="243">
        <f t="shared" si="17"/>
        <v>0</v>
      </c>
      <c r="F150" s="243">
        <f t="shared" ref="F150:F213" si="19">+IF(A150&lt;=num_pmts,periodic_pmt-M150,0)</f>
        <v>0</v>
      </c>
      <c r="G150" s="37">
        <f t="shared" si="15"/>
        <v>0</v>
      </c>
      <c r="M150" s="132">
        <f t="shared" ref="M150:M213" si="20">+N150*$M$18</f>
        <v>0</v>
      </c>
      <c r="N150" s="162">
        <f t="shared" ref="N150:N213" si="21">+IF(A150&lt;=num_pmts,(num_pmts-A150+1)/$F$3,0)</f>
        <v>0</v>
      </c>
    </row>
    <row r="151" spans="1:14" x14ac:dyDescent="0.2">
      <c r="A151" s="34" t="str">
        <f t="shared" si="18"/>
        <v>Finished</v>
      </c>
      <c r="B151" s="35">
        <f t="shared" ref="B151:B214" si="22">+EDATE(B150,Len_of_pmt_interval)</f>
        <v>46645</v>
      </c>
      <c r="C151" s="36">
        <f t="shared" ref="C151:C214" si="23">+G150</f>
        <v>0</v>
      </c>
      <c r="D151" s="36">
        <f t="shared" si="16"/>
        <v>0</v>
      </c>
      <c r="E151" s="243">
        <f t="shared" si="17"/>
        <v>0</v>
      </c>
      <c r="F151" s="243">
        <f t="shared" si="19"/>
        <v>0</v>
      </c>
      <c r="G151" s="37">
        <f t="shared" ref="G151:G214" si="24">+C151-F151</f>
        <v>0</v>
      </c>
      <c r="M151" s="132">
        <f t="shared" si="20"/>
        <v>0</v>
      </c>
      <c r="N151" s="162">
        <f t="shared" si="21"/>
        <v>0</v>
      </c>
    </row>
    <row r="152" spans="1:14" x14ac:dyDescent="0.2">
      <c r="A152" s="34" t="str">
        <f t="shared" si="18"/>
        <v>Finished</v>
      </c>
      <c r="B152" s="35">
        <f t="shared" si="22"/>
        <v>46675</v>
      </c>
      <c r="C152" s="36">
        <f t="shared" si="23"/>
        <v>0</v>
      </c>
      <c r="D152" s="36">
        <f t="shared" ref="D152:D215" si="25">+E152+F152</f>
        <v>0</v>
      </c>
      <c r="E152" s="243">
        <f t="shared" ref="E152:E215" si="26">+M152</f>
        <v>0</v>
      </c>
      <c r="F152" s="243">
        <f t="shared" si="19"/>
        <v>0</v>
      </c>
      <c r="G152" s="37">
        <f t="shared" si="24"/>
        <v>0</v>
      </c>
      <c r="M152" s="132">
        <f t="shared" si="20"/>
        <v>0</v>
      </c>
      <c r="N152" s="162">
        <f t="shared" si="21"/>
        <v>0</v>
      </c>
    </row>
    <row r="153" spans="1:14" x14ac:dyDescent="0.2">
      <c r="A153" s="34" t="str">
        <f t="shared" si="18"/>
        <v>Finished</v>
      </c>
      <c r="B153" s="35">
        <f t="shared" si="22"/>
        <v>46706</v>
      </c>
      <c r="C153" s="36">
        <f t="shared" si="23"/>
        <v>0</v>
      </c>
      <c r="D153" s="36">
        <f t="shared" si="25"/>
        <v>0</v>
      </c>
      <c r="E153" s="243">
        <f t="shared" si="26"/>
        <v>0</v>
      </c>
      <c r="F153" s="243">
        <f t="shared" si="19"/>
        <v>0</v>
      </c>
      <c r="G153" s="37">
        <f t="shared" si="24"/>
        <v>0</v>
      </c>
      <c r="M153" s="132">
        <f t="shared" si="20"/>
        <v>0</v>
      </c>
      <c r="N153" s="162">
        <f t="shared" si="21"/>
        <v>0</v>
      </c>
    </row>
    <row r="154" spans="1:14" x14ac:dyDescent="0.2">
      <c r="A154" s="34" t="str">
        <f t="shared" si="18"/>
        <v>Finished</v>
      </c>
      <c r="B154" s="35">
        <f t="shared" si="22"/>
        <v>46736</v>
      </c>
      <c r="C154" s="36">
        <f t="shared" si="23"/>
        <v>0</v>
      </c>
      <c r="D154" s="36">
        <f t="shared" si="25"/>
        <v>0</v>
      </c>
      <c r="E154" s="243">
        <f t="shared" si="26"/>
        <v>0</v>
      </c>
      <c r="F154" s="243">
        <f t="shared" si="19"/>
        <v>0</v>
      </c>
      <c r="G154" s="37">
        <f t="shared" si="24"/>
        <v>0</v>
      </c>
      <c r="M154" s="132">
        <f t="shared" si="20"/>
        <v>0</v>
      </c>
      <c r="N154" s="162">
        <f t="shared" si="21"/>
        <v>0</v>
      </c>
    </row>
    <row r="155" spans="1:14" x14ac:dyDescent="0.2">
      <c r="A155" s="34" t="str">
        <f t="shared" si="18"/>
        <v>Finished</v>
      </c>
      <c r="B155" s="35">
        <f t="shared" si="22"/>
        <v>46767</v>
      </c>
      <c r="C155" s="36">
        <f t="shared" si="23"/>
        <v>0</v>
      </c>
      <c r="D155" s="36">
        <f t="shared" si="25"/>
        <v>0</v>
      </c>
      <c r="E155" s="243">
        <f t="shared" si="26"/>
        <v>0</v>
      </c>
      <c r="F155" s="243">
        <f t="shared" si="19"/>
        <v>0</v>
      </c>
      <c r="G155" s="37">
        <f t="shared" si="24"/>
        <v>0</v>
      </c>
      <c r="M155" s="132">
        <f t="shared" si="20"/>
        <v>0</v>
      </c>
      <c r="N155" s="162">
        <f t="shared" si="21"/>
        <v>0</v>
      </c>
    </row>
    <row r="156" spans="1:14" x14ac:dyDescent="0.2">
      <c r="A156" s="34" t="str">
        <f t="shared" si="18"/>
        <v>Finished</v>
      </c>
      <c r="B156" s="35">
        <f t="shared" si="22"/>
        <v>46798</v>
      </c>
      <c r="C156" s="36">
        <f t="shared" si="23"/>
        <v>0</v>
      </c>
      <c r="D156" s="36">
        <f t="shared" si="25"/>
        <v>0</v>
      </c>
      <c r="E156" s="243">
        <f t="shared" si="26"/>
        <v>0</v>
      </c>
      <c r="F156" s="243">
        <f t="shared" si="19"/>
        <v>0</v>
      </c>
      <c r="G156" s="37">
        <f t="shared" si="24"/>
        <v>0</v>
      </c>
      <c r="M156" s="132">
        <f t="shared" si="20"/>
        <v>0</v>
      </c>
      <c r="N156" s="162">
        <f t="shared" si="21"/>
        <v>0</v>
      </c>
    </row>
    <row r="157" spans="1:14" x14ac:dyDescent="0.2">
      <c r="A157" s="34" t="str">
        <f t="shared" si="18"/>
        <v>Finished</v>
      </c>
      <c r="B157" s="35">
        <f t="shared" si="22"/>
        <v>46827</v>
      </c>
      <c r="C157" s="36">
        <f t="shared" si="23"/>
        <v>0</v>
      </c>
      <c r="D157" s="36">
        <f t="shared" si="25"/>
        <v>0</v>
      </c>
      <c r="E157" s="243">
        <f t="shared" si="26"/>
        <v>0</v>
      </c>
      <c r="F157" s="243">
        <f t="shared" si="19"/>
        <v>0</v>
      </c>
      <c r="G157" s="37">
        <f t="shared" si="24"/>
        <v>0</v>
      </c>
      <c r="M157" s="132">
        <f t="shared" si="20"/>
        <v>0</v>
      </c>
      <c r="N157" s="162">
        <f t="shared" si="21"/>
        <v>0</v>
      </c>
    </row>
    <row r="158" spans="1:14" x14ac:dyDescent="0.2">
      <c r="A158" s="34" t="str">
        <f t="shared" si="18"/>
        <v>Finished</v>
      </c>
      <c r="B158" s="35">
        <f t="shared" si="22"/>
        <v>46858</v>
      </c>
      <c r="C158" s="36">
        <f t="shared" si="23"/>
        <v>0</v>
      </c>
      <c r="D158" s="36">
        <f t="shared" si="25"/>
        <v>0</v>
      </c>
      <c r="E158" s="243">
        <f t="shared" si="26"/>
        <v>0</v>
      </c>
      <c r="F158" s="243">
        <f t="shared" si="19"/>
        <v>0</v>
      </c>
      <c r="G158" s="37">
        <f t="shared" si="24"/>
        <v>0</v>
      </c>
      <c r="M158" s="132">
        <f t="shared" si="20"/>
        <v>0</v>
      </c>
      <c r="N158" s="162">
        <f t="shared" si="21"/>
        <v>0</v>
      </c>
    </row>
    <row r="159" spans="1:14" x14ac:dyDescent="0.2">
      <c r="A159" s="34" t="str">
        <f t="shared" si="18"/>
        <v>Finished</v>
      </c>
      <c r="B159" s="35">
        <f t="shared" si="22"/>
        <v>46888</v>
      </c>
      <c r="C159" s="36">
        <f t="shared" si="23"/>
        <v>0</v>
      </c>
      <c r="D159" s="36">
        <f t="shared" si="25"/>
        <v>0</v>
      </c>
      <c r="E159" s="243">
        <f t="shared" si="26"/>
        <v>0</v>
      </c>
      <c r="F159" s="243">
        <f t="shared" si="19"/>
        <v>0</v>
      </c>
      <c r="G159" s="37">
        <f t="shared" si="24"/>
        <v>0</v>
      </c>
      <c r="M159" s="132">
        <f t="shared" si="20"/>
        <v>0</v>
      </c>
      <c r="N159" s="162">
        <f t="shared" si="21"/>
        <v>0</v>
      </c>
    </row>
    <row r="160" spans="1:14" x14ac:dyDescent="0.2">
      <c r="A160" s="34" t="str">
        <f t="shared" si="18"/>
        <v>Finished</v>
      </c>
      <c r="B160" s="35">
        <f t="shared" si="22"/>
        <v>46919</v>
      </c>
      <c r="C160" s="36">
        <f t="shared" si="23"/>
        <v>0</v>
      </c>
      <c r="D160" s="36">
        <f t="shared" si="25"/>
        <v>0</v>
      </c>
      <c r="E160" s="243">
        <f t="shared" si="26"/>
        <v>0</v>
      </c>
      <c r="F160" s="243">
        <f t="shared" si="19"/>
        <v>0</v>
      </c>
      <c r="G160" s="37">
        <f t="shared" si="24"/>
        <v>0</v>
      </c>
      <c r="M160" s="132">
        <f t="shared" si="20"/>
        <v>0</v>
      </c>
      <c r="N160" s="162">
        <f t="shared" si="21"/>
        <v>0</v>
      </c>
    </row>
    <row r="161" spans="1:14" x14ac:dyDescent="0.2">
      <c r="A161" s="34" t="str">
        <f t="shared" si="18"/>
        <v>Finished</v>
      </c>
      <c r="B161" s="35">
        <f t="shared" si="22"/>
        <v>46949</v>
      </c>
      <c r="C161" s="36">
        <f t="shared" si="23"/>
        <v>0</v>
      </c>
      <c r="D161" s="36">
        <f t="shared" si="25"/>
        <v>0</v>
      </c>
      <c r="E161" s="243">
        <f t="shared" si="26"/>
        <v>0</v>
      </c>
      <c r="F161" s="243">
        <f t="shared" si="19"/>
        <v>0</v>
      </c>
      <c r="G161" s="37">
        <f t="shared" si="24"/>
        <v>0</v>
      </c>
      <c r="M161" s="132">
        <f t="shared" si="20"/>
        <v>0</v>
      </c>
      <c r="N161" s="162">
        <f t="shared" si="21"/>
        <v>0</v>
      </c>
    </row>
    <row r="162" spans="1:14" x14ac:dyDescent="0.2">
      <c r="A162" s="34" t="str">
        <f t="shared" si="18"/>
        <v>Finished</v>
      </c>
      <c r="B162" s="35">
        <f t="shared" si="22"/>
        <v>46980</v>
      </c>
      <c r="C162" s="36">
        <f t="shared" si="23"/>
        <v>0</v>
      </c>
      <c r="D162" s="36">
        <f t="shared" si="25"/>
        <v>0</v>
      </c>
      <c r="E162" s="243">
        <f t="shared" si="26"/>
        <v>0</v>
      </c>
      <c r="F162" s="243">
        <f t="shared" si="19"/>
        <v>0</v>
      </c>
      <c r="G162" s="37">
        <f t="shared" si="24"/>
        <v>0</v>
      </c>
      <c r="M162" s="132">
        <f t="shared" si="20"/>
        <v>0</v>
      </c>
      <c r="N162" s="162">
        <f t="shared" si="21"/>
        <v>0</v>
      </c>
    </row>
    <row r="163" spans="1:14" x14ac:dyDescent="0.2">
      <c r="A163" s="34" t="str">
        <f t="shared" si="18"/>
        <v>Finished</v>
      </c>
      <c r="B163" s="35">
        <f t="shared" si="22"/>
        <v>47011</v>
      </c>
      <c r="C163" s="36">
        <f t="shared" si="23"/>
        <v>0</v>
      </c>
      <c r="D163" s="36">
        <f t="shared" si="25"/>
        <v>0</v>
      </c>
      <c r="E163" s="243">
        <f t="shared" si="26"/>
        <v>0</v>
      </c>
      <c r="F163" s="243">
        <f t="shared" si="19"/>
        <v>0</v>
      </c>
      <c r="G163" s="37">
        <f t="shared" si="24"/>
        <v>0</v>
      </c>
      <c r="M163" s="132">
        <f t="shared" si="20"/>
        <v>0</v>
      </c>
      <c r="N163" s="162">
        <f t="shared" si="21"/>
        <v>0</v>
      </c>
    </row>
    <row r="164" spans="1:14" x14ac:dyDescent="0.2">
      <c r="A164" s="34" t="str">
        <f t="shared" si="18"/>
        <v>Finished</v>
      </c>
      <c r="B164" s="35">
        <f t="shared" si="22"/>
        <v>47041</v>
      </c>
      <c r="C164" s="36">
        <f t="shared" si="23"/>
        <v>0</v>
      </c>
      <c r="D164" s="36">
        <f t="shared" si="25"/>
        <v>0</v>
      </c>
      <c r="E164" s="243">
        <f t="shared" si="26"/>
        <v>0</v>
      </c>
      <c r="F164" s="243">
        <f t="shared" si="19"/>
        <v>0</v>
      </c>
      <c r="G164" s="37">
        <f t="shared" si="24"/>
        <v>0</v>
      </c>
      <c r="M164" s="132">
        <f t="shared" si="20"/>
        <v>0</v>
      </c>
      <c r="N164" s="162">
        <f t="shared" si="21"/>
        <v>0</v>
      </c>
    </row>
    <row r="165" spans="1:14" x14ac:dyDescent="0.2">
      <c r="A165" s="34" t="str">
        <f t="shared" si="18"/>
        <v>Finished</v>
      </c>
      <c r="B165" s="35">
        <f t="shared" si="22"/>
        <v>47072</v>
      </c>
      <c r="C165" s="36">
        <f t="shared" si="23"/>
        <v>0</v>
      </c>
      <c r="D165" s="36">
        <f t="shared" si="25"/>
        <v>0</v>
      </c>
      <c r="E165" s="243">
        <f t="shared" si="26"/>
        <v>0</v>
      </c>
      <c r="F165" s="243">
        <f t="shared" si="19"/>
        <v>0</v>
      </c>
      <c r="G165" s="37">
        <f t="shared" si="24"/>
        <v>0</v>
      </c>
      <c r="M165" s="132">
        <f t="shared" si="20"/>
        <v>0</v>
      </c>
      <c r="N165" s="162">
        <f t="shared" si="21"/>
        <v>0</v>
      </c>
    </row>
    <row r="166" spans="1:14" x14ac:dyDescent="0.2">
      <c r="A166" s="34" t="str">
        <f t="shared" si="18"/>
        <v>Finished</v>
      </c>
      <c r="B166" s="35">
        <f t="shared" si="22"/>
        <v>47102</v>
      </c>
      <c r="C166" s="36">
        <f t="shared" si="23"/>
        <v>0</v>
      </c>
      <c r="D166" s="36">
        <f t="shared" si="25"/>
        <v>0</v>
      </c>
      <c r="E166" s="243">
        <f t="shared" si="26"/>
        <v>0</v>
      </c>
      <c r="F166" s="243">
        <f t="shared" si="19"/>
        <v>0</v>
      </c>
      <c r="G166" s="37">
        <f t="shared" si="24"/>
        <v>0</v>
      </c>
      <c r="M166" s="132">
        <f t="shared" si="20"/>
        <v>0</v>
      </c>
      <c r="N166" s="162">
        <f t="shared" si="21"/>
        <v>0</v>
      </c>
    </row>
    <row r="167" spans="1:14" x14ac:dyDescent="0.2">
      <c r="A167" s="34" t="str">
        <f t="shared" si="18"/>
        <v>Finished</v>
      </c>
      <c r="B167" s="35">
        <f t="shared" si="22"/>
        <v>47133</v>
      </c>
      <c r="C167" s="36">
        <f t="shared" si="23"/>
        <v>0</v>
      </c>
      <c r="D167" s="36">
        <f t="shared" si="25"/>
        <v>0</v>
      </c>
      <c r="E167" s="243">
        <f t="shared" si="26"/>
        <v>0</v>
      </c>
      <c r="F167" s="243">
        <f t="shared" si="19"/>
        <v>0</v>
      </c>
      <c r="G167" s="37">
        <f t="shared" si="24"/>
        <v>0</v>
      </c>
      <c r="M167" s="132">
        <f t="shared" si="20"/>
        <v>0</v>
      </c>
      <c r="N167" s="162">
        <f t="shared" si="21"/>
        <v>0</v>
      </c>
    </row>
    <row r="168" spans="1:14" x14ac:dyDescent="0.2">
      <c r="A168" s="34" t="str">
        <f t="shared" si="18"/>
        <v>Finished</v>
      </c>
      <c r="B168" s="35">
        <f t="shared" si="22"/>
        <v>47164</v>
      </c>
      <c r="C168" s="36">
        <f t="shared" si="23"/>
        <v>0</v>
      </c>
      <c r="D168" s="36">
        <f t="shared" si="25"/>
        <v>0</v>
      </c>
      <c r="E168" s="243">
        <f t="shared" si="26"/>
        <v>0</v>
      </c>
      <c r="F168" s="243">
        <f t="shared" si="19"/>
        <v>0</v>
      </c>
      <c r="G168" s="37">
        <f t="shared" si="24"/>
        <v>0</v>
      </c>
      <c r="M168" s="132">
        <f t="shared" si="20"/>
        <v>0</v>
      </c>
      <c r="N168" s="162">
        <f t="shared" si="21"/>
        <v>0</v>
      </c>
    </row>
    <row r="169" spans="1:14" x14ac:dyDescent="0.2">
      <c r="A169" s="34" t="str">
        <f t="shared" si="18"/>
        <v>Finished</v>
      </c>
      <c r="B169" s="35">
        <f t="shared" si="22"/>
        <v>47192</v>
      </c>
      <c r="C169" s="36">
        <f t="shared" si="23"/>
        <v>0</v>
      </c>
      <c r="D169" s="36">
        <f t="shared" si="25"/>
        <v>0</v>
      </c>
      <c r="E169" s="243">
        <f t="shared" si="26"/>
        <v>0</v>
      </c>
      <c r="F169" s="243">
        <f t="shared" si="19"/>
        <v>0</v>
      </c>
      <c r="G169" s="37">
        <f t="shared" si="24"/>
        <v>0</v>
      </c>
      <c r="M169" s="132">
        <f t="shared" si="20"/>
        <v>0</v>
      </c>
      <c r="N169" s="162">
        <f t="shared" si="21"/>
        <v>0</v>
      </c>
    </row>
    <row r="170" spans="1:14" x14ac:dyDescent="0.2">
      <c r="A170" s="34" t="str">
        <f t="shared" si="18"/>
        <v>Finished</v>
      </c>
      <c r="B170" s="35">
        <f t="shared" si="22"/>
        <v>47223</v>
      </c>
      <c r="C170" s="36">
        <f t="shared" si="23"/>
        <v>0</v>
      </c>
      <c r="D170" s="36">
        <f t="shared" si="25"/>
        <v>0</v>
      </c>
      <c r="E170" s="243">
        <f t="shared" si="26"/>
        <v>0</v>
      </c>
      <c r="F170" s="243">
        <f t="shared" si="19"/>
        <v>0</v>
      </c>
      <c r="G170" s="37">
        <f t="shared" si="24"/>
        <v>0</v>
      </c>
      <c r="M170" s="132">
        <f t="shared" si="20"/>
        <v>0</v>
      </c>
      <c r="N170" s="162">
        <f t="shared" si="21"/>
        <v>0</v>
      </c>
    </row>
    <row r="171" spans="1:14" x14ac:dyDescent="0.2">
      <c r="A171" s="34" t="str">
        <f t="shared" si="18"/>
        <v>Finished</v>
      </c>
      <c r="B171" s="35">
        <f t="shared" si="22"/>
        <v>47253</v>
      </c>
      <c r="C171" s="36">
        <f t="shared" si="23"/>
        <v>0</v>
      </c>
      <c r="D171" s="36">
        <f t="shared" si="25"/>
        <v>0</v>
      </c>
      <c r="E171" s="243">
        <f t="shared" si="26"/>
        <v>0</v>
      </c>
      <c r="F171" s="243">
        <f t="shared" si="19"/>
        <v>0</v>
      </c>
      <c r="G171" s="37">
        <f t="shared" si="24"/>
        <v>0</v>
      </c>
      <c r="M171" s="132">
        <f t="shared" si="20"/>
        <v>0</v>
      </c>
      <c r="N171" s="162">
        <f t="shared" si="21"/>
        <v>0</v>
      </c>
    </row>
    <row r="172" spans="1:14" x14ac:dyDescent="0.2">
      <c r="A172" s="34" t="str">
        <f t="shared" si="18"/>
        <v>Finished</v>
      </c>
      <c r="B172" s="35">
        <f t="shared" si="22"/>
        <v>47284</v>
      </c>
      <c r="C172" s="36">
        <f t="shared" si="23"/>
        <v>0</v>
      </c>
      <c r="D172" s="36">
        <f t="shared" si="25"/>
        <v>0</v>
      </c>
      <c r="E172" s="243">
        <f t="shared" si="26"/>
        <v>0</v>
      </c>
      <c r="F172" s="243">
        <f t="shared" si="19"/>
        <v>0</v>
      </c>
      <c r="G172" s="37">
        <f t="shared" si="24"/>
        <v>0</v>
      </c>
      <c r="M172" s="132">
        <f t="shared" si="20"/>
        <v>0</v>
      </c>
      <c r="N172" s="162">
        <f t="shared" si="21"/>
        <v>0</v>
      </c>
    </row>
    <row r="173" spans="1:14" x14ac:dyDescent="0.2">
      <c r="A173" s="34" t="str">
        <f t="shared" si="18"/>
        <v>Finished</v>
      </c>
      <c r="B173" s="35">
        <f t="shared" si="22"/>
        <v>47314</v>
      </c>
      <c r="C173" s="36">
        <f t="shared" si="23"/>
        <v>0</v>
      </c>
      <c r="D173" s="36">
        <f t="shared" si="25"/>
        <v>0</v>
      </c>
      <c r="E173" s="243">
        <f t="shared" si="26"/>
        <v>0</v>
      </c>
      <c r="F173" s="243">
        <f t="shared" si="19"/>
        <v>0</v>
      </c>
      <c r="G173" s="37">
        <f t="shared" si="24"/>
        <v>0</v>
      </c>
      <c r="M173" s="132">
        <f t="shared" si="20"/>
        <v>0</v>
      </c>
      <c r="N173" s="162">
        <f t="shared" si="21"/>
        <v>0</v>
      </c>
    </row>
    <row r="174" spans="1:14" x14ac:dyDescent="0.2">
      <c r="A174" s="34" t="str">
        <f t="shared" si="18"/>
        <v>Finished</v>
      </c>
      <c r="B174" s="35">
        <f t="shared" si="22"/>
        <v>47345</v>
      </c>
      <c r="C174" s="36">
        <f t="shared" si="23"/>
        <v>0</v>
      </c>
      <c r="D174" s="36">
        <f t="shared" si="25"/>
        <v>0</v>
      </c>
      <c r="E174" s="243">
        <f t="shared" si="26"/>
        <v>0</v>
      </c>
      <c r="F174" s="243">
        <f t="shared" si="19"/>
        <v>0</v>
      </c>
      <c r="G174" s="37">
        <f t="shared" si="24"/>
        <v>0</v>
      </c>
      <c r="M174" s="132">
        <f t="shared" si="20"/>
        <v>0</v>
      </c>
      <c r="N174" s="162">
        <f t="shared" si="21"/>
        <v>0</v>
      </c>
    </row>
    <row r="175" spans="1:14" x14ac:dyDescent="0.2">
      <c r="A175" s="34" t="str">
        <f t="shared" si="18"/>
        <v>Finished</v>
      </c>
      <c r="B175" s="35">
        <f t="shared" si="22"/>
        <v>47376</v>
      </c>
      <c r="C175" s="36">
        <f t="shared" si="23"/>
        <v>0</v>
      </c>
      <c r="D175" s="36">
        <f t="shared" si="25"/>
        <v>0</v>
      </c>
      <c r="E175" s="243">
        <f t="shared" si="26"/>
        <v>0</v>
      </c>
      <c r="F175" s="243">
        <f t="shared" si="19"/>
        <v>0</v>
      </c>
      <c r="G175" s="37">
        <f t="shared" si="24"/>
        <v>0</v>
      </c>
      <c r="M175" s="132">
        <f t="shared" si="20"/>
        <v>0</v>
      </c>
      <c r="N175" s="162">
        <f t="shared" si="21"/>
        <v>0</v>
      </c>
    </row>
    <row r="176" spans="1:14" x14ac:dyDescent="0.2">
      <c r="A176" s="34" t="str">
        <f t="shared" si="18"/>
        <v>Finished</v>
      </c>
      <c r="B176" s="35">
        <f t="shared" si="22"/>
        <v>47406</v>
      </c>
      <c r="C176" s="36">
        <f t="shared" si="23"/>
        <v>0</v>
      </c>
      <c r="D176" s="36">
        <f t="shared" si="25"/>
        <v>0</v>
      </c>
      <c r="E176" s="243">
        <f t="shared" si="26"/>
        <v>0</v>
      </c>
      <c r="F176" s="243">
        <f t="shared" si="19"/>
        <v>0</v>
      </c>
      <c r="G176" s="37">
        <f t="shared" si="24"/>
        <v>0</v>
      </c>
      <c r="M176" s="132">
        <f t="shared" si="20"/>
        <v>0</v>
      </c>
      <c r="N176" s="162">
        <f t="shared" si="21"/>
        <v>0</v>
      </c>
    </row>
    <row r="177" spans="1:14" x14ac:dyDescent="0.2">
      <c r="A177" s="34" t="str">
        <f t="shared" si="18"/>
        <v>Finished</v>
      </c>
      <c r="B177" s="35">
        <f t="shared" si="22"/>
        <v>47437</v>
      </c>
      <c r="C177" s="36">
        <f t="shared" si="23"/>
        <v>0</v>
      </c>
      <c r="D177" s="36">
        <f t="shared" si="25"/>
        <v>0</v>
      </c>
      <c r="E177" s="243">
        <f t="shared" si="26"/>
        <v>0</v>
      </c>
      <c r="F177" s="243">
        <f t="shared" si="19"/>
        <v>0</v>
      </c>
      <c r="G177" s="37">
        <f t="shared" si="24"/>
        <v>0</v>
      </c>
      <c r="M177" s="132">
        <f t="shared" si="20"/>
        <v>0</v>
      </c>
      <c r="N177" s="162">
        <f t="shared" si="21"/>
        <v>0</v>
      </c>
    </row>
    <row r="178" spans="1:14" x14ac:dyDescent="0.2">
      <c r="A178" s="34" t="str">
        <f t="shared" si="18"/>
        <v>Finished</v>
      </c>
      <c r="B178" s="35">
        <f t="shared" si="22"/>
        <v>47467</v>
      </c>
      <c r="C178" s="36">
        <f t="shared" si="23"/>
        <v>0</v>
      </c>
      <c r="D178" s="36">
        <f t="shared" si="25"/>
        <v>0</v>
      </c>
      <c r="E178" s="243">
        <f t="shared" si="26"/>
        <v>0</v>
      </c>
      <c r="F178" s="243">
        <f t="shared" si="19"/>
        <v>0</v>
      </c>
      <c r="G178" s="37">
        <f t="shared" si="24"/>
        <v>0</v>
      </c>
      <c r="M178" s="132">
        <f t="shared" si="20"/>
        <v>0</v>
      </c>
      <c r="N178" s="162">
        <f t="shared" si="21"/>
        <v>0</v>
      </c>
    </row>
    <row r="179" spans="1:14" x14ac:dyDescent="0.2">
      <c r="A179" s="34" t="str">
        <f t="shared" si="18"/>
        <v>Finished</v>
      </c>
      <c r="B179" s="35">
        <f t="shared" si="22"/>
        <v>47498</v>
      </c>
      <c r="C179" s="36">
        <f t="shared" si="23"/>
        <v>0</v>
      </c>
      <c r="D179" s="36">
        <f t="shared" si="25"/>
        <v>0</v>
      </c>
      <c r="E179" s="243">
        <f t="shared" si="26"/>
        <v>0</v>
      </c>
      <c r="F179" s="243">
        <f t="shared" si="19"/>
        <v>0</v>
      </c>
      <c r="G179" s="37">
        <f t="shared" si="24"/>
        <v>0</v>
      </c>
      <c r="M179" s="132">
        <f t="shared" si="20"/>
        <v>0</v>
      </c>
      <c r="N179" s="162">
        <f t="shared" si="21"/>
        <v>0</v>
      </c>
    </row>
    <row r="180" spans="1:14" x14ac:dyDescent="0.2">
      <c r="A180" s="34" t="str">
        <f t="shared" si="18"/>
        <v>Finished</v>
      </c>
      <c r="B180" s="35">
        <f t="shared" si="22"/>
        <v>47529</v>
      </c>
      <c r="C180" s="36">
        <f t="shared" si="23"/>
        <v>0</v>
      </c>
      <c r="D180" s="36">
        <f t="shared" si="25"/>
        <v>0</v>
      </c>
      <c r="E180" s="243">
        <f t="shared" si="26"/>
        <v>0</v>
      </c>
      <c r="F180" s="243">
        <f t="shared" si="19"/>
        <v>0</v>
      </c>
      <c r="G180" s="37">
        <f t="shared" si="24"/>
        <v>0</v>
      </c>
      <c r="M180" s="132">
        <f t="shared" si="20"/>
        <v>0</v>
      </c>
      <c r="N180" s="162">
        <f t="shared" si="21"/>
        <v>0</v>
      </c>
    </row>
    <row r="181" spans="1:14" x14ac:dyDescent="0.2">
      <c r="A181" s="34" t="str">
        <f t="shared" si="18"/>
        <v>Finished</v>
      </c>
      <c r="B181" s="35">
        <f t="shared" si="22"/>
        <v>47557</v>
      </c>
      <c r="C181" s="36">
        <f t="shared" si="23"/>
        <v>0</v>
      </c>
      <c r="D181" s="36">
        <f t="shared" si="25"/>
        <v>0</v>
      </c>
      <c r="E181" s="243">
        <f t="shared" si="26"/>
        <v>0</v>
      </c>
      <c r="F181" s="243">
        <f t="shared" si="19"/>
        <v>0</v>
      </c>
      <c r="G181" s="37">
        <f t="shared" si="24"/>
        <v>0</v>
      </c>
      <c r="M181" s="132">
        <f t="shared" si="20"/>
        <v>0</v>
      </c>
      <c r="N181" s="162">
        <f t="shared" si="21"/>
        <v>0</v>
      </c>
    </row>
    <row r="182" spans="1:14" x14ac:dyDescent="0.2">
      <c r="A182" s="34" t="str">
        <f t="shared" ref="A182:A245" si="27">+IF(A181&lt;num_pmts,A181+1,"Finished")</f>
        <v>Finished</v>
      </c>
      <c r="B182" s="35">
        <f t="shared" si="22"/>
        <v>47588</v>
      </c>
      <c r="C182" s="36">
        <f t="shared" si="23"/>
        <v>0</v>
      </c>
      <c r="D182" s="36">
        <f t="shared" si="25"/>
        <v>0</v>
      </c>
      <c r="E182" s="243">
        <f t="shared" si="26"/>
        <v>0</v>
      </c>
      <c r="F182" s="243">
        <f t="shared" si="19"/>
        <v>0</v>
      </c>
      <c r="G182" s="37">
        <f t="shared" si="24"/>
        <v>0</v>
      </c>
      <c r="M182" s="132">
        <f t="shared" si="20"/>
        <v>0</v>
      </c>
      <c r="N182" s="162">
        <f t="shared" si="21"/>
        <v>0</v>
      </c>
    </row>
    <row r="183" spans="1:14" x14ac:dyDescent="0.2">
      <c r="A183" s="34" t="str">
        <f t="shared" si="27"/>
        <v>Finished</v>
      </c>
      <c r="B183" s="35">
        <f t="shared" si="22"/>
        <v>47618</v>
      </c>
      <c r="C183" s="36">
        <f t="shared" si="23"/>
        <v>0</v>
      </c>
      <c r="D183" s="36">
        <f t="shared" si="25"/>
        <v>0</v>
      </c>
      <c r="E183" s="243">
        <f t="shared" si="26"/>
        <v>0</v>
      </c>
      <c r="F183" s="243">
        <f t="shared" si="19"/>
        <v>0</v>
      </c>
      <c r="G183" s="37">
        <f t="shared" si="24"/>
        <v>0</v>
      </c>
      <c r="M183" s="132">
        <f t="shared" si="20"/>
        <v>0</v>
      </c>
      <c r="N183" s="162">
        <f t="shared" si="21"/>
        <v>0</v>
      </c>
    </row>
    <row r="184" spans="1:14" x14ac:dyDescent="0.2">
      <c r="A184" s="34" t="str">
        <f t="shared" si="27"/>
        <v>Finished</v>
      </c>
      <c r="B184" s="35">
        <f t="shared" si="22"/>
        <v>47649</v>
      </c>
      <c r="C184" s="36">
        <f t="shared" si="23"/>
        <v>0</v>
      </c>
      <c r="D184" s="36">
        <f t="shared" si="25"/>
        <v>0</v>
      </c>
      <c r="E184" s="243">
        <f t="shared" si="26"/>
        <v>0</v>
      </c>
      <c r="F184" s="243">
        <f t="shared" si="19"/>
        <v>0</v>
      </c>
      <c r="G184" s="37">
        <f t="shared" si="24"/>
        <v>0</v>
      </c>
      <c r="M184" s="132">
        <f t="shared" si="20"/>
        <v>0</v>
      </c>
      <c r="N184" s="162">
        <f t="shared" si="21"/>
        <v>0</v>
      </c>
    </row>
    <row r="185" spans="1:14" x14ac:dyDescent="0.2">
      <c r="A185" s="34" t="str">
        <f t="shared" si="27"/>
        <v>Finished</v>
      </c>
      <c r="B185" s="35">
        <f t="shared" si="22"/>
        <v>47679</v>
      </c>
      <c r="C185" s="36">
        <f t="shared" si="23"/>
        <v>0</v>
      </c>
      <c r="D185" s="36">
        <f t="shared" si="25"/>
        <v>0</v>
      </c>
      <c r="E185" s="243">
        <f t="shared" si="26"/>
        <v>0</v>
      </c>
      <c r="F185" s="243">
        <f t="shared" si="19"/>
        <v>0</v>
      </c>
      <c r="G185" s="37">
        <f t="shared" si="24"/>
        <v>0</v>
      </c>
      <c r="M185" s="132">
        <f t="shared" si="20"/>
        <v>0</v>
      </c>
      <c r="N185" s="162">
        <f t="shared" si="21"/>
        <v>0</v>
      </c>
    </row>
    <row r="186" spans="1:14" x14ac:dyDescent="0.2">
      <c r="A186" s="34" t="str">
        <f t="shared" si="27"/>
        <v>Finished</v>
      </c>
      <c r="B186" s="35">
        <f t="shared" si="22"/>
        <v>47710</v>
      </c>
      <c r="C186" s="36">
        <f t="shared" si="23"/>
        <v>0</v>
      </c>
      <c r="D186" s="36">
        <f t="shared" si="25"/>
        <v>0</v>
      </c>
      <c r="E186" s="243">
        <f t="shared" si="26"/>
        <v>0</v>
      </c>
      <c r="F186" s="243">
        <f t="shared" si="19"/>
        <v>0</v>
      </c>
      <c r="G186" s="37">
        <f t="shared" si="24"/>
        <v>0</v>
      </c>
      <c r="M186" s="132">
        <f t="shared" si="20"/>
        <v>0</v>
      </c>
      <c r="N186" s="162">
        <f t="shared" si="21"/>
        <v>0</v>
      </c>
    </row>
    <row r="187" spans="1:14" x14ac:dyDescent="0.2">
      <c r="A187" s="34" t="str">
        <f t="shared" si="27"/>
        <v>Finished</v>
      </c>
      <c r="B187" s="35">
        <f t="shared" si="22"/>
        <v>47741</v>
      </c>
      <c r="C187" s="36">
        <f t="shared" si="23"/>
        <v>0</v>
      </c>
      <c r="D187" s="36">
        <f t="shared" si="25"/>
        <v>0</v>
      </c>
      <c r="E187" s="243">
        <f t="shared" si="26"/>
        <v>0</v>
      </c>
      <c r="F187" s="243">
        <f t="shared" si="19"/>
        <v>0</v>
      </c>
      <c r="G187" s="37">
        <f t="shared" si="24"/>
        <v>0</v>
      </c>
      <c r="M187" s="132">
        <f t="shared" si="20"/>
        <v>0</v>
      </c>
      <c r="N187" s="162">
        <f t="shared" si="21"/>
        <v>0</v>
      </c>
    </row>
    <row r="188" spans="1:14" x14ac:dyDescent="0.2">
      <c r="A188" s="34" t="str">
        <f t="shared" si="27"/>
        <v>Finished</v>
      </c>
      <c r="B188" s="35">
        <f t="shared" si="22"/>
        <v>47771</v>
      </c>
      <c r="C188" s="36">
        <f t="shared" si="23"/>
        <v>0</v>
      </c>
      <c r="D188" s="36">
        <f t="shared" si="25"/>
        <v>0</v>
      </c>
      <c r="E188" s="243">
        <f t="shared" si="26"/>
        <v>0</v>
      </c>
      <c r="F188" s="243">
        <f t="shared" si="19"/>
        <v>0</v>
      </c>
      <c r="G188" s="37">
        <f t="shared" si="24"/>
        <v>0</v>
      </c>
      <c r="M188" s="132">
        <f t="shared" si="20"/>
        <v>0</v>
      </c>
      <c r="N188" s="162">
        <f t="shared" si="21"/>
        <v>0</v>
      </c>
    </row>
    <row r="189" spans="1:14" x14ac:dyDescent="0.2">
      <c r="A189" s="34" t="str">
        <f t="shared" si="27"/>
        <v>Finished</v>
      </c>
      <c r="B189" s="35">
        <f t="shared" si="22"/>
        <v>47802</v>
      </c>
      <c r="C189" s="36">
        <f t="shared" si="23"/>
        <v>0</v>
      </c>
      <c r="D189" s="36">
        <f t="shared" si="25"/>
        <v>0</v>
      </c>
      <c r="E189" s="243">
        <f t="shared" si="26"/>
        <v>0</v>
      </c>
      <c r="F189" s="243">
        <f t="shared" si="19"/>
        <v>0</v>
      </c>
      <c r="G189" s="37">
        <f t="shared" si="24"/>
        <v>0</v>
      </c>
      <c r="M189" s="132">
        <f t="shared" si="20"/>
        <v>0</v>
      </c>
      <c r="N189" s="162">
        <f t="shared" si="21"/>
        <v>0</v>
      </c>
    </row>
    <row r="190" spans="1:14" x14ac:dyDescent="0.2">
      <c r="A190" s="34" t="str">
        <f t="shared" si="27"/>
        <v>Finished</v>
      </c>
      <c r="B190" s="35">
        <f t="shared" si="22"/>
        <v>47832</v>
      </c>
      <c r="C190" s="36">
        <f t="shared" si="23"/>
        <v>0</v>
      </c>
      <c r="D190" s="36">
        <f t="shared" si="25"/>
        <v>0</v>
      </c>
      <c r="E190" s="243">
        <f t="shared" si="26"/>
        <v>0</v>
      </c>
      <c r="F190" s="243">
        <f t="shared" si="19"/>
        <v>0</v>
      </c>
      <c r="G190" s="37">
        <f t="shared" si="24"/>
        <v>0</v>
      </c>
      <c r="M190" s="132">
        <f t="shared" si="20"/>
        <v>0</v>
      </c>
      <c r="N190" s="162">
        <f t="shared" si="21"/>
        <v>0</v>
      </c>
    </row>
    <row r="191" spans="1:14" x14ac:dyDescent="0.2">
      <c r="A191" s="34" t="str">
        <f t="shared" si="27"/>
        <v>Finished</v>
      </c>
      <c r="B191" s="35">
        <f t="shared" si="22"/>
        <v>47863</v>
      </c>
      <c r="C191" s="36">
        <f t="shared" si="23"/>
        <v>0</v>
      </c>
      <c r="D191" s="36">
        <f t="shared" si="25"/>
        <v>0</v>
      </c>
      <c r="E191" s="243">
        <f t="shared" si="26"/>
        <v>0</v>
      </c>
      <c r="F191" s="243">
        <f t="shared" si="19"/>
        <v>0</v>
      </c>
      <c r="G191" s="37">
        <f t="shared" si="24"/>
        <v>0</v>
      </c>
      <c r="M191" s="132">
        <f t="shared" si="20"/>
        <v>0</v>
      </c>
      <c r="N191" s="162">
        <f t="shared" si="21"/>
        <v>0</v>
      </c>
    </row>
    <row r="192" spans="1:14" x14ac:dyDescent="0.2">
      <c r="A192" s="34" t="str">
        <f t="shared" si="27"/>
        <v>Finished</v>
      </c>
      <c r="B192" s="35">
        <f t="shared" si="22"/>
        <v>47894</v>
      </c>
      <c r="C192" s="36">
        <f t="shared" si="23"/>
        <v>0</v>
      </c>
      <c r="D192" s="36">
        <f t="shared" si="25"/>
        <v>0</v>
      </c>
      <c r="E192" s="243">
        <f t="shared" si="26"/>
        <v>0</v>
      </c>
      <c r="F192" s="243">
        <f t="shared" si="19"/>
        <v>0</v>
      </c>
      <c r="G192" s="37">
        <f t="shared" si="24"/>
        <v>0</v>
      </c>
      <c r="M192" s="132">
        <f t="shared" si="20"/>
        <v>0</v>
      </c>
      <c r="N192" s="162">
        <f t="shared" si="21"/>
        <v>0</v>
      </c>
    </row>
    <row r="193" spans="1:14" x14ac:dyDescent="0.2">
      <c r="A193" s="34" t="str">
        <f t="shared" si="27"/>
        <v>Finished</v>
      </c>
      <c r="B193" s="35">
        <f t="shared" si="22"/>
        <v>47922</v>
      </c>
      <c r="C193" s="36">
        <f t="shared" si="23"/>
        <v>0</v>
      </c>
      <c r="D193" s="36">
        <f t="shared" si="25"/>
        <v>0</v>
      </c>
      <c r="E193" s="243">
        <f t="shared" si="26"/>
        <v>0</v>
      </c>
      <c r="F193" s="243">
        <f t="shared" si="19"/>
        <v>0</v>
      </c>
      <c r="G193" s="37">
        <f t="shared" si="24"/>
        <v>0</v>
      </c>
      <c r="M193" s="132">
        <f t="shared" si="20"/>
        <v>0</v>
      </c>
      <c r="N193" s="162">
        <f t="shared" si="21"/>
        <v>0</v>
      </c>
    </row>
    <row r="194" spans="1:14" x14ac:dyDescent="0.2">
      <c r="A194" s="34" t="str">
        <f t="shared" si="27"/>
        <v>Finished</v>
      </c>
      <c r="B194" s="35">
        <f t="shared" si="22"/>
        <v>47953</v>
      </c>
      <c r="C194" s="36">
        <f t="shared" si="23"/>
        <v>0</v>
      </c>
      <c r="D194" s="36">
        <f t="shared" si="25"/>
        <v>0</v>
      </c>
      <c r="E194" s="243">
        <f t="shared" si="26"/>
        <v>0</v>
      </c>
      <c r="F194" s="243">
        <f t="shared" si="19"/>
        <v>0</v>
      </c>
      <c r="G194" s="37">
        <f t="shared" si="24"/>
        <v>0</v>
      </c>
      <c r="M194" s="132">
        <f t="shared" si="20"/>
        <v>0</v>
      </c>
      <c r="N194" s="162">
        <f t="shared" si="21"/>
        <v>0</v>
      </c>
    </row>
    <row r="195" spans="1:14" x14ac:dyDescent="0.2">
      <c r="A195" s="34" t="str">
        <f t="shared" si="27"/>
        <v>Finished</v>
      </c>
      <c r="B195" s="35">
        <f t="shared" si="22"/>
        <v>47983</v>
      </c>
      <c r="C195" s="36">
        <f t="shared" si="23"/>
        <v>0</v>
      </c>
      <c r="D195" s="36">
        <f t="shared" si="25"/>
        <v>0</v>
      </c>
      <c r="E195" s="243">
        <f t="shared" si="26"/>
        <v>0</v>
      </c>
      <c r="F195" s="243">
        <f t="shared" si="19"/>
        <v>0</v>
      </c>
      <c r="G195" s="37">
        <f t="shared" si="24"/>
        <v>0</v>
      </c>
      <c r="M195" s="132">
        <f t="shared" si="20"/>
        <v>0</v>
      </c>
      <c r="N195" s="162">
        <f t="shared" si="21"/>
        <v>0</v>
      </c>
    </row>
    <row r="196" spans="1:14" x14ac:dyDescent="0.2">
      <c r="A196" s="34" t="str">
        <f t="shared" si="27"/>
        <v>Finished</v>
      </c>
      <c r="B196" s="35">
        <f t="shared" si="22"/>
        <v>48014</v>
      </c>
      <c r="C196" s="36">
        <f t="shared" si="23"/>
        <v>0</v>
      </c>
      <c r="D196" s="36">
        <f t="shared" si="25"/>
        <v>0</v>
      </c>
      <c r="E196" s="243">
        <f t="shared" si="26"/>
        <v>0</v>
      </c>
      <c r="F196" s="243">
        <f t="shared" si="19"/>
        <v>0</v>
      </c>
      <c r="G196" s="37">
        <f t="shared" si="24"/>
        <v>0</v>
      </c>
      <c r="M196" s="132">
        <f t="shared" si="20"/>
        <v>0</v>
      </c>
      <c r="N196" s="162">
        <f t="shared" si="21"/>
        <v>0</v>
      </c>
    </row>
    <row r="197" spans="1:14" x14ac:dyDescent="0.2">
      <c r="A197" s="34" t="str">
        <f t="shared" si="27"/>
        <v>Finished</v>
      </c>
      <c r="B197" s="35">
        <f t="shared" si="22"/>
        <v>48044</v>
      </c>
      <c r="C197" s="36">
        <f t="shared" si="23"/>
        <v>0</v>
      </c>
      <c r="D197" s="36">
        <f t="shared" si="25"/>
        <v>0</v>
      </c>
      <c r="E197" s="243">
        <f t="shared" si="26"/>
        <v>0</v>
      </c>
      <c r="F197" s="243">
        <f t="shared" si="19"/>
        <v>0</v>
      </c>
      <c r="G197" s="37">
        <f t="shared" si="24"/>
        <v>0</v>
      </c>
      <c r="M197" s="132">
        <f t="shared" si="20"/>
        <v>0</v>
      </c>
      <c r="N197" s="162">
        <f t="shared" si="21"/>
        <v>0</v>
      </c>
    </row>
    <row r="198" spans="1:14" x14ac:dyDescent="0.2">
      <c r="A198" s="34" t="str">
        <f t="shared" si="27"/>
        <v>Finished</v>
      </c>
      <c r="B198" s="35">
        <f t="shared" si="22"/>
        <v>48075</v>
      </c>
      <c r="C198" s="36">
        <f t="shared" si="23"/>
        <v>0</v>
      </c>
      <c r="D198" s="36">
        <f t="shared" si="25"/>
        <v>0</v>
      </c>
      <c r="E198" s="243">
        <f t="shared" si="26"/>
        <v>0</v>
      </c>
      <c r="F198" s="243">
        <f t="shared" si="19"/>
        <v>0</v>
      </c>
      <c r="G198" s="37">
        <f t="shared" si="24"/>
        <v>0</v>
      </c>
      <c r="M198" s="132">
        <f t="shared" si="20"/>
        <v>0</v>
      </c>
      <c r="N198" s="162">
        <f t="shared" si="21"/>
        <v>0</v>
      </c>
    </row>
    <row r="199" spans="1:14" x14ac:dyDescent="0.2">
      <c r="A199" s="34" t="str">
        <f t="shared" si="27"/>
        <v>Finished</v>
      </c>
      <c r="B199" s="35">
        <f t="shared" si="22"/>
        <v>48106</v>
      </c>
      <c r="C199" s="36">
        <f t="shared" si="23"/>
        <v>0</v>
      </c>
      <c r="D199" s="36">
        <f t="shared" si="25"/>
        <v>0</v>
      </c>
      <c r="E199" s="243">
        <f t="shared" si="26"/>
        <v>0</v>
      </c>
      <c r="F199" s="243">
        <f t="shared" si="19"/>
        <v>0</v>
      </c>
      <c r="G199" s="37">
        <f t="shared" si="24"/>
        <v>0</v>
      </c>
      <c r="M199" s="132">
        <f t="shared" si="20"/>
        <v>0</v>
      </c>
      <c r="N199" s="162">
        <f t="shared" si="21"/>
        <v>0</v>
      </c>
    </row>
    <row r="200" spans="1:14" x14ac:dyDescent="0.2">
      <c r="A200" s="34" t="str">
        <f t="shared" si="27"/>
        <v>Finished</v>
      </c>
      <c r="B200" s="35">
        <f t="shared" si="22"/>
        <v>48136</v>
      </c>
      <c r="C200" s="36">
        <f t="shared" si="23"/>
        <v>0</v>
      </c>
      <c r="D200" s="36">
        <f t="shared" si="25"/>
        <v>0</v>
      </c>
      <c r="E200" s="243">
        <f t="shared" si="26"/>
        <v>0</v>
      </c>
      <c r="F200" s="243">
        <f t="shared" si="19"/>
        <v>0</v>
      </c>
      <c r="G200" s="37">
        <f t="shared" si="24"/>
        <v>0</v>
      </c>
      <c r="M200" s="132">
        <f t="shared" si="20"/>
        <v>0</v>
      </c>
      <c r="N200" s="162">
        <f t="shared" si="21"/>
        <v>0</v>
      </c>
    </row>
    <row r="201" spans="1:14" x14ac:dyDescent="0.2">
      <c r="A201" s="34" t="str">
        <f t="shared" si="27"/>
        <v>Finished</v>
      </c>
      <c r="B201" s="35">
        <f t="shared" si="22"/>
        <v>48167</v>
      </c>
      <c r="C201" s="36">
        <f t="shared" si="23"/>
        <v>0</v>
      </c>
      <c r="D201" s="36">
        <f t="shared" si="25"/>
        <v>0</v>
      </c>
      <c r="E201" s="243">
        <f t="shared" si="26"/>
        <v>0</v>
      </c>
      <c r="F201" s="243">
        <f t="shared" si="19"/>
        <v>0</v>
      </c>
      <c r="G201" s="37">
        <f t="shared" si="24"/>
        <v>0</v>
      </c>
      <c r="M201" s="132">
        <f t="shared" si="20"/>
        <v>0</v>
      </c>
      <c r="N201" s="162">
        <f t="shared" si="21"/>
        <v>0</v>
      </c>
    </row>
    <row r="202" spans="1:14" x14ac:dyDescent="0.2">
      <c r="A202" s="34" t="str">
        <f t="shared" si="27"/>
        <v>Finished</v>
      </c>
      <c r="B202" s="35">
        <f t="shared" si="22"/>
        <v>48197</v>
      </c>
      <c r="C202" s="36">
        <f t="shared" si="23"/>
        <v>0</v>
      </c>
      <c r="D202" s="36">
        <f t="shared" si="25"/>
        <v>0</v>
      </c>
      <c r="E202" s="243">
        <f t="shared" si="26"/>
        <v>0</v>
      </c>
      <c r="F202" s="243">
        <f t="shared" si="19"/>
        <v>0</v>
      </c>
      <c r="G202" s="37">
        <f t="shared" si="24"/>
        <v>0</v>
      </c>
      <c r="M202" s="132">
        <f t="shared" si="20"/>
        <v>0</v>
      </c>
      <c r="N202" s="162">
        <f t="shared" si="21"/>
        <v>0</v>
      </c>
    </row>
    <row r="203" spans="1:14" x14ac:dyDescent="0.2">
      <c r="A203" s="34" t="str">
        <f t="shared" si="27"/>
        <v>Finished</v>
      </c>
      <c r="B203" s="35">
        <f t="shared" si="22"/>
        <v>48228</v>
      </c>
      <c r="C203" s="36">
        <f t="shared" si="23"/>
        <v>0</v>
      </c>
      <c r="D203" s="36">
        <f t="shared" si="25"/>
        <v>0</v>
      </c>
      <c r="E203" s="243">
        <f t="shared" si="26"/>
        <v>0</v>
      </c>
      <c r="F203" s="243">
        <f t="shared" si="19"/>
        <v>0</v>
      </c>
      <c r="G203" s="37">
        <f t="shared" si="24"/>
        <v>0</v>
      </c>
      <c r="M203" s="132">
        <f t="shared" si="20"/>
        <v>0</v>
      </c>
      <c r="N203" s="162">
        <f t="shared" si="21"/>
        <v>0</v>
      </c>
    </row>
    <row r="204" spans="1:14" x14ac:dyDescent="0.2">
      <c r="A204" s="34" t="str">
        <f t="shared" si="27"/>
        <v>Finished</v>
      </c>
      <c r="B204" s="35">
        <f t="shared" si="22"/>
        <v>48259</v>
      </c>
      <c r="C204" s="36">
        <f t="shared" si="23"/>
        <v>0</v>
      </c>
      <c r="D204" s="36">
        <f t="shared" si="25"/>
        <v>0</v>
      </c>
      <c r="E204" s="243">
        <f t="shared" si="26"/>
        <v>0</v>
      </c>
      <c r="F204" s="243">
        <f t="shared" si="19"/>
        <v>0</v>
      </c>
      <c r="G204" s="37">
        <f t="shared" si="24"/>
        <v>0</v>
      </c>
      <c r="M204" s="132">
        <f t="shared" si="20"/>
        <v>0</v>
      </c>
      <c r="N204" s="162">
        <f t="shared" si="21"/>
        <v>0</v>
      </c>
    </row>
    <row r="205" spans="1:14" x14ac:dyDescent="0.2">
      <c r="A205" s="34" t="str">
        <f t="shared" si="27"/>
        <v>Finished</v>
      </c>
      <c r="B205" s="35">
        <f t="shared" si="22"/>
        <v>48288</v>
      </c>
      <c r="C205" s="36">
        <f t="shared" si="23"/>
        <v>0</v>
      </c>
      <c r="D205" s="36">
        <f t="shared" si="25"/>
        <v>0</v>
      </c>
      <c r="E205" s="243">
        <f t="shared" si="26"/>
        <v>0</v>
      </c>
      <c r="F205" s="243">
        <f t="shared" si="19"/>
        <v>0</v>
      </c>
      <c r="G205" s="37">
        <f t="shared" si="24"/>
        <v>0</v>
      </c>
      <c r="M205" s="132">
        <f t="shared" si="20"/>
        <v>0</v>
      </c>
      <c r="N205" s="162">
        <f t="shared" si="21"/>
        <v>0</v>
      </c>
    </row>
    <row r="206" spans="1:14" x14ac:dyDescent="0.2">
      <c r="A206" s="34" t="str">
        <f t="shared" si="27"/>
        <v>Finished</v>
      </c>
      <c r="B206" s="35">
        <f t="shared" si="22"/>
        <v>48319</v>
      </c>
      <c r="C206" s="36">
        <f t="shared" si="23"/>
        <v>0</v>
      </c>
      <c r="D206" s="36">
        <f t="shared" si="25"/>
        <v>0</v>
      </c>
      <c r="E206" s="243">
        <f t="shared" si="26"/>
        <v>0</v>
      </c>
      <c r="F206" s="243">
        <f t="shared" si="19"/>
        <v>0</v>
      </c>
      <c r="G206" s="37">
        <f t="shared" si="24"/>
        <v>0</v>
      </c>
      <c r="M206" s="132">
        <f t="shared" si="20"/>
        <v>0</v>
      </c>
      <c r="N206" s="162">
        <f t="shared" si="21"/>
        <v>0</v>
      </c>
    </row>
    <row r="207" spans="1:14" x14ac:dyDescent="0.2">
      <c r="A207" s="34" t="str">
        <f t="shared" si="27"/>
        <v>Finished</v>
      </c>
      <c r="B207" s="35">
        <f t="shared" si="22"/>
        <v>48349</v>
      </c>
      <c r="C207" s="36">
        <f t="shared" si="23"/>
        <v>0</v>
      </c>
      <c r="D207" s="36">
        <f t="shared" si="25"/>
        <v>0</v>
      </c>
      <c r="E207" s="243">
        <f t="shared" si="26"/>
        <v>0</v>
      </c>
      <c r="F207" s="243">
        <f t="shared" si="19"/>
        <v>0</v>
      </c>
      <c r="G207" s="37">
        <f t="shared" si="24"/>
        <v>0</v>
      </c>
      <c r="M207" s="132">
        <f t="shared" si="20"/>
        <v>0</v>
      </c>
      <c r="N207" s="162">
        <f t="shared" si="21"/>
        <v>0</v>
      </c>
    </row>
    <row r="208" spans="1:14" x14ac:dyDescent="0.2">
      <c r="A208" s="34" t="str">
        <f t="shared" si="27"/>
        <v>Finished</v>
      </c>
      <c r="B208" s="35">
        <f t="shared" si="22"/>
        <v>48380</v>
      </c>
      <c r="C208" s="36">
        <f t="shared" si="23"/>
        <v>0</v>
      </c>
      <c r="D208" s="36">
        <f t="shared" si="25"/>
        <v>0</v>
      </c>
      <c r="E208" s="243">
        <f t="shared" si="26"/>
        <v>0</v>
      </c>
      <c r="F208" s="243">
        <f t="shared" si="19"/>
        <v>0</v>
      </c>
      <c r="G208" s="37">
        <f t="shared" si="24"/>
        <v>0</v>
      </c>
      <c r="M208" s="132">
        <f t="shared" si="20"/>
        <v>0</v>
      </c>
      <c r="N208" s="162">
        <f t="shared" si="21"/>
        <v>0</v>
      </c>
    </row>
    <row r="209" spans="1:14" x14ac:dyDescent="0.2">
      <c r="A209" s="34" t="str">
        <f t="shared" si="27"/>
        <v>Finished</v>
      </c>
      <c r="B209" s="35">
        <f t="shared" si="22"/>
        <v>48410</v>
      </c>
      <c r="C209" s="36">
        <f t="shared" si="23"/>
        <v>0</v>
      </c>
      <c r="D209" s="36">
        <f t="shared" si="25"/>
        <v>0</v>
      </c>
      <c r="E209" s="243">
        <f t="shared" si="26"/>
        <v>0</v>
      </c>
      <c r="F209" s="243">
        <f t="shared" si="19"/>
        <v>0</v>
      </c>
      <c r="G209" s="37">
        <f t="shared" si="24"/>
        <v>0</v>
      </c>
      <c r="M209" s="132">
        <f t="shared" si="20"/>
        <v>0</v>
      </c>
      <c r="N209" s="162">
        <f t="shared" si="21"/>
        <v>0</v>
      </c>
    </row>
    <row r="210" spans="1:14" x14ac:dyDescent="0.2">
      <c r="A210" s="34" t="str">
        <f t="shared" si="27"/>
        <v>Finished</v>
      </c>
      <c r="B210" s="35">
        <f t="shared" si="22"/>
        <v>48441</v>
      </c>
      <c r="C210" s="36">
        <f t="shared" si="23"/>
        <v>0</v>
      </c>
      <c r="D210" s="36">
        <f t="shared" si="25"/>
        <v>0</v>
      </c>
      <c r="E210" s="243">
        <f t="shared" si="26"/>
        <v>0</v>
      </c>
      <c r="F210" s="243">
        <f t="shared" si="19"/>
        <v>0</v>
      </c>
      <c r="G210" s="37">
        <f t="shared" si="24"/>
        <v>0</v>
      </c>
      <c r="M210" s="132">
        <f t="shared" si="20"/>
        <v>0</v>
      </c>
      <c r="N210" s="162">
        <f t="shared" si="21"/>
        <v>0</v>
      </c>
    </row>
    <row r="211" spans="1:14" x14ac:dyDescent="0.2">
      <c r="A211" s="34" t="str">
        <f t="shared" si="27"/>
        <v>Finished</v>
      </c>
      <c r="B211" s="35">
        <f t="shared" si="22"/>
        <v>48472</v>
      </c>
      <c r="C211" s="36">
        <f t="shared" si="23"/>
        <v>0</v>
      </c>
      <c r="D211" s="36">
        <f t="shared" si="25"/>
        <v>0</v>
      </c>
      <c r="E211" s="243">
        <f t="shared" si="26"/>
        <v>0</v>
      </c>
      <c r="F211" s="243">
        <f t="shared" si="19"/>
        <v>0</v>
      </c>
      <c r="G211" s="37">
        <f t="shared" si="24"/>
        <v>0</v>
      </c>
      <c r="M211" s="132">
        <f t="shared" si="20"/>
        <v>0</v>
      </c>
      <c r="N211" s="162">
        <f t="shared" si="21"/>
        <v>0</v>
      </c>
    </row>
    <row r="212" spans="1:14" x14ac:dyDescent="0.2">
      <c r="A212" s="34" t="str">
        <f t="shared" si="27"/>
        <v>Finished</v>
      </c>
      <c r="B212" s="35">
        <f t="shared" si="22"/>
        <v>48502</v>
      </c>
      <c r="C212" s="36">
        <f t="shared" si="23"/>
        <v>0</v>
      </c>
      <c r="D212" s="36">
        <f t="shared" si="25"/>
        <v>0</v>
      </c>
      <c r="E212" s="243">
        <f t="shared" si="26"/>
        <v>0</v>
      </c>
      <c r="F212" s="243">
        <f t="shared" si="19"/>
        <v>0</v>
      </c>
      <c r="G212" s="37">
        <f t="shared" si="24"/>
        <v>0</v>
      </c>
      <c r="M212" s="132">
        <f t="shared" si="20"/>
        <v>0</v>
      </c>
      <c r="N212" s="162">
        <f t="shared" si="21"/>
        <v>0</v>
      </c>
    </row>
    <row r="213" spans="1:14" x14ac:dyDescent="0.2">
      <c r="A213" s="34" t="str">
        <f t="shared" si="27"/>
        <v>Finished</v>
      </c>
      <c r="B213" s="35">
        <f t="shared" si="22"/>
        <v>48533</v>
      </c>
      <c r="C213" s="36">
        <f t="shared" si="23"/>
        <v>0</v>
      </c>
      <c r="D213" s="36">
        <f t="shared" si="25"/>
        <v>0</v>
      </c>
      <c r="E213" s="243">
        <f t="shared" si="26"/>
        <v>0</v>
      </c>
      <c r="F213" s="243">
        <f t="shared" si="19"/>
        <v>0</v>
      </c>
      <c r="G213" s="37">
        <f t="shared" si="24"/>
        <v>0</v>
      </c>
      <c r="M213" s="132">
        <f t="shared" si="20"/>
        <v>0</v>
      </c>
      <c r="N213" s="162">
        <f t="shared" si="21"/>
        <v>0</v>
      </c>
    </row>
    <row r="214" spans="1:14" x14ac:dyDescent="0.2">
      <c r="A214" s="34" t="str">
        <f t="shared" si="27"/>
        <v>Finished</v>
      </c>
      <c r="B214" s="35">
        <f t="shared" si="22"/>
        <v>48563</v>
      </c>
      <c r="C214" s="36">
        <f t="shared" si="23"/>
        <v>0</v>
      </c>
      <c r="D214" s="36">
        <f t="shared" si="25"/>
        <v>0</v>
      </c>
      <c r="E214" s="243">
        <f t="shared" si="26"/>
        <v>0</v>
      </c>
      <c r="F214" s="243">
        <f t="shared" ref="F214:F277" si="28">+IF(A214&lt;=num_pmts,periodic_pmt-M214,0)</f>
        <v>0</v>
      </c>
      <c r="G214" s="37">
        <f t="shared" si="24"/>
        <v>0</v>
      </c>
      <c r="M214" s="132">
        <f t="shared" ref="M214:M277" si="29">+N214*$M$18</f>
        <v>0</v>
      </c>
      <c r="N214" s="162">
        <f t="shared" ref="N214:N277" si="30">+IF(A214&lt;=num_pmts,(num_pmts-A214+1)/$F$3,0)</f>
        <v>0</v>
      </c>
    </row>
    <row r="215" spans="1:14" x14ac:dyDescent="0.2">
      <c r="A215" s="34" t="str">
        <f t="shared" si="27"/>
        <v>Finished</v>
      </c>
      <c r="B215" s="35">
        <f t="shared" ref="B215:B278" si="31">+EDATE(B214,Len_of_pmt_interval)</f>
        <v>48594</v>
      </c>
      <c r="C215" s="36">
        <f t="shared" ref="C215:C278" si="32">+G214</f>
        <v>0</v>
      </c>
      <c r="D215" s="36">
        <f t="shared" si="25"/>
        <v>0</v>
      </c>
      <c r="E215" s="243">
        <f t="shared" si="26"/>
        <v>0</v>
      </c>
      <c r="F215" s="243">
        <f t="shared" si="28"/>
        <v>0</v>
      </c>
      <c r="G215" s="37">
        <f t="shared" ref="G215:G278" si="33">+C215-F215</f>
        <v>0</v>
      </c>
      <c r="M215" s="132">
        <f t="shared" si="29"/>
        <v>0</v>
      </c>
      <c r="N215" s="162">
        <f t="shared" si="30"/>
        <v>0</v>
      </c>
    </row>
    <row r="216" spans="1:14" x14ac:dyDescent="0.2">
      <c r="A216" s="34" t="str">
        <f t="shared" si="27"/>
        <v>Finished</v>
      </c>
      <c r="B216" s="35">
        <f t="shared" si="31"/>
        <v>48625</v>
      </c>
      <c r="C216" s="36">
        <f t="shared" si="32"/>
        <v>0</v>
      </c>
      <c r="D216" s="36">
        <f t="shared" ref="D216:D279" si="34">+E216+F216</f>
        <v>0</v>
      </c>
      <c r="E216" s="243">
        <f t="shared" ref="E216:E279" si="35">+M216</f>
        <v>0</v>
      </c>
      <c r="F216" s="243">
        <f t="shared" si="28"/>
        <v>0</v>
      </c>
      <c r="G216" s="37">
        <f t="shared" si="33"/>
        <v>0</v>
      </c>
      <c r="M216" s="132">
        <f t="shared" si="29"/>
        <v>0</v>
      </c>
      <c r="N216" s="162">
        <f t="shared" si="30"/>
        <v>0</v>
      </c>
    </row>
    <row r="217" spans="1:14" x14ac:dyDescent="0.2">
      <c r="A217" s="34" t="str">
        <f t="shared" si="27"/>
        <v>Finished</v>
      </c>
      <c r="B217" s="35">
        <f t="shared" si="31"/>
        <v>48653</v>
      </c>
      <c r="C217" s="36">
        <f t="shared" si="32"/>
        <v>0</v>
      </c>
      <c r="D217" s="36">
        <f t="shared" si="34"/>
        <v>0</v>
      </c>
      <c r="E217" s="243">
        <f t="shared" si="35"/>
        <v>0</v>
      </c>
      <c r="F217" s="243">
        <f t="shared" si="28"/>
        <v>0</v>
      </c>
      <c r="G217" s="37">
        <f t="shared" si="33"/>
        <v>0</v>
      </c>
      <c r="M217" s="132">
        <f t="shared" si="29"/>
        <v>0</v>
      </c>
      <c r="N217" s="162">
        <f t="shared" si="30"/>
        <v>0</v>
      </c>
    </row>
    <row r="218" spans="1:14" x14ac:dyDescent="0.2">
      <c r="A218" s="34" t="str">
        <f t="shared" si="27"/>
        <v>Finished</v>
      </c>
      <c r="B218" s="35">
        <f t="shared" si="31"/>
        <v>48684</v>
      </c>
      <c r="C218" s="36">
        <f t="shared" si="32"/>
        <v>0</v>
      </c>
      <c r="D218" s="36">
        <f t="shared" si="34"/>
        <v>0</v>
      </c>
      <c r="E218" s="243">
        <f t="shared" si="35"/>
        <v>0</v>
      </c>
      <c r="F218" s="243">
        <f t="shared" si="28"/>
        <v>0</v>
      </c>
      <c r="G218" s="37">
        <f t="shared" si="33"/>
        <v>0</v>
      </c>
      <c r="M218" s="132">
        <f t="shared" si="29"/>
        <v>0</v>
      </c>
      <c r="N218" s="162">
        <f t="shared" si="30"/>
        <v>0</v>
      </c>
    </row>
    <row r="219" spans="1:14" x14ac:dyDescent="0.2">
      <c r="A219" s="34" t="str">
        <f t="shared" si="27"/>
        <v>Finished</v>
      </c>
      <c r="B219" s="35">
        <f t="shared" si="31"/>
        <v>48714</v>
      </c>
      <c r="C219" s="36">
        <f t="shared" si="32"/>
        <v>0</v>
      </c>
      <c r="D219" s="36">
        <f t="shared" si="34"/>
        <v>0</v>
      </c>
      <c r="E219" s="243">
        <f t="shared" si="35"/>
        <v>0</v>
      </c>
      <c r="F219" s="243">
        <f t="shared" si="28"/>
        <v>0</v>
      </c>
      <c r="G219" s="37">
        <f t="shared" si="33"/>
        <v>0</v>
      </c>
      <c r="M219" s="132">
        <f t="shared" si="29"/>
        <v>0</v>
      </c>
      <c r="N219" s="162">
        <f t="shared" si="30"/>
        <v>0</v>
      </c>
    </row>
    <row r="220" spans="1:14" x14ac:dyDescent="0.2">
      <c r="A220" s="34" t="str">
        <f t="shared" si="27"/>
        <v>Finished</v>
      </c>
      <c r="B220" s="35">
        <f t="shared" si="31"/>
        <v>48745</v>
      </c>
      <c r="C220" s="36">
        <f t="shared" si="32"/>
        <v>0</v>
      </c>
      <c r="D220" s="36">
        <f t="shared" si="34"/>
        <v>0</v>
      </c>
      <c r="E220" s="243">
        <f t="shared" si="35"/>
        <v>0</v>
      </c>
      <c r="F220" s="243">
        <f t="shared" si="28"/>
        <v>0</v>
      </c>
      <c r="G220" s="37">
        <f t="shared" si="33"/>
        <v>0</v>
      </c>
      <c r="M220" s="132">
        <f t="shared" si="29"/>
        <v>0</v>
      </c>
      <c r="N220" s="162">
        <f t="shared" si="30"/>
        <v>0</v>
      </c>
    </row>
    <row r="221" spans="1:14" s="2" customFormat="1" ht="15" x14ac:dyDescent="0.25">
      <c r="A221" s="75" t="str">
        <f t="shared" si="27"/>
        <v>Finished</v>
      </c>
      <c r="B221" s="76">
        <f t="shared" si="31"/>
        <v>48775</v>
      </c>
      <c r="C221" s="77">
        <f t="shared" si="32"/>
        <v>0</v>
      </c>
      <c r="D221" s="77">
        <f t="shared" si="34"/>
        <v>0</v>
      </c>
      <c r="E221" s="245">
        <f t="shared" si="35"/>
        <v>0</v>
      </c>
      <c r="F221" s="245">
        <f t="shared" si="28"/>
        <v>0</v>
      </c>
      <c r="G221" s="78">
        <f t="shared" si="33"/>
        <v>0</v>
      </c>
      <c r="M221" s="132">
        <f t="shared" si="29"/>
        <v>0</v>
      </c>
      <c r="N221" s="162">
        <f t="shared" si="30"/>
        <v>0</v>
      </c>
    </row>
    <row r="222" spans="1:14" x14ac:dyDescent="0.2">
      <c r="A222" s="34" t="str">
        <f t="shared" si="27"/>
        <v>Finished</v>
      </c>
      <c r="B222" s="35">
        <f t="shared" si="31"/>
        <v>48806</v>
      </c>
      <c r="C222" s="36">
        <f t="shared" si="32"/>
        <v>0</v>
      </c>
      <c r="D222" s="36">
        <f t="shared" si="34"/>
        <v>0</v>
      </c>
      <c r="E222" s="243">
        <f t="shared" si="35"/>
        <v>0</v>
      </c>
      <c r="F222" s="243">
        <f t="shared" si="28"/>
        <v>0</v>
      </c>
      <c r="G222" s="37">
        <f t="shared" si="33"/>
        <v>0</v>
      </c>
      <c r="M222" s="132">
        <f t="shared" si="29"/>
        <v>0</v>
      </c>
      <c r="N222" s="162">
        <f t="shared" si="30"/>
        <v>0</v>
      </c>
    </row>
    <row r="223" spans="1:14" x14ac:dyDescent="0.2">
      <c r="A223" s="34" t="str">
        <f t="shared" si="27"/>
        <v>Finished</v>
      </c>
      <c r="B223" s="35">
        <f t="shared" si="31"/>
        <v>48837</v>
      </c>
      <c r="C223" s="36">
        <f t="shared" si="32"/>
        <v>0</v>
      </c>
      <c r="D223" s="36">
        <f t="shared" si="34"/>
        <v>0</v>
      </c>
      <c r="E223" s="243">
        <f t="shared" si="35"/>
        <v>0</v>
      </c>
      <c r="F223" s="243">
        <f t="shared" si="28"/>
        <v>0</v>
      </c>
      <c r="G223" s="37">
        <f t="shared" si="33"/>
        <v>0</v>
      </c>
      <c r="M223" s="132">
        <f t="shared" si="29"/>
        <v>0</v>
      </c>
      <c r="N223" s="162">
        <f t="shared" si="30"/>
        <v>0</v>
      </c>
    </row>
    <row r="224" spans="1:14" x14ac:dyDescent="0.2">
      <c r="A224" s="34" t="str">
        <f t="shared" si="27"/>
        <v>Finished</v>
      </c>
      <c r="B224" s="35">
        <f t="shared" si="31"/>
        <v>48867</v>
      </c>
      <c r="C224" s="36">
        <f t="shared" si="32"/>
        <v>0</v>
      </c>
      <c r="D224" s="36">
        <f t="shared" si="34"/>
        <v>0</v>
      </c>
      <c r="E224" s="243">
        <f t="shared" si="35"/>
        <v>0</v>
      </c>
      <c r="F224" s="243">
        <f t="shared" si="28"/>
        <v>0</v>
      </c>
      <c r="G224" s="37">
        <f t="shared" si="33"/>
        <v>0</v>
      </c>
      <c r="M224" s="132">
        <f t="shared" si="29"/>
        <v>0</v>
      </c>
      <c r="N224" s="162">
        <f t="shared" si="30"/>
        <v>0</v>
      </c>
    </row>
    <row r="225" spans="1:14" x14ac:dyDescent="0.2">
      <c r="A225" s="34" t="str">
        <f t="shared" si="27"/>
        <v>Finished</v>
      </c>
      <c r="B225" s="35">
        <f t="shared" si="31"/>
        <v>48898</v>
      </c>
      <c r="C225" s="36">
        <f t="shared" si="32"/>
        <v>0</v>
      </c>
      <c r="D225" s="36">
        <f t="shared" si="34"/>
        <v>0</v>
      </c>
      <c r="E225" s="243">
        <f t="shared" si="35"/>
        <v>0</v>
      </c>
      <c r="F225" s="243">
        <f t="shared" si="28"/>
        <v>0</v>
      </c>
      <c r="G225" s="37">
        <f t="shared" si="33"/>
        <v>0</v>
      </c>
      <c r="M225" s="132">
        <f t="shared" si="29"/>
        <v>0</v>
      </c>
      <c r="N225" s="162">
        <f t="shared" si="30"/>
        <v>0</v>
      </c>
    </row>
    <row r="226" spans="1:14" x14ac:dyDescent="0.2">
      <c r="A226" s="34" t="str">
        <f t="shared" si="27"/>
        <v>Finished</v>
      </c>
      <c r="B226" s="35">
        <f t="shared" si="31"/>
        <v>48928</v>
      </c>
      <c r="C226" s="36">
        <f t="shared" si="32"/>
        <v>0</v>
      </c>
      <c r="D226" s="36">
        <f t="shared" si="34"/>
        <v>0</v>
      </c>
      <c r="E226" s="243">
        <f t="shared" si="35"/>
        <v>0</v>
      </c>
      <c r="F226" s="243">
        <f t="shared" si="28"/>
        <v>0</v>
      </c>
      <c r="G226" s="37">
        <f t="shared" si="33"/>
        <v>0</v>
      </c>
      <c r="M226" s="132">
        <f t="shared" si="29"/>
        <v>0</v>
      </c>
      <c r="N226" s="162">
        <f t="shared" si="30"/>
        <v>0</v>
      </c>
    </row>
    <row r="227" spans="1:14" x14ac:dyDescent="0.2">
      <c r="A227" s="34" t="str">
        <f t="shared" si="27"/>
        <v>Finished</v>
      </c>
      <c r="B227" s="35">
        <f t="shared" si="31"/>
        <v>48959</v>
      </c>
      <c r="C227" s="36">
        <f t="shared" si="32"/>
        <v>0</v>
      </c>
      <c r="D227" s="36">
        <f t="shared" si="34"/>
        <v>0</v>
      </c>
      <c r="E227" s="243">
        <f t="shared" si="35"/>
        <v>0</v>
      </c>
      <c r="F227" s="243">
        <f t="shared" si="28"/>
        <v>0</v>
      </c>
      <c r="G227" s="37">
        <f t="shared" si="33"/>
        <v>0</v>
      </c>
      <c r="M227" s="132">
        <f t="shared" si="29"/>
        <v>0</v>
      </c>
      <c r="N227" s="162">
        <f t="shared" si="30"/>
        <v>0</v>
      </c>
    </row>
    <row r="228" spans="1:14" x14ac:dyDescent="0.2">
      <c r="A228" s="34" t="str">
        <f t="shared" si="27"/>
        <v>Finished</v>
      </c>
      <c r="B228" s="35">
        <f t="shared" si="31"/>
        <v>48990</v>
      </c>
      <c r="C228" s="36">
        <f t="shared" si="32"/>
        <v>0</v>
      </c>
      <c r="D228" s="36">
        <f t="shared" si="34"/>
        <v>0</v>
      </c>
      <c r="E228" s="243">
        <f t="shared" si="35"/>
        <v>0</v>
      </c>
      <c r="F228" s="243">
        <f t="shared" si="28"/>
        <v>0</v>
      </c>
      <c r="G228" s="37">
        <f t="shared" si="33"/>
        <v>0</v>
      </c>
      <c r="M228" s="132">
        <f t="shared" si="29"/>
        <v>0</v>
      </c>
      <c r="N228" s="162">
        <f t="shared" si="30"/>
        <v>0</v>
      </c>
    </row>
    <row r="229" spans="1:14" x14ac:dyDescent="0.2">
      <c r="A229" s="34" t="str">
        <f t="shared" si="27"/>
        <v>Finished</v>
      </c>
      <c r="B229" s="35">
        <f t="shared" si="31"/>
        <v>49018</v>
      </c>
      <c r="C229" s="36">
        <f t="shared" si="32"/>
        <v>0</v>
      </c>
      <c r="D229" s="36">
        <f t="shared" si="34"/>
        <v>0</v>
      </c>
      <c r="E229" s="243">
        <f t="shared" si="35"/>
        <v>0</v>
      </c>
      <c r="F229" s="243">
        <f t="shared" si="28"/>
        <v>0</v>
      </c>
      <c r="G229" s="37">
        <f t="shared" si="33"/>
        <v>0</v>
      </c>
      <c r="M229" s="132">
        <f t="shared" si="29"/>
        <v>0</v>
      </c>
      <c r="N229" s="162">
        <f t="shared" si="30"/>
        <v>0</v>
      </c>
    </row>
    <row r="230" spans="1:14" x14ac:dyDescent="0.2">
      <c r="A230" s="34" t="str">
        <f t="shared" si="27"/>
        <v>Finished</v>
      </c>
      <c r="B230" s="35">
        <f t="shared" si="31"/>
        <v>49049</v>
      </c>
      <c r="C230" s="36">
        <f t="shared" si="32"/>
        <v>0</v>
      </c>
      <c r="D230" s="36">
        <f t="shared" si="34"/>
        <v>0</v>
      </c>
      <c r="E230" s="243">
        <f t="shared" si="35"/>
        <v>0</v>
      </c>
      <c r="F230" s="243">
        <f t="shared" si="28"/>
        <v>0</v>
      </c>
      <c r="G230" s="37">
        <f t="shared" si="33"/>
        <v>0</v>
      </c>
      <c r="M230" s="132">
        <f t="shared" si="29"/>
        <v>0</v>
      </c>
      <c r="N230" s="162">
        <f t="shared" si="30"/>
        <v>0</v>
      </c>
    </row>
    <row r="231" spans="1:14" x14ac:dyDescent="0.2">
      <c r="A231" s="34" t="str">
        <f t="shared" si="27"/>
        <v>Finished</v>
      </c>
      <c r="B231" s="35">
        <f t="shared" si="31"/>
        <v>49079</v>
      </c>
      <c r="C231" s="36">
        <f t="shared" si="32"/>
        <v>0</v>
      </c>
      <c r="D231" s="36">
        <f t="shared" si="34"/>
        <v>0</v>
      </c>
      <c r="E231" s="243">
        <f t="shared" si="35"/>
        <v>0</v>
      </c>
      <c r="F231" s="243">
        <f t="shared" si="28"/>
        <v>0</v>
      </c>
      <c r="G231" s="37">
        <f t="shared" si="33"/>
        <v>0</v>
      </c>
      <c r="M231" s="132">
        <f t="shared" si="29"/>
        <v>0</v>
      </c>
      <c r="N231" s="162">
        <f t="shared" si="30"/>
        <v>0</v>
      </c>
    </row>
    <row r="232" spans="1:14" x14ac:dyDescent="0.2">
      <c r="A232" s="34" t="str">
        <f t="shared" si="27"/>
        <v>Finished</v>
      </c>
      <c r="B232" s="35">
        <f t="shared" si="31"/>
        <v>49110</v>
      </c>
      <c r="C232" s="36">
        <f t="shared" si="32"/>
        <v>0</v>
      </c>
      <c r="D232" s="36">
        <f t="shared" si="34"/>
        <v>0</v>
      </c>
      <c r="E232" s="243">
        <f t="shared" si="35"/>
        <v>0</v>
      </c>
      <c r="F232" s="243">
        <f t="shared" si="28"/>
        <v>0</v>
      </c>
      <c r="G232" s="37">
        <f t="shared" si="33"/>
        <v>0</v>
      </c>
      <c r="M232" s="132">
        <f t="shared" si="29"/>
        <v>0</v>
      </c>
      <c r="N232" s="162">
        <f t="shared" si="30"/>
        <v>0</v>
      </c>
    </row>
    <row r="233" spans="1:14" x14ac:dyDescent="0.2">
      <c r="A233" s="34" t="str">
        <f t="shared" si="27"/>
        <v>Finished</v>
      </c>
      <c r="B233" s="35">
        <f t="shared" si="31"/>
        <v>49140</v>
      </c>
      <c r="C233" s="36">
        <f t="shared" si="32"/>
        <v>0</v>
      </c>
      <c r="D233" s="36">
        <f t="shared" si="34"/>
        <v>0</v>
      </c>
      <c r="E233" s="243">
        <f t="shared" si="35"/>
        <v>0</v>
      </c>
      <c r="F233" s="243">
        <f t="shared" si="28"/>
        <v>0</v>
      </c>
      <c r="G233" s="37">
        <f t="shared" si="33"/>
        <v>0</v>
      </c>
      <c r="M233" s="132">
        <f t="shared" si="29"/>
        <v>0</v>
      </c>
      <c r="N233" s="162">
        <f t="shared" si="30"/>
        <v>0</v>
      </c>
    </row>
    <row r="234" spans="1:14" x14ac:dyDescent="0.2">
      <c r="A234" s="34" t="str">
        <f t="shared" si="27"/>
        <v>Finished</v>
      </c>
      <c r="B234" s="35">
        <f t="shared" si="31"/>
        <v>49171</v>
      </c>
      <c r="C234" s="36">
        <f t="shared" si="32"/>
        <v>0</v>
      </c>
      <c r="D234" s="36">
        <f t="shared" si="34"/>
        <v>0</v>
      </c>
      <c r="E234" s="243">
        <f t="shared" si="35"/>
        <v>0</v>
      </c>
      <c r="F234" s="243">
        <f t="shared" si="28"/>
        <v>0</v>
      </c>
      <c r="G234" s="37">
        <f t="shared" si="33"/>
        <v>0</v>
      </c>
      <c r="M234" s="132">
        <f t="shared" si="29"/>
        <v>0</v>
      </c>
      <c r="N234" s="162">
        <f t="shared" si="30"/>
        <v>0</v>
      </c>
    </row>
    <row r="235" spans="1:14" x14ac:dyDescent="0.2">
      <c r="A235" s="34" t="str">
        <f t="shared" si="27"/>
        <v>Finished</v>
      </c>
      <c r="B235" s="35">
        <f t="shared" si="31"/>
        <v>49202</v>
      </c>
      <c r="C235" s="36">
        <f t="shared" si="32"/>
        <v>0</v>
      </c>
      <c r="D235" s="36">
        <f t="shared" si="34"/>
        <v>0</v>
      </c>
      <c r="E235" s="243">
        <f t="shared" si="35"/>
        <v>0</v>
      </c>
      <c r="F235" s="243">
        <f t="shared" si="28"/>
        <v>0</v>
      </c>
      <c r="G235" s="37">
        <f t="shared" si="33"/>
        <v>0</v>
      </c>
      <c r="M235" s="132">
        <f t="shared" si="29"/>
        <v>0</v>
      </c>
      <c r="N235" s="162">
        <f t="shared" si="30"/>
        <v>0</v>
      </c>
    </row>
    <row r="236" spans="1:14" x14ac:dyDescent="0.2">
      <c r="A236" s="34" t="str">
        <f t="shared" si="27"/>
        <v>Finished</v>
      </c>
      <c r="B236" s="35">
        <f t="shared" si="31"/>
        <v>49232</v>
      </c>
      <c r="C236" s="36">
        <f t="shared" si="32"/>
        <v>0</v>
      </c>
      <c r="D236" s="36">
        <f t="shared" si="34"/>
        <v>0</v>
      </c>
      <c r="E236" s="243">
        <f t="shared" si="35"/>
        <v>0</v>
      </c>
      <c r="F236" s="243">
        <f t="shared" si="28"/>
        <v>0</v>
      </c>
      <c r="G236" s="37">
        <f t="shared" si="33"/>
        <v>0</v>
      </c>
      <c r="M236" s="132">
        <f t="shared" si="29"/>
        <v>0</v>
      </c>
      <c r="N236" s="162">
        <f t="shared" si="30"/>
        <v>0</v>
      </c>
    </row>
    <row r="237" spans="1:14" x14ac:dyDescent="0.2">
      <c r="A237" s="34" t="str">
        <f t="shared" si="27"/>
        <v>Finished</v>
      </c>
      <c r="B237" s="35">
        <f t="shared" si="31"/>
        <v>49263</v>
      </c>
      <c r="C237" s="36">
        <f t="shared" si="32"/>
        <v>0</v>
      </c>
      <c r="D237" s="36">
        <f t="shared" si="34"/>
        <v>0</v>
      </c>
      <c r="E237" s="243">
        <f t="shared" si="35"/>
        <v>0</v>
      </c>
      <c r="F237" s="243">
        <f t="shared" si="28"/>
        <v>0</v>
      </c>
      <c r="G237" s="37">
        <f t="shared" si="33"/>
        <v>0</v>
      </c>
      <c r="M237" s="132">
        <f t="shared" si="29"/>
        <v>0</v>
      </c>
      <c r="N237" s="162">
        <f t="shared" si="30"/>
        <v>0</v>
      </c>
    </row>
    <row r="238" spans="1:14" x14ac:dyDescent="0.2">
      <c r="A238" s="34" t="str">
        <f t="shared" si="27"/>
        <v>Finished</v>
      </c>
      <c r="B238" s="35">
        <f t="shared" si="31"/>
        <v>49293</v>
      </c>
      <c r="C238" s="36">
        <f t="shared" si="32"/>
        <v>0</v>
      </c>
      <c r="D238" s="36">
        <f t="shared" si="34"/>
        <v>0</v>
      </c>
      <c r="E238" s="243">
        <f t="shared" si="35"/>
        <v>0</v>
      </c>
      <c r="F238" s="243">
        <f t="shared" si="28"/>
        <v>0</v>
      </c>
      <c r="G238" s="37">
        <f t="shared" si="33"/>
        <v>0</v>
      </c>
      <c r="M238" s="132">
        <f t="shared" si="29"/>
        <v>0</v>
      </c>
      <c r="N238" s="162">
        <f t="shared" si="30"/>
        <v>0</v>
      </c>
    </row>
    <row r="239" spans="1:14" x14ac:dyDescent="0.2">
      <c r="A239" s="34" t="str">
        <f t="shared" si="27"/>
        <v>Finished</v>
      </c>
      <c r="B239" s="35">
        <f t="shared" si="31"/>
        <v>49324</v>
      </c>
      <c r="C239" s="36">
        <f t="shared" si="32"/>
        <v>0</v>
      </c>
      <c r="D239" s="36">
        <f t="shared" si="34"/>
        <v>0</v>
      </c>
      <c r="E239" s="243">
        <f t="shared" si="35"/>
        <v>0</v>
      </c>
      <c r="F239" s="243">
        <f t="shared" si="28"/>
        <v>0</v>
      </c>
      <c r="G239" s="37">
        <f t="shared" si="33"/>
        <v>0</v>
      </c>
      <c r="M239" s="132">
        <f t="shared" si="29"/>
        <v>0</v>
      </c>
      <c r="N239" s="162">
        <f t="shared" si="30"/>
        <v>0</v>
      </c>
    </row>
    <row r="240" spans="1:14" x14ac:dyDescent="0.2">
      <c r="A240" s="34" t="str">
        <f t="shared" si="27"/>
        <v>Finished</v>
      </c>
      <c r="B240" s="35">
        <f t="shared" si="31"/>
        <v>49355</v>
      </c>
      <c r="C240" s="36">
        <f t="shared" si="32"/>
        <v>0</v>
      </c>
      <c r="D240" s="36">
        <f t="shared" si="34"/>
        <v>0</v>
      </c>
      <c r="E240" s="243">
        <f t="shared" si="35"/>
        <v>0</v>
      </c>
      <c r="F240" s="243">
        <f t="shared" si="28"/>
        <v>0</v>
      </c>
      <c r="G240" s="37">
        <f t="shared" si="33"/>
        <v>0</v>
      </c>
      <c r="M240" s="132">
        <f t="shared" si="29"/>
        <v>0</v>
      </c>
      <c r="N240" s="162">
        <f t="shared" si="30"/>
        <v>0</v>
      </c>
    </row>
    <row r="241" spans="1:14" x14ac:dyDescent="0.2">
      <c r="A241" s="34" t="str">
        <f t="shared" si="27"/>
        <v>Finished</v>
      </c>
      <c r="B241" s="35">
        <f t="shared" si="31"/>
        <v>49383</v>
      </c>
      <c r="C241" s="36">
        <f t="shared" si="32"/>
        <v>0</v>
      </c>
      <c r="D241" s="36">
        <f t="shared" si="34"/>
        <v>0</v>
      </c>
      <c r="E241" s="243">
        <f t="shared" si="35"/>
        <v>0</v>
      </c>
      <c r="F241" s="243">
        <f t="shared" si="28"/>
        <v>0</v>
      </c>
      <c r="G241" s="37">
        <f t="shared" si="33"/>
        <v>0</v>
      </c>
      <c r="M241" s="132">
        <f t="shared" si="29"/>
        <v>0</v>
      </c>
      <c r="N241" s="162">
        <f t="shared" si="30"/>
        <v>0</v>
      </c>
    </row>
    <row r="242" spans="1:14" x14ac:dyDescent="0.2">
      <c r="A242" s="34" t="str">
        <f t="shared" si="27"/>
        <v>Finished</v>
      </c>
      <c r="B242" s="35">
        <f t="shared" si="31"/>
        <v>49414</v>
      </c>
      <c r="C242" s="36">
        <f t="shared" si="32"/>
        <v>0</v>
      </c>
      <c r="D242" s="36">
        <f t="shared" si="34"/>
        <v>0</v>
      </c>
      <c r="E242" s="243">
        <f t="shared" si="35"/>
        <v>0</v>
      </c>
      <c r="F242" s="243">
        <f t="shared" si="28"/>
        <v>0</v>
      </c>
      <c r="G242" s="37">
        <f t="shared" si="33"/>
        <v>0</v>
      </c>
      <c r="M242" s="132">
        <f t="shared" si="29"/>
        <v>0</v>
      </c>
      <c r="N242" s="162">
        <f t="shared" si="30"/>
        <v>0</v>
      </c>
    </row>
    <row r="243" spans="1:14" x14ac:dyDescent="0.2">
      <c r="A243" s="34" t="str">
        <f t="shared" si="27"/>
        <v>Finished</v>
      </c>
      <c r="B243" s="35">
        <f t="shared" si="31"/>
        <v>49444</v>
      </c>
      <c r="C243" s="36">
        <f t="shared" si="32"/>
        <v>0</v>
      </c>
      <c r="D243" s="36">
        <f t="shared" si="34"/>
        <v>0</v>
      </c>
      <c r="E243" s="243">
        <f t="shared" si="35"/>
        <v>0</v>
      </c>
      <c r="F243" s="243">
        <f t="shared" si="28"/>
        <v>0</v>
      </c>
      <c r="G243" s="37">
        <f t="shared" si="33"/>
        <v>0</v>
      </c>
      <c r="M243" s="132">
        <f t="shared" si="29"/>
        <v>0</v>
      </c>
      <c r="N243" s="162">
        <f t="shared" si="30"/>
        <v>0</v>
      </c>
    </row>
    <row r="244" spans="1:14" x14ac:dyDescent="0.2">
      <c r="A244" s="34" t="str">
        <f t="shared" si="27"/>
        <v>Finished</v>
      </c>
      <c r="B244" s="35">
        <f t="shared" si="31"/>
        <v>49475</v>
      </c>
      <c r="C244" s="36">
        <f t="shared" si="32"/>
        <v>0</v>
      </c>
      <c r="D244" s="36">
        <f t="shared" si="34"/>
        <v>0</v>
      </c>
      <c r="E244" s="243">
        <f t="shared" si="35"/>
        <v>0</v>
      </c>
      <c r="F244" s="243">
        <f t="shared" si="28"/>
        <v>0</v>
      </c>
      <c r="G244" s="37">
        <f t="shared" si="33"/>
        <v>0</v>
      </c>
      <c r="M244" s="132">
        <f t="shared" si="29"/>
        <v>0</v>
      </c>
      <c r="N244" s="162">
        <f t="shared" si="30"/>
        <v>0</v>
      </c>
    </row>
    <row r="245" spans="1:14" x14ac:dyDescent="0.2">
      <c r="A245" s="34" t="str">
        <f t="shared" si="27"/>
        <v>Finished</v>
      </c>
      <c r="B245" s="35">
        <f t="shared" si="31"/>
        <v>49505</v>
      </c>
      <c r="C245" s="36">
        <f t="shared" si="32"/>
        <v>0</v>
      </c>
      <c r="D245" s="36">
        <f t="shared" si="34"/>
        <v>0</v>
      </c>
      <c r="E245" s="243">
        <f t="shared" si="35"/>
        <v>0</v>
      </c>
      <c r="F245" s="243">
        <f t="shared" si="28"/>
        <v>0</v>
      </c>
      <c r="G245" s="37">
        <f t="shared" si="33"/>
        <v>0</v>
      </c>
      <c r="M245" s="132">
        <f t="shared" si="29"/>
        <v>0</v>
      </c>
      <c r="N245" s="162">
        <f t="shared" si="30"/>
        <v>0</v>
      </c>
    </row>
    <row r="246" spans="1:14" x14ac:dyDescent="0.2">
      <c r="A246" s="34" t="str">
        <f t="shared" ref="A246:A309" si="36">+IF(A245&lt;num_pmts,A245+1,"Finished")</f>
        <v>Finished</v>
      </c>
      <c r="B246" s="35">
        <f t="shared" si="31"/>
        <v>49536</v>
      </c>
      <c r="C246" s="36">
        <f t="shared" si="32"/>
        <v>0</v>
      </c>
      <c r="D246" s="36">
        <f t="shared" si="34"/>
        <v>0</v>
      </c>
      <c r="E246" s="243">
        <f t="shared" si="35"/>
        <v>0</v>
      </c>
      <c r="F246" s="243">
        <f t="shared" si="28"/>
        <v>0</v>
      </c>
      <c r="G246" s="37">
        <f t="shared" si="33"/>
        <v>0</v>
      </c>
      <c r="M246" s="132">
        <f t="shared" si="29"/>
        <v>0</v>
      </c>
      <c r="N246" s="162">
        <f t="shared" si="30"/>
        <v>0</v>
      </c>
    </row>
    <row r="247" spans="1:14" x14ac:dyDescent="0.2">
      <c r="A247" s="34" t="str">
        <f t="shared" si="36"/>
        <v>Finished</v>
      </c>
      <c r="B247" s="35">
        <f t="shared" si="31"/>
        <v>49567</v>
      </c>
      <c r="C247" s="36">
        <f t="shared" si="32"/>
        <v>0</v>
      </c>
      <c r="D247" s="36">
        <f t="shared" si="34"/>
        <v>0</v>
      </c>
      <c r="E247" s="243">
        <f t="shared" si="35"/>
        <v>0</v>
      </c>
      <c r="F247" s="243">
        <f t="shared" si="28"/>
        <v>0</v>
      </c>
      <c r="G247" s="37">
        <f t="shared" si="33"/>
        <v>0</v>
      </c>
      <c r="M247" s="132">
        <f t="shared" si="29"/>
        <v>0</v>
      </c>
      <c r="N247" s="162">
        <f t="shared" si="30"/>
        <v>0</v>
      </c>
    </row>
    <row r="248" spans="1:14" x14ac:dyDescent="0.2">
      <c r="A248" s="34" t="str">
        <f t="shared" si="36"/>
        <v>Finished</v>
      </c>
      <c r="B248" s="35">
        <f t="shared" si="31"/>
        <v>49597</v>
      </c>
      <c r="C248" s="36">
        <f t="shared" si="32"/>
        <v>0</v>
      </c>
      <c r="D248" s="36">
        <f t="shared" si="34"/>
        <v>0</v>
      </c>
      <c r="E248" s="243">
        <f t="shared" si="35"/>
        <v>0</v>
      </c>
      <c r="F248" s="243">
        <f t="shared" si="28"/>
        <v>0</v>
      </c>
      <c r="G248" s="37">
        <f t="shared" si="33"/>
        <v>0</v>
      </c>
      <c r="M248" s="132">
        <f t="shared" si="29"/>
        <v>0</v>
      </c>
      <c r="N248" s="162">
        <f t="shared" si="30"/>
        <v>0</v>
      </c>
    </row>
    <row r="249" spans="1:14" x14ac:dyDescent="0.2">
      <c r="A249" s="34" t="str">
        <f t="shared" si="36"/>
        <v>Finished</v>
      </c>
      <c r="B249" s="35">
        <f t="shared" si="31"/>
        <v>49628</v>
      </c>
      <c r="C249" s="36">
        <f t="shared" si="32"/>
        <v>0</v>
      </c>
      <c r="D249" s="36">
        <f t="shared" si="34"/>
        <v>0</v>
      </c>
      <c r="E249" s="243">
        <f t="shared" si="35"/>
        <v>0</v>
      </c>
      <c r="F249" s="243">
        <f t="shared" si="28"/>
        <v>0</v>
      </c>
      <c r="G249" s="37">
        <f t="shared" si="33"/>
        <v>0</v>
      </c>
      <c r="M249" s="132">
        <f t="shared" si="29"/>
        <v>0</v>
      </c>
      <c r="N249" s="162">
        <f t="shared" si="30"/>
        <v>0</v>
      </c>
    </row>
    <row r="250" spans="1:14" x14ac:dyDescent="0.2">
      <c r="A250" s="34" t="str">
        <f t="shared" si="36"/>
        <v>Finished</v>
      </c>
      <c r="B250" s="35">
        <f t="shared" si="31"/>
        <v>49658</v>
      </c>
      <c r="C250" s="36">
        <f t="shared" si="32"/>
        <v>0</v>
      </c>
      <c r="D250" s="36">
        <f t="shared" si="34"/>
        <v>0</v>
      </c>
      <c r="E250" s="243">
        <f t="shared" si="35"/>
        <v>0</v>
      </c>
      <c r="F250" s="243">
        <f t="shared" si="28"/>
        <v>0</v>
      </c>
      <c r="G250" s="37">
        <f t="shared" si="33"/>
        <v>0</v>
      </c>
      <c r="M250" s="132">
        <f t="shared" si="29"/>
        <v>0</v>
      </c>
      <c r="N250" s="162">
        <f t="shared" si="30"/>
        <v>0</v>
      </c>
    </row>
    <row r="251" spans="1:14" x14ac:dyDescent="0.2">
      <c r="A251" s="34" t="str">
        <f t="shared" si="36"/>
        <v>Finished</v>
      </c>
      <c r="B251" s="35">
        <f t="shared" si="31"/>
        <v>49689</v>
      </c>
      <c r="C251" s="36">
        <f t="shared" si="32"/>
        <v>0</v>
      </c>
      <c r="D251" s="36">
        <f t="shared" si="34"/>
        <v>0</v>
      </c>
      <c r="E251" s="243">
        <f t="shared" si="35"/>
        <v>0</v>
      </c>
      <c r="F251" s="243">
        <f t="shared" si="28"/>
        <v>0</v>
      </c>
      <c r="G251" s="37">
        <f t="shared" si="33"/>
        <v>0</v>
      </c>
      <c r="M251" s="132">
        <f t="shared" si="29"/>
        <v>0</v>
      </c>
      <c r="N251" s="162">
        <f t="shared" si="30"/>
        <v>0</v>
      </c>
    </row>
    <row r="252" spans="1:14" x14ac:dyDescent="0.2">
      <c r="A252" s="34" t="str">
        <f t="shared" si="36"/>
        <v>Finished</v>
      </c>
      <c r="B252" s="35">
        <f t="shared" si="31"/>
        <v>49720</v>
      </c>
      <c r="C252" s="36">
        <f t="shared" si="32"/>
        <v>0</v>
      </c>
      <c r="D252" s="36">
        <f t="shared" si="34"/>
        <v>0</v>
      </c>
      <c r="E252" s="243">
        <f t="shared" si="35"/>
        <v>0</v>
      </c>
      <c r="F252" s="243">
        <f t="shared" si="28"/>
        <v>0</v>
      </c>
      <c r="G252" s="37">
        <f t="shared" si="33"/>
        <v>0</v>
      </c>
      <c r="M252" s="132">
        <f t="shared" si="29"/>
        <v>0</v>
      </c>
      <c r="N252" s="162">
        <f t="shared" si="30"/>
        <v>0</v>
      </c>
    </row>
    <row r="253" spans="1:14" x14ac:dyDescent="0.2">
      <c r="A253" s="34" t="str">
        <f t="shared" si="36"/>
        <v>Finished</v>
      </c>
      <c r="B253" s="35">
        <f t="shared" si="31"/>
        <v>49749</v>
      </c>
      <c r="C253" s="36">
        <f t="shared" si="32"/>
        <v>0</v>
      </c>
      <c r="D253" s="36">
        <f t="shared" si="34"/>
        <v>0</v>
      </c>
      <c r="E253" s="243">
        <f t="shared" si="35"/>
        <v>0</v>
      </c>
      <c r="F253" s="243">
        <f t="shared" si="28"/>
        <v>0</v>
      </c>
      <c r="G253" s="37">
        <f t="shared" si="33"/>
        <v>0</v>
      </c>
      <c r="M253" s="132">
        <f t="shared" si="29"/>
        <v>0</v>
      </c>
      <c r="N253" s="162">
        <f t="shared" si="30"/>
        <v>0</v>
      </c>
    </row>
    <row r="254" spans="1:14" x14ac:dyDescent="0.2">
      <c r="A254" s="34" t="str">
        <f t="shared" si="36"/>
        <v>Finished</v>
      </c>
      <c r="B254" s="35">
        <f t="shared" si="31"/>
        <v>49780</v>
      </c>
      <c r="C254" s="36">
        <f t="shared" si="32"/>
        <v>0</v>
      </c>
      <c r="D254" s="36">
        <f t="shared" si="34"/>
        <v>0</v>
      </c>
      <c r="E254" s="243">
        <f t="shared" si="35"/>
        <v>0</v>
      </c>
      <c r="F254" s="243">
        <f t="shared" si="28"/>
        <v>0</v>
      </c>
      <c r="G254" s="37">
        <f t="shared" si="33"/>
        <v>0</v>
      </c>
      <c r="M254" s="132">
        <f t="shared" si="29"/>
        <v>0</v>
      </c>
      <c r="N254" s="162">
        <f t="shared" si="30"/>
        <v>0</v>
      </c>
    </row>
    <row r="255" spans="1:14" x14ac:dyDescent="0.2">
      <c r="A255" s="34" t="str">
        <f t="shared" si="36"/>
        <v>Finished</v>
      </c>
      <c r="B255" s="35">
        <f t="shared" si="31"/>
        <v>49810</v>
      </c>
      <c r="C255" s="36">
        <f t="shared" si="32"/>
        <v>0</v>
      </c>
      <c r="D255" s="36">
        <f t="shared" si="34"/>
        <v>0</v>
      </c>
      <c r="E255" s="243">
        <f t="shared" si="35"/>
        <v>0</v>
      </c>
      <c r="F255" s="243">
        <f t="shared" si="28"/>
        <v>0</v>
      </c>
      <c r="G255" s="37">
        <f t="shared" si="33"/>
        <v>0</v>
      </c>
      <c r="M255" s="132">
        <f t="shared" si="29"/>
        <v>0</v>
      </c>
      <c r="N255" s="162">
        <f t="shared" si="30"/>
        <v>0</v>
      </c>
    </row>
    <row r="256" spans="1:14" x14ac:dyDescent="0.2">
      <c r="A256" s="34" t="str">
        <f t="shared" si="36"/>
        <v>Finished</v>
      </c>
      <c r="B256" s="35">
        <f t="shared" si="31"/>
        <v>49841</v>
      </c>
      <c r="C256" s="36">
        <f t="shared" si="32"/>
        <v>0</v>
      </c>
      <c r="D256" s="36">
        <f t="shared" si="34"/>
        <v>0</v>
      </c>
      <c r="E256" s="243">
        <f t="shared" si="35"/>
        <v>0</v>
      </c>
      <c r="F256" s="243">
        <f t="shared" si="28"/>
        <v>0</v>
      </c>
      <c r="G256" s="37">
        <f t="shared" si="33"/>
        <v>0</v>
      </c>
      <c r="M256" s="132">
        <f t="shared" si="29"/>
        <v>0</v>
      </c>
      <c r="N256" s="162">
        <f t="shared" si="30"/>
        <v>0</v>
      </c>
    </row>
    <row r="257" spans="1:14" x14ac:dyDescent="0.2">
      <c r="A257" s="34" t="str">
        <f t="shared" si="36"/>
        <v>Finished</v>
      </c>
      <c r="B257" s="35">
        <f t="shared" si="31"/>
        <v>49871</v>
      </c>
      <c r="C257" s="36">
        <f t="shared" si="32"/>
        <v>0</v>
      </c>
      <c r="D257" s="36">
        <f t="shared" si="34"/>
        <v>0</v>
      </c>
      <c r="E257" s="243">
        <f t="shared" si="35"/>
        <v>0</v>
      </c>
      <c r="F257" s="243">
        <f t="shared" si="28"/>
        <v>0</v>
      </c>
      <c r="G257" s="37">
        <f t="shared" si="33"/>
        <v>0</v>
      </c>
      <c r="M257" s="132">
        <f t="shared" si="29"/>
        <v>0</v>
      </c>
      <c r="N257" s="162">
        <f t="shared" si="30"/>
        <v>0</v>
      </c>
    </row>
    <row r="258" spans="1:14" x14ac:dyDescent="0.2">
      <c r="A258" s="34" t="str">
        <f t="shared" si="36"/>
        <v>Finished</v>
      </c>
      <c r="B258" s="35">
        <f t="shared" si="31"/>
        <v>49902</v>
      </c>
      <c r="C258" s="36">
        <f t="shared" si="32"/>
        <v>0</v>
      </c>
      <c r="D258" s="36">
        <f t="shared" si="34"/>
        <v>0</v>
      </c>
      <c r="E258" s="243">
        <f t="shared" si="35"/>
        <v>0</v>
      </c>
      <c r="F258" s="243">
        <f t="shared" si="28"/>
        <v>0</v>
      </c>
      <c r="G258" s="37">
        <f t="shared" si="33"/>
        <v>0</v>
      </c>
      <c r="M258" s="132">
        <f t="shared" si="29"/>
        <v>0</v>
      </c>
      <c r="N258" s="162">
        <f t="shared" si="30"/>
        <v>0</v>
      </c>
    </row>
    <row r="259" spans="1:14" x14ac:dyDescent="0.2">
      <c r="A259" s="34" t="str">
        <f t="shared" si="36"/>
        <v>Finished</v>
      </c>
      <c r="B259" s="35">
        <f t="shared" si="31"/>
        <v>49933</v>
      </c>
      <c r="C259" s="36">
        <f t="shared" si="32"/>
        <v>0</v>
      </c>
      <c r="D259" s="36">
        <f t="shared" si="34"/>
        <v>0</v>
      </c>
      <c r="E259" s="243">
        <f t="shared" si="35"/>
        <v>0</v>
      </c>
      <c r="F259" s="243">
        <f t="shared" si="28"/>
        <v>0</v>
      </c>
      <c r="G259" s="37">
        <f t="shared" si="33"/>
        <v>0</v>
      </c>
      <c r="M259" s="132">
        <f t="shared" si="29"/>
        <v>0</v>
      </c>
      <c r="N259" s="162">
        <f t="shared" si="30"/>
        <v>0</v>
      </c>
    </row>
    <row r="260" spans="1:14" x14ac:dyDescent="0.2">
      <c r="A260" s="34" t="str">
        <f t="shared" si="36"/>
        <v>Finished</v>
      </c>
      <c r="B260" s="35">
        <f t="shared" si="31"/>
        <v>49963</v>
      </c>
      <c r="C260" s="36">
        <f t="shared" si="32"/>
        <v>0</v>
      </c>
      <c r="D260" s="36">
        <f t="shared" si="34"/>
        <v>0</v>
      </c>
      <c r="E260" s="243">
        <f t="shared" si="35"/>
        <v>0</v>
      </c>
      <c r="F260" s="243">
        <f t="shared" si="28"/>
        <v>0</v>
      </c>
      <c r="G260" s="37">
        <f t="shared" si="33"/>
        <v>0</v>
      </c>
      <c r="M260" s="132">
        <f t="shared" si="29"/>
        <v>0</v>
      </c>
      <c r="N260" s="162">
        <f t="shared" si="30"/>
        <v>0</v>
      </c>
    </row>
    <row r="261" spans="1:14" x14ac:dyDescent="0.2">
      <c r="A261" s="34" t="str">
        <f t="shared" si="36"/>
        <v>Finished</v>
      </c>
      <c r="B261" s="35">
        <f t="shared" si="31"/>
        <v>49994</v>
      </c>
      <c r="C261" s="36">
        <f t="shared" si="32"/>
        <v>0</v>
      </c>
      <c r="D261" s="36">
        <f t="shared" si="34"/>
        <v>0</v>
      </c>
      <c r="E261" s="243">
        <f t="shared" si="35"/>
        <v>0</v>
      </c>
      <c r="F261" s="243">
        <f t="shared" si="28"/>
        <v>0</v>
      </c>
      <c r="G261" s="37">
        <f t="shared" si="33"/>
        <v>0</v>
      </c>
      <c r="M261" s="132">
        <f t="shared" si="29"/>
        <v>0</v>
      </c>
      <c r="N261" s="162">
        <f t="shared" si="30"/>
        <v>0</v>
      </c>
    </row>
    <row r="262" spans="1:14" x14ac:dyDescent="0.2">
      <c r="A262" s="34" t="str">
        <f t="shared" si="36"/>
        <v>Finished</v>
      </c>
      <c r="B262" s="35">
        <f t="shared" si="31"/>
        <v>50024</v>
      </c>
      <c r="C262" s="36">
        <f t="shared" si="32"/>
        <v>0</v>
      </c>
      <c r="D262" s="36">
        <f t="shared" si="34"/>
        <v>0</v>
      </c>
      <c r="E262" s="243">
        <f t="shared" si="35"/>
        <v>0</v>
      </c>
      <c r="F262" s="243">
        <f t="shared" si="28"/>
        <v>0</v>
      </c>
      <c r="G262" s="37">
        <f t="shared" si="33"/>
        <v>0</v>
      </c>
      <c r="M262" s="132">
        <f t="shared" si="29"/>
        <v>0</v>
      </c>
      <c r="N262" s="162">
        <f t="shared" si="30"/>
        <v>0</v>
      </c>
    </row>
    <row r="263" spans="1:14" x14ac:dyDescent="0.2">
      <c r="A263" s="34" t="str">
        <f t="shared" si="36"/>
        <v>Finished</v>
      </c>
      <c r="B263" s="35">
        <f t="shared" si="31"/>
        <v>50055</v>
      </c>
      <c r="C263" s="36">
        <f t="shared" si="32"/>
        <v>0</v>
      </c>
      <c r="D263" s="36">
        <f t="shared" si="34"/>
        <v>0</v>
      </c>
      <c r="E263" s="243">
        <f t="shared" si="35"/>
        <v>0</v>
      </c>
      <c r="F263" s="243">
        <f t="shared" si="28"/>
        <v>0</v>
      </c>
      <c r="G263" s="37">
        <f t="shared" si="33"/>
        <v>0</v>
      </c>
      <c r="M263" s="132">
        <f t="shared" si="29"/>
        <v>0</v>
      </c>
      <c r="N263" s="162">
        <f t="shared" si="30"/>
        <v>0</v>
      </c>
    </row>
    <row r="264" spans="1:14" x14ac:dyDescent="0.2">
      <c r="A264" s="34" t="str">
        <f t="shared" si="36"/>
        <v>Finished</v>
      </c>
      <c r="B264" s="35">
        <f t="shared" si="31"/>
        <v>50086</v>
      </c>
      <c r="C264" s="36">
        <f t="shared" si="32"/>
        <v>0</v>
      </c>
      <c r="D264" s="36">
        <f t="shared" si="34"/>
        <v>0</v>
      </c>
      <c r="E264" s="243">
        <f t="shared" si="35"/>
        <v>0</v>
      </c>
      <c r="F264" s="243">
        <f t="shared" si="28"/>
        <v>0</v>
      </c>
      <c r="G264" s="37">
        <f t="shared" si="33"/>
        <v>0</v>
      </c>
      <c r="M264" s="132">
        <f t="shared" si="29"/>
        <v>0</v>
      </c>
      <c r="N264" s="162">
        <f t="shared" si="30"/>
        <v>0</v>
      </c>
    </row>
    <row r="265" spans="1:14" x14ac:dyDescent="0.2">
      <c r="A265" s="34" t="str">
        <f t="shared" si="36"/>
        <v>Finished</v>
      </c>
      <c r="B265" s="35">
        <f t="shared" si="31"/>
        <v>50114</v>
      </c>
      <c r="C265" s="36">
        <f t="shared" si="32"/>
        <v>0</v>
      </c>
      <c r="D265" s="36">
        <f t="shared" si="34"/>
        <v>0</v>
      </c>
      <c r="E265" s="243">
        <f t="shared" si="35"/>
        <v>0</v>
      </c>
      <c r="F265" s="243">
        <f t="shared" si="28"/>
        <v>0</v>
      </c>
      <c r="G265" s="37">
        <f t="shared" si="33"/>
        <v>0</v>
      </c>
      <c r="M265" s="132">
        <f t="shared" si="29"/>
        <v>0</v>
      </c>
      <c r="N265" s="162">
        <f t="shared" si="30"/>
        <v>0</v>
      </c>
    </row>
    <row r="266" spans="1:14" x14ac:dyDescent="0.2">
      <c r="A266" s="34" t="str">
        <f t="shared" si="36"/>
        <v>Finished</v>
      </c>
      <c r="B266" s="35">
        <f t="shared" si="31"/>
        <v>50145</v>
      </c>
      <c r="C266" s="36">
        <f t="shared" si="32"/>
        <v>0</v>
      </c>
      <c r="D266" s="36">
        <f t="shared" si="34"/>
        <v>0</v>
      </c>
      <c r="E266" s="243">
        <f t="shared" si="35"/>
        <v>0</v>
      </c>
      <c r="F266" s="243">
        <f t="shared" si="28"/>
        <v>0</v>
      </c>
      <c r="G266" s="37">
        <f t="shared" si="33"/>
        <v>0</v>
      </c>
      <c r="M266" s="132">
        <f t="shared" si="29"/>
        <v>0</v>
      </c>
      <c r="N266" s="162">
        <f t="shared" si="30"/>
        <v>0</v>
      </c>
    </row>
    <row r="267" spans="1:14" x14ac:dyDescent="0.2">
      <c r="A267" s="34" t="str">
        <f t="shared" si="36"/>
        <v>Finished</v>
      </c>
      <c r="B267" s="35">
        <f t="shared" si="31"/>
        <v>50175</v>
      </c>
      <c r="C267" s="36">
        <f t="shared" si="32"/>
        <v>0</v>
      </c>
      <c r="D267" s="36">
        <f t="shared" si="34"/>
        <v>0</v>
      </c>
      <c r="E267" s="243">
        <f t="shared" si="35"/>
        <v>0</v>
      </c>
      <c r="F267" s="243">
        <f t="shared" si="28"/>
        <v>0</v>
      </c>
      <c r="G267" s="37">
        <f t="shared" si="33"/>
        <v>0</v>
      </c>
      <c r="M267" s="132">
        <f t="shared" si="29"/>
        <v>0</v>
      </c>
      <c r="N267" s="162">
        <f t="shared" si="30"/>
        <v>0</v>
      </c>
    </row>
    <row r="268" spans="1:14" x14ac:dyDescent="0.2">
      <c r="A268" s="34" t="str">
        <f t="shared" si="36"/>
        <v>Finished</v>
      </c>
      <c r="B268" s="35">
        <f t="shared" si="31"/>
        <v>50206</v>
      </c>
      <c r="C268" s="36">
        <f t="shared" si="32"/>
        <v>0</v>
      </c>
      <c r="D268" s="36">
        <f t="shared" si="34"/>
        <v>0</v>
      </c>
      <c r="E268" s="243">
        <f t="shared" si="35"/>
        <v>0</v>
      </c>
      <c r="F268" s="243">
        <f t="shared" si="28"/>
        <v>0</v>
      </c>
      <c r="G268" s="37">
        <f t="shared" si="33"/>
        <v>0</v>
      </c>
      <c r="M268" s="132">
        <f t="shared" si="29"/>
        <v>0</v>
      </c>
      <c r="N268" s="162">
        <f t="shared" si="30"/>
        <v>0</v>
      </c>
    </row>
    <row r="269" spans="1:14" x14ac:dyDescent="0.2">
      <c r="A269" s="34" t="str">
        <f t="shared" si="36"/>
        <v>Finished</v>
      </c>
      <c r="B269" s="35">
        <f t="shared" si="31"/>
        <v>50236</v>
      </c>
      <c r="C269" s="36">
        <f t="shared" si="32"/>
        <v>0</v>
      </c>
      <c r="D269" s="36">
        <f t="shared" si="34"/>
        <v>0</v>
      </c>
      <c r="E269" s="243">
        <f t="shared" si="35"/>
        <v>0</v>
      </c>
      <c r="F269" s="243">
        <f t="shared" si="28"/>
        <v>0</v>
      </c>
      <c r="G269" s="37">
        <f t="shared" si="33"/>
        <v>0</v>
      </c>
      <c r="M269" s="132">
        <f t="shared" si="29"/>
        <v>0</v>
      </c>
      <c r="N269" s="162">
        <f t="shared" si="30"/>
        <v>0</v>
      </c>
    </row>
    <row r="270" spans="1:14" x14ac:dyDescent="0.2">
      <c r="A270" s="34" t="str">
        <f t="shared" si="36"/>
        <v>Finished</v>
      </c>
      <c r="B270" s="35">
        <f t="shared" si="31"/>
        <v>50267</v>
      </c>
      <c r="C270" s="36">
        <f t="shared" si="32"/>
        <v>0</v>
      </c>
      <c r="D270" s="36">
        <f t="shared" si="34"/>
        <v>0</v>
      </c>
      <c r="E270" s="243">
        <f t="shared" si="35"/>
        <v>0</v>
      </c>
      <c r="F270" s="243">
        <f t="shared" si="28"/>
        <v>0</v>
      </c>
      <c r="G270" s="37">
        <f t="shared" si="33"/>
        <v>0</v>
      </c>
      <c r="M270" s="132">
        <f t="shared" si="29"/>
        <v>0</v>
      </c>
      <c r="N270" s="162">
        <f t="shared" si="30"/>
        <v>0</v>
      </c>
    </row>
    <row r="271" spans="1:14" x14ac:dyDescent="0.2">
      <c r="A271" s="34" t="str">
        <f t="shared" si="36"/>
        <v>Finished</v>
      </c>
      <c r="B271" s="35">
        <f t="shared" si="31"/>
        <v>50298</v>
      </c>
      <c r="C271" s="36">
        <f t="shared" si="32"/>
        <v>0</v>
      </c>
      <c r="D271" s="36">
        <f t="shared" si="34"/>
        <v>0</v>
      </c>
      <c r="E271" s="243">
        <f t="shared" si="35"/>
        <v>0</v>
      </c>
      <c r="F271" s="243">
        <f t="shared" si="28"/>
        <v>0</v>
      </c>
      <c r="G271" s="37">
        <f t="shared" si="33"/>
        <v>0</v>
      </c>
      <c r="M271" s="132">
        <f t="shared" si="29"/>
        <v>0</v>
      </c>
      <c r="N271" s="162">
        <f t="shared" si="30"/>
        <v>0</v>
      </c>
    </row>
    <row r="272" spans="1:14" x14ac:dyDescent="0.2">
      <c r="A272" s="34" t="str">
        <f t="shared" si="36"/>
        <v>Finished</v>
      </c>
      <c r="B272" s="35">
        <f t="shared" si="31"/>
        <v>50328</v>
      </c>
      <c r="C272" s="36">
        <f t="shared" si="32"/>
        <v>0</v>
      </c>
      <c r="D272" s="36">
        <f t="shared" si="34"/>
        <v>0</v>
      </c>
      <c r="E272" s="243">
        <f t="shared" si="35"/>
        <v>0</v>
      </c>
      <c r="F272" s="243">
        <f t="shared" si="28"/>
        <v>0</v>
      </c>
      <c r="G272" s="37">
        <f t="shared" si="33"/>
        <v>0</v>
      </c>
      <c r="M272" s="132">
        <f t="shared" si="29"/>
        <v>0</v>
      </c>
      <c r="N272" s="162">
        <f t="shared" si="30"/>
        <v>0</v>
      </c>
    </row>
    <row r="273" spans="1:14" x14ac:dyDescent="0.2">
      <c r="A273" s="34" t="str">
        <f t="shared" si="36"/>
        <v>Finished</v>
      </c>
      <c r="B273" s="35">
        <f t="shared" si="31"/>
        <v>50359</v>
      </c>
      <c r="C273" s="36">
        <f t="shared" si="32"/>
        <v>0</v>
      </c>
      <c r="D273" s="36">
        <f t="shared" si="34"/>
        <v>0</v>
      </c>
      <c r="E273" s="243">
        <f t="shared" si="35"/>
        <v>0</v>
      </c>
      <c r="F273" s="243">
        <f t="shared" si="28"/>
        <v>0</v>
      </c>
      <c r="G273" s="37">
        <f t="shared" si="33"/>
        <v>0</v>
      </c>
      <c r="M273" s="132">
        <f t="shared" si="29"/>
        <v>0</v>
      </c>
      <c r="N273" s="162">
        <f t="shared" si="30"/>
        <v>0</v>
      </c>
    </row>
    <row r="274" spans="1:14" x14ac:dyDescent="0.2">
      <c r="A274" s="34" t="str">
        <f t="shared" si="36"/>
        <v>Finished</v>
      </c>
      <c r="B274" s="35">
        <f t="shared" si="31"/>
        <v>50389</v>
      </c>
      <c r="C274" s="36">
        <f t="shared" si="32"/>
        <v>0</v>
      </c>
      <c r="D274" s="36">
        <f t="shared" si="34"/>
        <v>0</v>
      </c>
      <c r="E274" s="243">
        <f t="shared" si="35"/>
        <v>0</v>
      </c>
      <c r="F274" s="243">
        <f t="shared" si="28"/>
        <v>0</v>
      </c>
      <c r="G274" s="37">
        <f t="shared" si="33"/>
        <v>0</v>
      </c>
      <c r="M274" s="132">
        <f t="shared" si="29"/>
        <v>0</v>
      </c>
      <c r="N274" s="162">
        <f t="shared" si="30"/>
        <v>0</v>
      </c>
    </row>
    <row r="275" spans="1:14" s="2" customFormat="1" ht="15" x14ac:dyDescent="0.25">
      <c r="A275" s="75" t="str">
        <f t="shared" si="36"/>
        <v>Finished</v>
      </c>
      <c r="B275" s="76">
        <f t="shared" si="31"/>
        <v>50420</v>
      </c>
      <c r="C275" s="77">
        <f t="shared" si="32"/>
        <v>0</v>
      </c>
      <c r="D275" s="77">
        <f t="shared" si="34"/>
        <v>0</v>
      </c>
      <c r="E275" s="245">
        <f t="shared" si="35"/>
        <v>0</v>
      </c>
      <c r="F275" s="245">
        <f t="shared" si="28"/>
        <v>0</v>
      </c>
      <c r="G275" s="78">
        <f t="shared" si="33"/>
        <v>0</v>
      </c>
      <c r="M275" s="132">
        <f t="shared" si="29"/>
        <v>0</v>
      </c>
      <c r="N275" s="162">
        <f t="shared" si="30"/>
        <v>0</v>
      </c>
    </row>
    <row r="276" spans="1:14" x14ac:dyDescent="0.2">
      <c r="A276" s="34" t="str">
        <f t="shared" si="36"/>
        <v>Finished</v>
      </c>
      <c r="B276" s="35">
        <f t="shared" si="31"/>
        <v>50451</v>
      </c>
      <c r="C276" s="36">
        <f t="shared" si="32"/>
        <v>0</v>
      </c>
      <c r="D276" s="36">
        <f t="shared" si="34"/>
        <v>0</v>
      </c>
      <c r="E276" s="243">
        <f t="shared" si="35"/>
        <v>0</v>
      </c>
      <c r="F276" s="243">
        <f t="shared" si="28"/>
        <v>0</v>
      </c>
      <c r="G276" s="37">
        <f t="shared" si="33"/>
        <v>0</v>
      </c>
      <c r="M276" s="132">
        <f t="shared" si="29"/>
        <v>0</v>
      </c>
      <c r="N276" s="162">
        <f t="shared" si="30"/>
        <v>0</v>
      </c>
    </row>
    <row r="277" spans="1:14" x14ac:dyDescent="0.2">
      <c r="A277" s="34" t="str">
        <f t="shared" si="36"/>
        <v>Finished</v>
      </c>
      <c r="B277" s="35">
        <f t="shared" si="31"/>
        <v>50479</v>
      </c>
      <c r="C277" s="36">
        <f t="shared" si="32"/>
        <v>0</v>
      </c>
      <c r="D277" s="36">
        <f t="shared" si="34"/>
        <v>0</v>
      </c>
      <c r="E277" s="243">
        <f t="shared" si="35"/>
        <v>0</v>
      </c>
      <c r="F277" s="243">
        <f t="shared" si="28"/>
        <v>0</v>
      </c>
      <c r="G277" s="37">
        <f t="shared" si="33"/>
        <v>0</v>
      </c>
      <c r="M277" s="132">
        <f t="shared" si="29"/>
        <v>0</v>
      </c>
      <c r="N277" s="162">
        <f t="shared" si="30"/>
        <v>0</v>
      </c>
    </row>
    <row r="278" spans="1:14" x14ac:dyDescent="0.2">
      <c r="A278" s="34" t="str">
        <f t="shared" si="36"/>
        <v>Finished</v>
      </c>
      <c r="B278" s="35">
        <f t="shared" si="31"/>
        <v>50510</v>
      </c>
      <c r="C278" s="36">
        <f t="shared" si="32"/>
        <v>0</v>
      </c>
      <c r="D278" s="36">
        <f t="shared" si="34"/>
        <v>0</v>
      </c>
      <c r="E278" s="243">
        <f t="shared" si="35"/>
        <v>0</v>
      </c>
      <c r="F278" s="243">
        <f t="shared" ref="F278:F341" si="37">+IF(A278&lt;=num_pmts,periodic_pmt-M278,0)</f>
        <v>0</v>
      </c>
      <c r="G278" s="37">
        <f t="shared" si="33"/>
        <v>0</v>
      </c>
      <c r="M278" s="132">
        <f t="shared" ref="M278:M341" si="38">+N278*$M$18</f>
        <v>0</v>
      </c>
      <c r="N278" s="162">
        <f t="shared" ref="N278:N341" si="39">+IF(A278&lt;=num_pmts,(num_pmts-A278+1)/$F$3,0)</f>
        <v>0</v>
      </c>
    </row>
    <row r="279" spans="1:14" x14ac:dyDescent="0.2">
      <c r="A279" s="34" t="str">
        <f t="shared" si="36"/>
        <v>Finished</v>
      </c>
      <c r="B279" s="35">
        <f t="shared" ref="B279:B342" si="40">+EDATE(B278,Len_of_pmt_interval)</f>
        <v>50540</v>
      </c>
      <c r="C279" s="36">
        <f t="shared" ref="C279:C342" si="41">+G278</f>
        <v>0</v>
      </c>
      <c r="D279" s="36">
        <f t="shared" si="34"/>
        <v>0</v>
      </c>
      <c r="E279" s="243">
        <f t="shared" si="35"/>
        <v>0</v>
      </c>
      <c r="F279" s="243">
        <f t="shared" si="37"/>
        <v>0</v>
      </c>
      <c r="G279" s="37">
        <f t="shared" ref="G279:G342" si="42">+C279-F279</f>
        <v>0</v>
      </c>
      <c r="M279" s="132">
        <f t="shared" si="38"/>
        <v>0</v>
      </c>
      <c r="N279" s="162">
        <f t="shared" si="39"/>
        <v>0</v>
      </c>
    </row>
    <row r="280" spans="1:14" x14ac:dyDescent="0.2">
      <c r="A280" s="34" t="str">
        <f t="shared" si="36"/>
        <v>Finished</v>
      </c>
      <c r="B280" s="35">
        <f t="shared" si="40"/>
        <v>50571</v>
      </c>
      <c r="C280" s="36">
        <f t="shared" si="41"/>
        <v>0</v>
      </c>
      <c r="D280" s="36">
        <f t="shared" ref="D280:D343" si="43">+E280+F280</f>
        <v>0</v>
      </c>
      <c r="E280" s="243">
        <f t="shared" ref="E280:E343" si="44">+M280</f>
        <v>0</v>
      </c>
      <c r="F280" s="243">
        <f t="shared" si="37"/>
        <v>0</v>
      </c>
      <c r="G280" s="37">
        <f t="shared" si="42"/>
        <v>0</v>
      </c>
      <c r="M280" s="132">
        <f t="shared" si="38"/>
        <v>0</v>
      </c>
      <c r="N280" s="162">
        <f t="shared" si="39"/>
        <v>0</v>
      </c>
    </row>
    <row r="281" spans="1:14" x14ac:dyDescent="0.2">
      <c r="A281" s="34" t="str">
        <f t="shared" si="36"/>
        <v>Finished</v>
      </c>
      <c r="B281" s="35">
        <f t="shared" si="40"/>
        <v>50601</v>
      </c>
      <c r="C281" s="36">
        <f t="shared" si="41"/>
        <v>0</v>
      </c>
      <c r="D281" s="36">
        <f t="shared" si="43"/>
        <v>0</v>
      </c>
      <c r="E281" s="243">
        <f t="shared" si="44"/>
        <v>0</v>
      </c>
      <c r="F281" s="243">
        <f t="shared" si="37"/>
        <v>0</v>
      </c>
      <c r="G281" s="37">
        <f t="shared" si="42"/>
        <v>0</v>
      </c>
      <c r="M281" s="132">
        <f t="shared" si="38"/>
        <v>0</v>
      </c>
      <c r="N281" s="162">
        <f t="shared" si="39"/>
        <v>0</v>
      </c>
    </row>
    <row r="282" spans="1:14" x14ac:dyDescent="0.2">
      <c r="A282" s="34" t="str">
        <f t="shared" si="36"/>
        <v>Finished</v>
      </c>
      <c r="B282" s="35">
        <f t="shared" si="40"/>
        <v>50632</v>
      </c>
      <c r="C282" s="36">
        <f t="shared" si="41"/>
        <v>0</v>
      </c>
      <c r="D282" s="36">
        <f t="shared" si="43"/>
        <v>0</v>
      </c>
      <c r="E282" s="243">
        <f t="shared" si="44"/>
        <v>0</v>
      </c>
      <c r="F282" s="243">
        <f t="shared" si="37"/>
        <v>0</v>
      </c>
      <c r="G282" s="37">
        <f t="shared" si="42"/>
        <v>0</v>
      </c>
      <c r="M282" s="132">
        <f t="shared" si="38"/>
        <v>0</v>
      </c>
      <c r="N282" s="162">
        <f t="shared" si="39"/>
        <v>0</v>
      </c>
    </row>
    <row r="283" spans="1:14" x14ac:dyDescent="0.2">
      <c r="A283" s="34" t="str">
        <f t="shared" si="36"/>
        <v>Finished</v>
      </c>
      <c r="B283" s="35">
        <f t="shared" si="40"/>
        <v>50663</v>
      </c>
      <c r="C283" s="36">
        <f t="shared" si="41"/>
        <v>0</v>
      </c>
      <c r="D283" s="36">
        <f t="shared" si="43"/>
        <v>0</v>
      </c>
      <c r="E283" s="243">
        <f t="shared" si="44"/>
        <v>0</v>
      </c>
      <c r="F283" s="243">
        <f t="shared" si="37"/>
        <v>0</v>
      </c>
      <c r="G283" s="37">
        <f t="shared" si="42"/>
        <v>0</v>
      </c>
      <c r="M283" s="132">
        <f t="shared" si="38"/>
        <v>0</v>
      </c>
      <c r="N283" s="162">
        <f t="shared" si="39"/>
        <v>0</v>
      </c>
    </row>
    <row r="284" spans="1:14" x14ac:dyDescent="0.2">
      <c r="A284" s="34" t="str">
        <f t="shared" si="36"/>
        <v>Finished</v>
      </c>
      <c r="B284" s="35">
        <f t="shared" si="40"/>
        <v>50693</v>
      </c>
      <c r="C284" s="36">
        <f t="shared" si="41"/>
        <v>0</v>
      </c>
      <c r="D284" s="36">
        <f t="shared" si="43"/>
        <v>0</v>
      </c>
      <c r="E284" s="243">
        <f t="shared" si="44"/>
        <v>0</v>
      </c>
      <c r="F284" s="243">
        <f t="shared" si="37"/>
        <v>0</v>
      </c>
      <c r="G284" s="37">
        <f t="shared" si="42"/>
        <v>0</v>
      </c>
      <c r="M284" s="132">
        <f t="shared" si="38"/>
        <v>0</v>
      </c>
      <c r="N284" s="162">
        <f t="shared" si="39"/>
        <v>0</v>
      </c>
    </row>
    <row r="285" spans="1:14" x14ac:dyDescent="0.2">
      <c r="A285" s="34" t="str">
        <f t="shared" si="36"/>
        <v>Finished</v>
      </c>
      <c r="B285" s="35">
        <f t="shared" si="40"/>
        <v>50724</v>
      </c>
      <c r="C285" s="36">
        <f t="shared" si="41"/>
        <v>0</v>
      </c>
      <c r="D285" s="36">
        <f t="shared" si="43"/>
        <v>0</v>
      </c>
      <c r="E285" s="243">
        <f t="shared" si="44"/>
        <v>0</v>
      </c>
      <c r="F285" s="243">
        <f t="shared" si="37"/>
        <v>0</v>
      </c>
      <c r="G285" s="37">
        <f t="shared" si="42"/>
        <v>0</v>
      </c>
      <c r="M285" s="132">
        <f t="shared" si="38"/>
        <v>0</v>
      </c>
      <c r="N285" s="162">
        <f t="shared" si="39"/>
        <v>0</v>
      </c>
    </row>
    <row r="286" spans="1:14" x14ac:dyDescent="0.2">
      <c r="A286" s="34" t="str">
        <f t="shared" si="36"/>
        <v>Finished</v>
      </c>
      <c r="B286" s="35">
        <f t="shared" si="40"/>
        <v>50754</v>
      </c>
      <c r="C286" s="36">
        <f t="shared" si="41"/>
        <v>0</v>
      </c>
      <c r="D286" s="36">
        <f t="shared" si="43"/>
        <v>0</v>
      </c>
      <c r="E286" s="243">
        <f t="shared" si="44"/>
        <v>0</v>
      </c>
      <c r="F286" s="243">
        <f t="shared" si="37"/>
        <v>0</v>
      </c>
      <c r="G286" s="37">
        <f t="shared" si="42"/>
        <v>0</v>
      </c>
      <c r="M286" s="132">
        <f t="shared" si="38"/>
        <v>0</v>
      </c>
      <c r="N286" s="162">
        <f t="shared" si="39"/>
        <v>0</v>
      </c>
    </row>
    <row r="287" spans="1:14" x14ac:dyDescent="0.2">
      <c r="A287" s="34" t="str">
        <f t="shared" si="36"/>
        <v>Finished</v>
      </c>
      <c r="B287" s="35">
        <f t="shared" si="40"/>
        <v>50785</v>
      </c>
      <c r="C287" s="36">
        <f t="shared" si="41"/>
        <v>0</v>
      </c>
      <c r="D287" s="36">
        <f t="shared" si="43"/>
        <v>0</v>
      </c>
      <c r="E287" s="243">
        <f t="shared" si="44"/>
        <v>0</v>
      </c>
      <c r="F287" s="243">
        <f t="shared" si="37"/>
        <v>0</v>
      </c>
      <c r="G287" s="37">
        <f t="shared" si="42"/>
        <v>0</v>
      </c>
      <c r="M287" s="132">
        <f t="shared" si="38"/>
        <v>0</v>
      </c>
      <c r="N287" s="162">
        <f t="shared" si="39"/>
        <v>0</v>
      </c>
    </row>
    <row r="288" spans="1:14" x14ac:dyDescent="0.2">
      <c r="A288" s="34" t="str">
        <f t="shared" si="36"/>
        <v>Finished</v>
      </c>
      <c r="B288" s="35">
        <f t="shared" si="40"/>
        <v>50816</v>
      </c>
      <c r="C288" s="36">
        <f t="shared" si="41"/>
        <v>0</v>
      </c>
      <c r="D288" s="36">
        <f t="shared" si="43"/>
        <v>0</v>
      </c>
      <c r="E288" s="243">
        <f t="shared" si="44"/>
        <v>0</v>
      </c>
      <c r="F288" s="243">
        <f t="shared" si="37"/>
        <v>0</v>
      </c>
      <c r="G288" s="37">
        <f t="shared" si="42"/>
        <v>0</v>
      </c>
      <c r="M288" s="132">
        <f t="shared" si="38"/>
        <v>0</v>
      </c>
      <c r="N288" s="162">
        <f t="shared" si="39"/>
        <v>0</v>
      </c>
    </row>
    <row r="289" spans="1:14" x14ac:dyDescent="0.2">
      <c r="A289" s="34" t="str">
        <f t="shared" si="36"/>
        <v>Finished</v>
      </c>
      <c r="B289" s="35">
        <f t="shared" si="40"/>
        <v>50844</v>
      </c>
      <c r="C289" s="36">
        <f t="shared" si="41"/>
        <v>0</v>
      </c>
      <c r="D289" s="36">
        <f t="shared" si="43"/>
        <v>0</v>
      </c>
      <c r="E289" s="243">
        <f t="shared" si="44"/>
        <v>0</v>
      </c>
      <c r="F289" s="243">
        <f t="shared" si="37"/>
        <v>0</v>
      </c>
      <c r="G289" s="37">
        <f t="shared" si="42"/>
        <v>0</v>
      </c>
      <c r="M289" s="132">
        <f t="shared" si="38"/>
        <v>0</v>
      </c>
      <c r="N289" s="162">
        <f t="shared" si="39"/>
        <v>0</v>
      </c>
    </row>
    <row r="290" spans="1:14" x14ac:dyDescent="0.2">
      <c r="A290" s="34" t="str">
        <f t="shared" si="36"/>
        <v>Finished</v>
      </c>
      <c r="B290" s="35">
        <f t="shared" si="40"/>
        <v>50875</v>
      </c>
      <c r="C290" s="36">
        <f t="shared" si="41"/>
        <v>0</v>
      </c>
      <c r="D290" s="36">
        <f t="shared" si="43"/>
        <v>0</v>
      </c>
      <c r="E290" s="243">
        <f t="shared" si="44"/>
        <v>0</v>
      </c>
      <c r="F290" s="243">
        <f t="shared" si="37"/>
        <v>0</v>
      </c>
      <c r="G290" s="37">
        <f t="shared" si="42"/>
        <v>0</v>
      </c>
      <c r="M290" s="132">
        <f t="shared" si="38"/>
        <v>0</v>
      </c>
      <c r="N290" s="162">
        <f t="shared" si="39"/>
        <v>0</v>
      </c>
    </row>
    <row r="291" spans="1:14" x14ac:dyDescent="0.2">
      <c r="A291" s="34" t="str">
        <f t="shared" si="36"/>
        <v>Finished</v>
      </c>
      <c r="B291" s="35">
        <f t="shared" si="40"/>
        <v>50905</v>
      </c>
      <c r="C291" s="36">
        <f t="shared" si="41"/>
        <v>0</v>
      </c>
      <c r="D291" s="36">
        <f t="shared" si="43"/>
        <v>0</v>
      </c>
      <c r="E291" s="243">
        <f t="shared" si="44"/>
        <v>0</v>
      </c>
      <c r="F291" s="243">
        <f t="shared" si="37"/>
        <v>0</v>
      </c>
      <c r="G291" s="37">
        <f t="shared" si="42"/>
        <v>0</v>
      </c>
      <c r="M291" s="132">
        <f t="shared" si="38"/>
        <v>0</v>
      </c>
      <c r="N291" s="162">
        <f t="shared" si="39"/>
        <v>0</v>
      </c>
    </row>
    <row r="292" spans="1:14" x14ac:dyDescent="0.2">
      <c r="A292" s="34" t="str">
        <f t="shared" si="36"/>
        <v>Finished</v>
      </c>
      <c r="B292" s="35">
        <f t="shared" si="40"/>
        <v>50936</v>
      </c>
      <c r="C292" s="36">
        <f t="shared" si="41"/>
        <v>0</v>
      </c>
      <c r="D292" s="36">
        <f t="shared" si="43"/>
        <v>0</v>
      </c>
      <c r="E292" s="243">
        <f t="shared" si="44"/>
        <v>0</v>
      </c>
      <c r="F292" s="243">
        <f t="shared" si="37"/>
        <v>0</v>
      </c>
      <c r="G292" s="37">
        <f t="shared" si="42"/>
        <v>0</v>
      </c>
      <c r="M292" s="132">
        <f t="shared" si="38"/>
        <v>0</v>
      </c>
      <c r="N292" s="162">
        <f t="shared" si="39"/>
        <v>0</v>
      </c>
    </row>
    <row r="293" spans="1:14" x14ac:dyDescent="0.2">
      <c r="A293" s="34" t="str">
        <f t="shared" si="36"/>
        <v>Finished</v>
      </c>
      <c r="B293" s="35">
        <f t="shared" si="40"/>
        <v>50966</v>
      </c>
      <c r="C293" s="36">
        <f t="shared" si="41"/>
        <v>0</v>
      </c>
      <c r="D293" s="36">
        <f t="shared" si="43"/>
        <v>0</v>
      </c>
      <c r="E293" s="243">
        <f t="shared" si="44"/>
        <v>0</v>
      </c>
      <c r="F293" s="243">
        <f t="shared" si="37"/>
        <v>0</v>
      </c>
      <c r="G293" s="37">
        <f t="shared" si="42"/>
        <v>0</v>
      </c>
      <c r="M293" s="132">
        <f t="shared" si="38"/>
        <v>0</v>
      </c>
      <c r="N293" s="162">
        <f t="shared" si="39"/>
        <v>0</v>
      </c>
    </row>
    <row r="294" spans="1:14" x14ac:dyDescent="0.2">
      <c r="A294" s="34" t="str">
        <f t="shared" si="36"/>
        <v>Finished</v>
      </c>
      <c r="B294" s="35">
        <f t="shared" si="40"/>
        <v>50997</v>
      </c>
      <c r="C294" s="36">
        <f t="shared" si="41"/>
        <v>0</v>
      </c>
      <c r="D294" s="36">
        <f t="shared" si="43"/>
        <v>0</v>
      </c>
      <c r="E294" s="243">
        <f t="shared" si="44"/>
        <v>0</v>
      </c>
      <c r="F294" s="243">
        <f t="shared" si="37"/>
        <v>0</v>
      </c>
      <c r="G294" s="37">
        <f t="shared" si="42"/>
        <v>0</v>
      </c>
      <c r="M294" s="132">
        <f t="shared" si="38"/>
        <v>0</v>
      </c>
      <c r="N294" s="162">
        <f t="shared" si="39"/>
        <v>0</v>
      </c>
    </row>
    <row r="295" spans="1:14" x14ac:dyDescent="0.2">
      <c r="A295" s="34" t="str">
        <f t="shared" si="36"/>
        <v>Finished</v>
      </c>
      <c r="B295" s="35">
        <f t="shared" si="40"/>
        <v>51028</v>
      </c>
      <c r="C295" s="36">
        <f t="shared" si="41"/>
        <v>0</v>
      </c>
      <c r="D295" s="36">
        <f t="shared" si="43"/>
        <v>0</v>
      </c>
      <c r="E295" s="243">
        <f t="shared" si="44"/>
        <v>0</v>
      </c>
      <c r="F295" s="243">
        <f t="shared" si="37"/>
        <v>0</v>
      </c>
      <c r="G295" s="37">
        <f t="shared" si="42"/>
        <v>0</v>
      </c>
      <c r="M295" s="132">
        <f t="shared" si="38"/>
        <v>0</v>
      </c>
      <c r="N295" s="162">
        <f t="shared" si="39"/>
        <v>0</v>
      </c>
    </row>
    <row r="296" spans="1:14" x14ac:dyDescent="0.2">
      <c r="A296" s="34" t="str">
        <f t="shared" si="36"/>
        <v>Finished</v>
      </c>
      <c r="B296" s="35">
        <f t="shared" si="40"/>
        <v>51058</v>
      </c>
      <c r="C296" s="36">
        <f t="shared" si="41"/>
        <v>0</v>
      </c>
      <c r="D296" s="36">
        <f t="shared" si="43"/>
        <v>0</v>
      </c>
      <c r="E296" s="243">
        <f t="shared" si="44"/>
        <v>0</v>
      </c>
      <c r="F296" s="243">
        <f t="shared" si="37"/>
        <v>0</v>
      </c>
      <c r="G296" s="37">
        <f t="shared" si="42"/>
        <v>0</v>
      </c>
      <c r="M296" s="132">
        <f t="shared" si="38"/>
        <v>0</v>
      </c>
      <c r="N296" s="162">
        <f t="shared" si="39"/>
        <v>0</v>
      </c>
    </row>
    <row r="297" spans="1:14" x14ac:dyDescent="0.2">
      <c r="A297" s="34" t="str">
        <f t="shared" si="36"/>
        <v>Finished</v>
      </c>
      <c r="B297" s="35">
        <f t="shared" si="40"/>
        <v>51089</v>
      </c>
      <c r="C297" s="36">
        <f t="shared" si="41"/>
        <v>0</v>
      </c>
      <c r="D297" s="36">
        <f t="shared" si="43"/>
        <v>0</v>
      </c>
      <c r="E297" s="243">
        <f t="shared" si="44"/>
        <v>0</v>
      </c>
      <c r="F297" s="243">
        <f t="shared" si="37"/>
        <v>0</v>
      </c>
      <c r="G297" s="37">
        <f t="shared" si="42"/>
        <v>0</v>
      </c>
      <c r="M297" s="132">
        <f t="shared" si="38"/>
        <v>0</v>
      </c>
      <c r="N297" s="162">
        <f t="shared" si="39"/>
        <v>0</v>
      </c>
    </row>
    <row r="298" spans="1:14" x14ac:dyDescent="0.2">
      <c r="A298" s="34" t="str">
        <f t="shared" si="36"/>
        <v>Finished</v>
      </c>
      <c r="B298" s="35">
        <f t="shared" si="40"/>
        <v>51119</v>
      </c>
      <c r="C298" s="36">
        <f t="shared" si="41"/>
        <v>0</v>
      </c>
      <c r="D298" s="36">
        <f t="shared" si="43"/>
        <v>0</v>
      </c>
      <c r="E298" s="243">
        <f t="shared" si="44"/>
        <v>0</v>
      </c>
      <c r="F298" s="243">
        <f t="shared" si="37"/>
        <v>0</v>
      </c>
      <c r="G298" s="37">
        <f t="shared" si="42"/>
        <v>0</v>
      </c>
      <c r="M298" s="132">
        <f t="shared" si="38"/>
        <v>0</v>
      </c>
      <c r="N298" s="162">
        <f t="shared" si="39"/>
        <v>0</v>
      </c>
    </row>
    <row r="299" spans="1:14" x14ac:dyDescent="0.2">
      <c r="A299" s="34" t="str">
        <f t="shared" si="36"/>
        <v>Finished</v>
      </c>
      <c r="B299" s="35">
        <f t="shared" si="40"/>
        <v>51150</v>
      </c>
      <c r="C299" s="36">
        <f t="shared" si="41"/>
        <v>0</v>
      </c>
      <c r="D299" s="36">
        <f t="shared" si="43"/>
        <v>0</v>
      </c>
      <c r="E299" s="243">
        <f t="shared" si="44"/>
        <v>0</v>
      </c>
      <c r="F299" s="243">
        <f t="shared" si="37"/>
        <v>0</v>
      </c>
      <c r="G299" s="37">
        <f t="shared" si="42"/>
        <v>0</v>
      </c>
      <c r="M299" s="132">
        <f t="shared" si="38"/>
        <v>0</v>
      </c>
      <c r="N299" s="162">
        <f t="shared" si="39"/>
        <v>0</v>
      </c>
    </row>
    <row r="300" spans="1:14" x14ac:dyDescent="0.2">
      <c r="A300" s="34" t="str">
        <f t="shared" si="36"/>
        <v>Finished</v>
      </c>
      <c r="B300" s="35">
        <f t="shared" si="40"/>
        <v>51181</v>
      </c>
      <c r="C300" s="36">
        <f t="shared" si="41"/>
        <v>0</v>
      </c>
      <c r="D300" s="36">
        <f t="shared" si="43"/>
        <v>0</v>
      </c>
      <c r="E300" s="243">
        <f t="shared" si="44"/>
        <v>0</v>
      </c>
      <c r="F300" s="243">
        <f t="shared" si="37"/>
        <v>0</v>
      </c>
      <c r="G300" s="37">
        <f t="shared" si="42"/>
        <v>0</v>
      </c>
      <c r="M300" s="132">
        <f t="shared" si="38"/>
        <v>0</v>
      </c>
      <c r="N300" s="162">
        <f t="shared" si="39"/>
        <v>0</v>
      </c>
    </row>
    <row r="301" spans="1:14" x14ac:dyDescent="0.2">
      <c r="A301" s="34" t="str">
        <f t="shared" si="36"/>
        <v>Finished</v>
      </c>
      <c r="B301" s="35">
        <f t="shared" si="40"/>
        <v>51210</v>
      </c>
      <c r="C301" s="36">
        <f t="shared" si="41"/>
        <v>0</v>
      </c>
      <c r="D301" s="36">
        <f t="shared" si="43"/>
        <v>0</v>
      </c>
      <c r="E301" s="243">
        <f t="shared" si="44"/>
        <v>0</v>
      </c>
      <c r="F301" s="243">
        <f t="shared" si="37"/>
        <v>0</v>
      </c>
      <c r="G301" s="37">
        <f t="shared" si="42"/>
        <v>0</v>
      </c>
      <c r="M301" s="132">
        <f t="shared" si="38"/>
        <v>0</v>
      </c>
      <c r="N301" s="162">
        <f t="shared" si="39"/>
        <v>0</v>
      </c>
    </row>
    <row r="302" spans="1:14" x14ac:dyDescent="0.2">
      <c r="A302" s="34" t="str">
        <f t="shared" si="36"/>
        <v>Finished</v>
      </c>
      <c r="B302" s="35">
        <f t="shared" si="40"/>
        <v>51241</v>
      </c>
      <c r="C302" s="36">
        <f t="shared" si="41"/>
        <v>0</v>
      </c>
      <c r="D302" s="36">
        <f t="shared" si="43"/>
        <v>0</v>
      </c>
      <c r="E302" s="243">
        <f t="shared" si="44"/>
        <v>0</v>
      </c>
      <c r="F302" s="243">
        <f t="shared" si="37"/>
        <v>0</v>
      </c>
      <c r="G302" s="37">
        <f t="shared" si="42"/>
        <v>0</v>
      </c>
      <c r="M302" s="132">
        <f t="shared" si="38"/>
        <v>0</v>
      </c>
      <c r="N302" s="162">
        <f t="shared" si="39"/>
        <v>0</v>
      </c>
    </row>
    <row r="303" spans="1:14" x14ac:dyDescent="0.2">
      <c r="A303" s="34" t="str">
        <f t="shared" si="36"/>
        <v>Finished</v>
      </c>
      <c r="B303" s="35">
        <f t="shared" si="40"/>
        <v>51271</v>
      </c>
      <c r="C303" s="36">
        <f t="shared" si="41"/>
        <v>0</v>
      </c>
      <c r="D303" s="36">
        <f t="shared" si="43"/>
        <v>0</v>
      </c>
      <c r="E303" s="243">
        <f t="shared" si="44"/>
        <v>0</v>
      </c>
      <c r="F303" s="243">
        <f t="shared" si="37"/>
        <v>0</v>
      </c>
      <c r="G303" s="37">
        <f t="shared" si="42"/>
        <v>0</v>
      </c>
      <c r="M303" s="132">
        <f t="shared" si="38"/>
        <v>0</v>
      </c>
      <c r="N303" s="162">
        <f t="shared" si="39"/>
        <v>0</v>
      </c>
    </row>
    <row r="304" spans="1:14" x14ac:dyDescent="0.2">
      <c r="A304" s="34" t="str">
        <f t="shared" si="36"/>
        <v>Finished</v>
      </c>
      <c r="B304" s="35">
        <f t="shared" si="40"/>
        <v>51302</v>
      </c>
      <c r="C304" s="36">
        <f t="shared" si="41"/>
        <v>0</v>
      </c>
      <c r="D304" s="36">
        <f t="shared" si="43"/>
        <v>0</v>
      </c>
      <c r="E304" s="243">
        <f t="shared" si="44"/>
        <v>0</v>
      </c>
      <c r="F304" s="243">
        <f t="shared" si="37"/>
        <v>0</v>
      </c>
      <c r="G304" s="37">
        <f t="shared" si="42"/>
        <v>0</v>
      </c>
      <c r="M304" s="132">
        <f t="shared" si="38"/>
        <v>0</v>
      </c>
      <c r="N304" s="162">
        <f t="shared" si="39"/>
        <v>0</v>
      </c>
    </row>
    <row r="305" spans="1:14" x14ac:dyDescent="0.2">
      <c r="A305" s="34" t="str">
        <f t="shared" si="36"/>
        <v>Finished</v>
      </c>
      <c r="B305" s="35">
        <f t="shared" si="40"/>
        <v>51332</v>
      </c>
      <c r="C305" s="36">
        <f t="shared" si="41"/>
        <v>0</v>
      </c>
      <c r="D305" s="36">
        <f t="shared" si="43"/>
        <v>0</v>
      </c>
      <c r="E305" s="243">
        <f t="shared" si="44"/>
        <v>0</v>
      </c>
      <c r="F305" s="243">
        <f t="shared" si="37"/>
        <v>0</v>
      </c>
      <c r="G305" s="37">
        <f t="shared" si="42"/>
        <v>0</v>
      </c>
      <c r="M305" s="132">
        <f t="shared" si="38"/>
        <v>0</v>
      </c>
      <c r="N305" s="162">
        <f t="shared" si="39"/>
        <v>0</v>
      </c>
    </row>
    <row r="306" spans="1:14" x14ac:dyDescent="0.2">
      <c r="A306" s="34" t="str">
        <f t="shared" si="36"/>
        <v>Finished</v>
      </c>
      <c r="B306" s="35">
        <f t="shared" si="40"/>
        <v>51363</v>
      </c>
      <c r="C306" s="36">
        <f t="shared" si="41"/>
        <v>0</v>
      </c>
      <c r="D306" s="36">
        <f t="shared" si="43"/>
        <v>0</v>
      </c>
      <c r="E306" s="243">
        <f t="shared" si="44"/>
        <v>0</v>
      </c>
      <c r="F306" s="243">
        <f t="shared" si="37"/>
        <v>0</v>
      </c>
      <c r="G306" s="37">
        <f t="shared" si="42"/>
        <v>0</v>
      </c>
      <c r="M306" s="132">
        <f t="shared" si="38"/>
        <v>0</v>
      </c>
      <c r="N306" s="162">
        <f t="shared" si="39"/>
        <v>0</v>
      </c>
    </row>
    <row r="307" spans="1:14" x14ac:dyDescent="0.2">
      <c r="A307" s="34" t="str">
        <f t="shared" si="36"/>
        <v>Finished</v>
      </c>
      <c r="B307" s="35">
        <f t="shared" si="40"/>
        <v>51394</v>
      </c>
      <c r="C307" s="36">
        <f t="shared" si="41"/>
        <v>0</v>
      </c>
      <c r="D307" s="36">
        <f t="shared" si="43"/>
        <v>0</v>
      </c>
      <c r="E307" s="243">
        <f t="shared" si="44"/>
        <v>0</v>
      </c>
      <c r="F307" s="243">
        <f t="shared" si="37"/>
        <v>0</v>
      </c>
      <c r="G307" s="37">
        <f t="shared" si="42"/>
        <v>0</v>
      </c>
      <c r="M307" s="132">
        <f t="shared" si="38"/>
        <v>0</v>
      </c>
      <c r="N307" s="162">
        <f t="shared" si="39"/>
        <v>0</v>
      </c>
    </row>
    <row r="308" spans="1:14" x14ac:dyDescent="0.2">
      <c r="A308" s="34" t="str">
        <f t="shared" si="36"/>
        <v>Finished</v>
      </c>
      <c r="B308" s="35">
        <f t="shared" si="40"/>
        <v>51424</v>
      </c>
      <c r="C308" s="36">
        <f t="shared" si="41"/>
        <v>0</v>
      </c>
      <c r="D308" s="36">
        <f t="shared" si="43"/>
        <v>0</v>
      </c>
      <c r="E308" s="243">
        <f t="shared" si="44"/>
        <v>0</v>
      </c>
      <c r="F308" s="243">
        <f t="shared" si="37"/>
        <v>0</v>
      </c>
      <c r="G308" s="37">
        <f t="shared" si="42"/>
        <v>0</v>
      </c>
      <c r="M308" s="132">
        <f t="shared" si="38"/>
        <v>0</v>
      </c>
      <c r="N308" s="162">
        <f t="shared" si="39"/>
        <v>0</v>
      </c>
    </row>
    <row r="309" spans="1:14" x14ac:dyDescent="0.2">
      <c r="A309" s="34" t="str">
        <f t="shared" si="36"/>
        <v>Finished</v>
      </c>
      <c r="B309" s="35">
        <f t="shared" si="40"/>
        <v>51455</v>
      </c>
      <c r="C309" s="36">
        <f t="shared" si="41"/>
        <v>0</v>
      </c>
      <c r="D309" s="36">
        <f t="shared" si="43"/>
        <v>0</v>
      </c>
      <c r="E309" s="243">
        <f t="shared" si="44"/>
        <v>0</v>
      </c>
      <c r="F309" s="243">
        <f t="shared" si="37"/>
        <v>0</v>
      </c>
      <c r="G309" s="37">
        <f t="shared" si="42"/>
        <v>0</v>
      </c>
      <c r="M309" s="132">
        <f t="shared" si="38"/>
        <v>0</v>
      </c>
      <c r="N309" s="162">
        <f t="shared" si="39"/>
        <v>0</v>
      </c>
    </row>
    <row r="310" spans="1:14" x14ac:dyDescent="0.2">
      <c r="A310" s="34" t="str">
        <f t="shared" ref="A310:A373" si="45">+IF(A309&lt;num_pmts,A309+1,"Finished")</f>
        <v>Finished</v>
      </c>
      <c r="B310" s="35">
        <f t="shared" si="40"/>
        <v>51485</v>
      </c>
      <c r="C310" s="36">
        <f t="shared" si="41"/>
        <v>0</v>
      </c>
      <c r="D310" s="36">
        <f t="shared" si="43"/>
        <v>0</v>
      </c>
      <c r="E310" s="243">
        <f t="shared" si="44"/>
        <v>0</v>
      </c>
      <c r="F310" s="243">
        <f t="shared" si="37"/>
        <v>0</v>
      </c>
      <c r="G310" s="37">
        <f t="shared" si="42"/>
        <v>0</v>
      </c>
      <c r="M310" s="132">
        <f t="shared" si="38"/>
        <v>0</v>
      </c>
      <c r="N310" s="162">
        <f t="shared" si="39"/>
        <v>0</v>
      </c>
    </row>
    <row r="311" spans="1:14" x14ac:dyDescent="0.2">
      <c r="A311" s="34" t="str">
        <f t="shared" si="45"/>
        <v>Finished</v>
      </c>
      <c r="B311" s="35">
        <f t="shared" si="40"/>
        <v>51516</v>
      </c>
      <c r="C311" s="36">
        <f t="shared" si="41"/>
        <v>0</v>
      </c>
      <c r="D311" s="36">
        <f t="shared" si="43"/>
        <v>0</v>
      </c>
      <c r="E311" s="243">
        <f t="shared" si="44"/>
        <v>0</v>
      </c>
      <c r="F311" s="243">
        <f t="shared" si="37"/>
        <v>0</v>
      </c>
      <c r="G311" s="37">
        <f t="shared" si="42"/>
        <v>0</v>
      </c>
      <c r="M311" s="132">
        <f t="shared" si="38"/>
        <v>0</v>
      </c>
      <c r="N311" s="162">
        <f t="shared" si="39"/>
        <v>0</v>
      </c>
    </row>
    <row r="312" spans="1:14" x14ac:dyDescent="0.2">
      <c r="A312" s="34" t="str">
        <f t="shared" si="45"/>
        <v>Finished</v>
      </c>
      <c r="B312" s="35">
        <f t="shared" si="40"/>
        <v>51547</v>
      </c>
      <c r="C312" s="36">
        <f t="shared" si="41"/>
        <v>0</v>
      </c>
      <c r="D312" s="36">
        <f t="shared" si="43"/>
        <v>0</v>
      </c>
      <c r="E312" s="243">
        <f t="shared" si="44"/>
        <v>0</v>
      </c>
      <c r="F312" s="243">
        <f t="shared" si="37"/>
        <v>0</v>
      </c>
      <c r="G312" s="37">
        <f t="shared" si="42"/>
        <v>0</v>
      </c>
      <c r="M312" s="132">
        <f t="shared" si="38"/>
        <v>0</v>
      </c>
      <c r="N312" s="162">
        <f t="shared" si="39"/>
        <v>0</v>
      </c>
    </row>
    <row r="313" spans="1:14" x14ac:dyDescent="0.2">
      <c r="A313" s="34" t="str">
        <f t="shared" si="45"/>
        <v>Finished</v>
      </c>
      <c r="B313" s="35">
        <f t="shared" si="40"/>
        <v>51575</v>
      </c>
      <c r="C313" s="36">
        <f t="shared" si="41"/>
        <v>0</v>
      </c>
      <c r="D313" s="36">
        <f t="shared" si="43"/>
        <v>0</v>
      </c>
      <c r="E313" s="243">
        <f t="shared" si="44"/>
        <v>0</v>
      </c>
      <c r="F313" s="243">
        <f t="shared" si="37"/>
        <v>0</v>
      </c>
      <c r="G313" s="37">
        <f t="shared" si="42"/>
        <v>0</v>
      </c>
      <c r="M313" s="132">
        <f t="shared" si="38"/>
        <v>0</v>
      </c>
      <c r="N313" s="162">
        <f t="shared" si="39"/>
        <v>0</v>
      </c>
    </row>
    <row r="314" spans="1:14" x14ac:dyDescent="0.2">
      <c r="A314" s="34" t="str">
        <f t="shared" si="45"/>
        <v>Finished</v>
      </c>
      <c r="B314" s="35">
        <f t="shared" si="40"/>
        <v>51606</v>
      </c>
      <c r="C314" s="36">
        <f t="shared" si="41"/>
        <v>0</v>
      </c>
      <c r="D314" s="36">
        <f t="shared" si="43"/>
        <v>0</v>
      </c>
      <c r="E314" s="243">
        <f t="shared" si="44"/>
        <v>0</v>
      </c>
      <c r="F314" s="243">
        <f t="shared" si="37"/>
        <v>0</v>
      </c>
      <c r="G314" s="37">
        <f t="shared" si="42"/>
        <v>0</v>
      </c>
      <c r="M314" s="132">
        <f t="shared" si="38"/>
        <v>0</v>
      </c>
      <c r="N314" s="162">
        <f t="shared" si="39"/>
        <v>0</v>
      </c>
    </row>
    <row r="315" spans="1:14" x14ac:dyDescent="0.2">
      <c r="A315" s="34" t="str">
        <f t="shared" si="45"/>
        <v>Finished</v>
      </c>
      <c r="B315" s="35">
        <f t="shared" si="40"/>
        <v>51636</v>
      </c>
      <c r="C315" s="36">
        <f t="shared" si="41"/>
        <v>0</v>
      </c>
      <c r="D315" s="36">
        <f t="shared" si="43"/>
        <v>0</v>
      </c>
      <c r="E315" s="243">
        <f t="shared" si="44"/>
        <v>0</v>
      </c>
      <c r="F315" s="243">
        <f t="shared" si="37"/>
        <v>0</v>
      </c>
      <c r="G315" s="37">
        <f t="shared" si="42"/>
        <v>0</v>
      </c>
      <c r="M315" s="132">
        <f t="shared" si="38"/>
        <v>0</v>
      </c>
      <c r="N315" s="162">
        <f t="shared" si="39"/>
        <v>0</v>
      </c>
    </row>
    <row r="316" spans="1:14" x14ac:dyDescent="0.2">
      <c r="A316" s="34" t="str">
        <f t="shared" si="45"/>
        <v>Finished</v>
      </c>
      <c r="B316" s="35">
        <f t="shared" si="40"/>
        <v>51667</v>
      </c>
      <c r="C316" s="36">
        <f t="shared" si="41"/>
        <v>0</v>
      </c>
      <c r="D316" s="36">
        <f t="shared" si="43"/>
        <v>0</v>
      </c>
      <c r="E316" s="243">
        <f t="shared" si="44"/>
        <v>0</v>
      </c>
      <c r="F316" s="243">
        <f t="shared" si="37"/>
        <v>0</v>
      </c>
      <c r="G316" s="37">
        <f t="shared" si="42"/>
        <v>0</v>
      </c>
      <c r="M316" s="132">
        <f t="shared" si="38"/>
        <v>0</v>
      </c>
      <c r="N316" s="162">
        <f t="shared" si="39"/>
        <v>0</v>
      </c>
    </row>
    <row r="317" spans="1:14" x14ac:dyDescent="0.2">
      <c r="A317" s="34" t="str">
        <f t="shared" si="45"/>
        <v>Finished</v>
      </c>
      <c r="B317" s="35">
        <f t="shared" si="40"/>
        <v>51697</v>
      </c>
      <c r="C317" s="36">
        <f t="shared" si="41"/>
        <v>0</v>
      </c>
      <c r="D317" s="36">
        <f t="shared" si="43"/>
        <v>0</v>
      </c>
      <c r="E317" s="243">
        <f t="shared" si="44"/>
        <v>0</v>
      </c>
      <c r="F317" s="243">
        <f t="shared" si="37"/>
        <v>0</v>
      </c>
      <c r="G317" s="37">
        <f t="shared" si="42"/>
        <v>0</v>
      </c>
      <c r="M317" s="132">
        <f t="shared" si="38"/>
        <v>0</v>
      </c>
      <c r="N317" s="162">
        <f t="shared" si="39"/>
        <v>0</v>
      </c>
    </row>
    <row r="318" spans="1:14" x14ac:dyDescent="0.2">
      <c r="A318" s="34" t="str">
        <f t="shared" si="45"/>
        <v>Finished</v>
      </c>
      <c r="B318" s="35">
        <f t="shared" si="40"/>
        <v>51728</v>
      </c>
      <c r="C318" s="36">
        <f t="shared" si="41"/>
        <v>0</v>
      </c>
      <c r="D318" s="36">
        <f t="shared" si="43"/>
        <v>0</v>
      </c>
      <c r="E318" s="243">
        <f t="shared" si="44"/>
        <v>0</v>
      </c>
      <c r="F318" s="243">
        <f t="shared" si="37"/>
        <v>0</v>
      </c>
      <c r="G318" s="37">
        <f t="shared" si="42"/>
        <v>0</v>
      </c>
      <c r="M318" s="132">
        <f t="shared" si="38"/>
        <v>0</v>
      </c>
      <c r="N318" s="162">
        <f t="shared" si="39"/>
        <v>0</v>
      </c>
    </row>
    <row r="319" spans="1:14" x14ac:dyDescent="0.2">
      <c r="A319" s="34" t="str">
        <f t="shared" si="45"/>
        <v>Finished</v>
      </c>
      <c r="B319" s="35">
        <f t="shared" si="40"/>
        <v>51759</v>
      </c>
      <c r="C319" s="36">
        <f t="shared" si="41"/>
        <v>0</v>
      </c>
      <c r="D319" s="36">
        <f t="shared" si="43"/>
        <v>0</v>
      </c>
      <c r="E319" s="243">
        <f t="shared" si="44"/>
        <v>0</v>
      </c>
      <c r="F319" s="243">
        <f t="shared" si="37"/>
        <v>0</v>
      </c>
      <c r="G319" s="37">
        <f t="shared" si="42"/>
        <v>0</v>
      </c>
      <c r="M319" s="132">
        <f t="shared" si="38"/>
        <v>0</v>
      </c>
      <c r="N319" s="162">
        <f t="shared" si="39"/>
        <v>0</v>
      </c>
    </row>
    <row r="320" spans="1:14" x14ac:dyDescent="0.2">
      <c r="A320" s="34" t="str">
        <f t="shared" si="45"/>
        <v>Finished</v>
      </c>
      <c r="B320" s="35">
        <f t="shared" si="40"/>
        <v>51789</v>
      </c>
      <c r="C320" s="36">
        <f t="shared" si="41"/>
        <v>0</v>
      </c>
      <c r="D320" s="36">
        <f t="shared" si="43"/>
        <v>0</v>
      </c>
      <c r="E320" s="243">
        <f t="shared" si="44"/>
        <v>0</v>
      </c>
      <c r="F320" s="243">
        <f t="shared" si="37"/>
        <v>0</v>
      </c>
      <c r="G320" s="37">
        <f t="shared" si="42"/>
        <v>0</v>
      </c>
      <c r="M320" s="132">
        <f t="shared" si="38"/>
        <v>0</v>
      </c>
      <c r="N320" s="162">
        <f t="shared" si="39"/>
        <v>0</v>
      </c>
    </row>
    <row r="321" spans="1:14" s="2" customFormat="1" ht="15" x14ac:dyDescent="0.25">
      <c r="A321" s="75" t="str">
        <f t="shared" si="45"/>
        <v>Finished</v>
      </c>
      <c r="B321" s="76">
        <f t="shared" si="40"/>
        <v>51820</v>
      </c>
      <c r="C321" s="77">
        <f t="shared" si="41"/>
        <v>0</v>
      </c>
      <c r="D321" s="77">
        <f t="shared" si="43"/>
        <v>0</v>
      </c>
      <c r="E321" s="245">
        <f t="shared" si="44"/>
        <v>0</v>
      </c>
      <c r="F321" s="245">
        <f t="shared" si="37"/>
        <v>0</v>
      </c>
      <c r="G321" s="78">
        <f t="shared" si="42"/>
        <v>0</v>
      </c>
      <c r="M321" s="132">
        <f t="shared" si="38"/>
        <v>0</v>
      </c>
      <c r="N321" s="162">
        <f t="shared" si="39"/>
        <v>0</v>
      </c>
    </row>
    <row r="322" spans="1:14" x14ac:dyDescent="0.2">
      <c r="A322" s="34" t="str">
        <f t="shared" si="45"/>
        <v>Finished</v>
      </c>
      <c r="B322" s="35">
        <f t="shared" si="40"/>
        <v>51850</v>
      </c>
      <c r="C322" s="36">
        <f t="shared" si="41"/>
        <v>0</v>
      </c>
      <c r="D322" s="36">
        <f t="shared" si="43"/>
        <v>0</v>
      </c>
      <c r="E322" s="243">
        <f t="shared" si="44"/>
        <v>0</v>
      </c>
      <c r="F322" s="243">
        <f t="shared" si="37"/>
        <v>0</v>
      </c>
      <c r="G322" s="37">
        <f t="shared" si="42"/>
        <v>0</v>
      </c>
      <c r="M322" s="132">
        <f t="shared" si="38"/>
        <v>0</v>
      </c>
      <c r="N322" s="162">
        <f t="shared" si="39"/>
        <v>0</v>
      </c>
    </row>
    <row r="323" spans="1:14" x14ac:dyDescent="0.2">
      <c r="A323" s="34" t="str">
        <f t="shared" si="45"/>
        <v>Finished</v>
      </c>
      <c r="B323" s="35">
        <f t="shared" si="40"/>
        <v>51881</v>
      </c>
      <c r="C323" s="36">
        <f t="shared" si="41"/>
        <v>0</v>
      </c>
      <c r="D323" s="36">
        <f t="shared" si="43"/>
        <v>0</v>
      </c>
      <c r="E323" s="243">
        <f t="shared" si="44"/>
        <v>0</v>
      </c>
      <c r="F323" s="243">
        <f t="shared" si="37"/>
        <v>0</v>
      </c>
      <c r="G323" s="37">
        <f t="shared" si="42"/>
        <v>0</v>
      </c>
      <c r="M323" s="132">
        <f t="shared" si="38"/>
        <v>0</v>
      </c>
      <c r="N323" s="162">
        <f t="shared" si="39"/>
        <v>0</v>
      </c>
    </row>
    <row r="324" spans="1:14" x14ac:dyDescent="0.2">
      <c r="A324" s="34" t="str">
        <f t="shared" si="45"/>
        <v>Finished</v>
      </c>
      <c r="B324" s="35">
        <f t="shared" si="40"/>
        <v>51912</v>
      </c>
      <c r="C324" s="36">
        <f t="shared" si="41"/>
        <v>0</v>
      </c>
      <c r="D324" s="36">
        <f t="shared" si="43"/>
        <v>0</v>
      </c>
      <c r="E324" s="243">
        <f t="shared" si="44"/>
        <v>0</v>
      </c>
      <c r="F324" s="243">
        <f t="shared" si="37"/>
        <v>0</v>
      </c>
      <c r="G324" s="37">
        <f t="shared" si="42"/>
        <v>0</v>
      </c>
      <c r="M324" s="132">
        <f t="shared" si="38"/>
        <v>0</v>
      </c>
      <c r="N324" s="162">
        <f t="shared" si="39"/>
        <v>0</v>
      </c>
    </row>
    <row r="325" spans="1:14" x14ac:dyDescent="0.2">
      <c r="A325" s="34" t="str">
        <f t="shared" si="45"/>
        <v>Finished</v>
      </c>
      <c r="B325" s="35">
        <f t="shared" si="40"/>
        <v>51940</v>
      </c>
      <c r="C325" s="36">
        <f t="shared" si="41"/>
        <v>0</v>
      </c>
      <c r="D325" s="36">
        <f t="shared" si="43"/>
        <v>0</v>
      </c>
      <c r="E325" s="243">
        <f t="shared" si="44"/>
        <v>0</v>
      </c>
      <c r="F325" s="243">
        <f t="shared" si="37"/>
        <v>0</v>
      </c>
      <c r="G325" s="37">
        <f t="shared" si="42"/>
        <v>0</v>
      </c>
      <c r="M325" s="132">
        <f t="shared" si="38"/>
        <v>0</v>
      </c>
      <c r="N325" s="162">
        <f t="shared" si="39"/>
        <v>0</v>
      </c>
    </row>
    <row r="326" spans="1:14" x14ac:dyDescent="0.2">
      <c r="A326" s="34" t="str">
        <f t="shared" si="45"/>
        <v>Finished</v>
      </c>
      <c r="B326" s="35">
        <f t="shared" si="40"/>
        <v>51971</v>
      </c>
      <c r="C326" s="36">
        <f t="shared" si="41"/>
        <v>0</v>
      </c>
      <c r="D326" s="36">
        <f t="shared" si="43"/>
        <v>0</v>
      </c>
      <c r="E326" s="243">
        <f t="shared" si="44"/>
        <v>0</v>
      </c>
      <c r="F326" s="243">
        <f t="shared" si="37"/>
        <v>0</v>
      </c>
      <c r="G326" s="37">
        <f t="shared" si="42"/>
        <v>0</v>
      </c>
      <c r="M326" s="132">
        <f t="shared" si="38"/>
        <v>0</v>
      </c>
      <c r="N326" s="162">
        <f t="shared" si="39"/>
        <v>0</v>
      </c>
    </row>
    <row r="327" spans="1:14" x14ac:dyDescent="0.2">
      <c r="A327" s="34" t="str">
        <f t="shared" si="45"/>
        <v>Finished</v>
      </c>
      <c r="B327" s="35">
        <f t="shared" si="40"/>
        <v>52001</v>
      </c>
      <c r="C327" s="36">
        <f t="shared" si="41"/>
        <v>0</v>
      </c>
      <c r="D327" s="36">
        <f t="shared" si="43"/>
        <v>0</v>
      </c>
      <c r="E327" s="243">
        <f t="shared" si="44"/>
        <v>0</v>
      </c>
      <c r="F327" s="243">
        <f t="shared" si="37"/>
        <v>0</v>
      </c>
      <c r="G327" s="37">
        <f t="shared" si="42"/>
        <v>0</v>
      </c>
      <c r="M327" s="132">
        <f t="shared" si="38"/>
        <v>0</v>
      </c>
      <c r="N327" s="162">
        <f t="shared" si="39"/>
        <v>0</v>
      </c>
    </row>
    <row r="328" spans="1:14" x14ac:dyDescent="0.2">
      <c r="A328" s="34" t="str">
        <f t="shared" si="45"/>
        <v>Finished</v>
      </c>
      <c r="B328" s="35">
        <f t="shared" si="40"/>
        <v>52032</v>
      </c>
      <c r="C328" s="36">
        <f t="shared" si="41"/>
        <v>0</v>
      </c>
      <c r="D328" s="36">
        <f t="shared" si="43"/>
        <v>0</v>
      </c>
      <c r="E328" s="243">
        <f t="shared" si="44"/>
        <v>0</v>
      </c>
      <c r="F328" s="243">
        <f t="shared" si="37"/>
        <v>0</v>
      </c>
      <c r="G328" s="37">
        <f t="shared" si="42"/>
        <v>0</v>
      </c>
      <c r="M328" s="132">
        <f t="shared" si="38"/>
        <v>0</v>
      </c>
      <c r="N328" s="162">
        <f t="shared" si="39"/>
        <v>0</v>
      </c>
    </row>
    <row r="329" spans="1:14" x14ac:dyDescent="0.2">
      <c r="A329" s="34" t="str">
        <f t="shared" si="45"/>
        <v>Finished</v>
      </c>
      <c r="B329" s="35">
        <f t="shared" si="40"/>
        <v>52062</v>
      </c>
      <c r="C329" s="36">
        <f t="shared" si="41"/>
        <v>0</v>
      </c>
      <c r="D329" s="36">
        <f t="shared" si="43"/>
        <v>0</v>
      </c>
      <c r="E329" s="243">
        <f t="shared" si="44"/>
        <v>0</v>
      </c>
      <c r="F329" s="243">
        <f t="shared" si="37"/>
        <v>0</v>
      </c>
      <c r="G329" s="37">
        <f t="shared" si="42"/>
        <v>0</v>
      </c>
      <c r="M329" s="132">
        <f t="shared" si="38"/>
        <v>0</v>
      </c>
      <c r="N329" s="162">
        <f t="shared" si="39"/>
        <v>0</v>
      </c>
    </row>
    <row r="330" spans="1:14" x14ac:dyDescent="0.2">
      <c r="A330" s="34" t="str">
        <f t="shared" si="45"/>
        <v>Finished</v>
      </c>
      <c r="B330" s="35">
        <f t="shared" si="40"/>
        <v>52093</v>
      </c>
      <c r="C330" s="36">
        <f t="shared" si="41"/>
        <v>0</v>
      </c>
      <c r="D330" s="36">
        <f t="shared" si="43"/>
        <v>0</v>
      </c>
      <c r="E330" s="243">
        <f t="shared" si="44"/>
        <v>0</v>
      </c>
      <c r="F330" s="243">
        <f t="shared" si="37"/>
        <v>0</v>
      </c>
      <c r="G330" s="37">
        <f t="shared" si="42"/>
        <v>0</v>
      </c>
      <c r="M330" s="132">
        <f t="shared" si="38"/>
        <v>0</v>
      </c>
      <c r="N330" s="162">
        <f t="shared" si="39"/>
        <v>0</v>
      </c>
    </row>
    <row r="331" spans="1:14" x14ac:dyDescent="0.2">
      <c r="A331" s="34" t="str">
        <f t="shared" si="45"/>
        <v>Finished</v>
      </c>
      <c r="B331" s="35">
        <f t="shared" si="40"/>
        <v>52124</v>
      </c>
      <c r="C331" s="36">
        <f t="shared" si="41"/>
        <v>0</v>
      </c>
      <c r="D331" s="36">
        <f t="shared" si="43"/>
        <v>0</v>
      </c>
      <c r="E331" s="243">
        <f t="shared" si="44"/>
        <v>0</v>
      </c>
      <c r="F331" s="243">
        <f t="shared" si="37"/>
        <v>0</v>
      </c>
      <c r="G331" s="37">
        <f t="shared" si="42"/>
        <v>0</v>
      </c>
      <c r="M331" s="132">
        <f t="shared" si="38"/>
        <v>0</v>
      </c>
      <c r="N331" s="162">
        <f t="shared" si="39"/>
        <v>0</v>
      </c>
    </row>
    <row r="332" spans="1:14" x14ac:dyDescent="0.2">
      <c r="A332" s="34" t="str">
        <f t="shared" si="45"/>
        <v>Finished</v>
      </c>
      <c r="B332" s="35">
        <f t="shared" si="40"/>
        <v>52154</v>
      </c>
      <c r="C332" s="36">
        <f t="shared" si="41"/>
        <v>0</v>
      </c>
      <c r="D332" s="36">
        <f t="shared" si="43"/>
        <v>0</v>
      </c>
      <c r="E332" s="243">
        <f t="shared" si="44"/>
        <v>0</v>
      </c>
      <c r="F332" s="243">
        <f t="shared" si="37"/>
        <v>0</v>
      </c>
      <c r="G332" s="37">
        <f t="shared" si="42"/>
        <v>0</v>
      </c>
      <c r="M332" s="132">
        <f t="shared" si="38"/>
        <v>0</v>
      </c>
      <c r="N332" s="162">
        <f t="shared" si="39"/>
        <v>0</v>
      </c>
    </row>
    <row r="333" spans="1:14" x14ac:dyDescent="0.2">
      <c r="A333" s="34" t="str">
        <f t="shared" si="45"/>
        <v>Finished</v>
      </c>
      <c r="B333" s="35">
        <f t="shared" si="40"/>
        <v>52185</v>
      </c>
      <c r="C333" s="36">
        <f t="shared" si="41"/>
        <v>0</v>
      </c>
      <c r="D333" s="36">
        <f t="shared" si="43"/>
        <v>0</v>
      </c>
      <c r="E333" s="243">
        <f t="shared" si="44"/>
        <v>0</v>
      </c>
      <c r="F333" s="243">
        <f t="shared" si="37"/>
        <v>0</v>
      </c>
      <c r="G333" s="37">
        <f t="shared" si="42"/>
        <v>0</v>
      </c>
      <c r="M333" s="132">
        <f t="shared" si="38"/>
        <v>0</v>
      </c>
      <c r="N333" s="162">
        <f t="shared" si="39"/>
        <v>0</v>
      </c>
    </row>
    <row r="334" spans="1:14" x14ac:dyDescent="0.2">
      <c r="A334" s="34" t="str">
        <f t="shared" si="45"/>
        <v>Finished</v>
      </c>
      <c r="B334" s="35">
        <f t="shared" si="40"/>
        <v>52215</v>
      </c>
      <c r="C334" s="36">
        <f t="shared" si="41"/>
        <v>0</v>
      </c>
      <c r="D334" s="36">
        <f t="shared" si="43"/>
        <v>0</v>
      </c>
      <c r="E334" s="243">
        <f t="shared" si="44"/>
        <v>0</v>
      </c>
      <c r="F334" s="243">
        <f t="shared" si="37"/>
        <v>0</v>
      </c>
      <c r="G334" s="37">
        <f t="shared" si="42"/>
        <v>0</v>
      </c>
      <c r="M334" s="132">
        <f t="shared" si="38"/>
        <v>0</v>
      </c>
      <c r="N334" s="162">
        <f t="shared" si="39"/>
        <v>0</v>
      </c>
    </row>
    <row r="335" spans="1:14" x14ac:dyDescent="0.2">
      <c r="A335" s="34" t="str">
        <f t="shared" si="45"/>
        <v>Finished</v>
      </c>
      <c r="B335" s="35">
        <f t="shared" si="40"/>
        <v>52246</v>
      </c>
      <c r="C335" s="36">
        <f t="shared" si="41"/>
        <v>0</v>
      </c>
      <c r="D335" s="36">
        <f t="shared" si="43"/>
        <v>0</v>
      </c>
      <c r="E335" s="243">
        <f t="shared" si="44"/>
        <v>0</v>
      </c>
      <c r="F335" s="243">
        <f t="shared" si="37"/>
        <v>0</v>
      </c>
      <c r="G335" s="37">
        <f t="shared" si="42"/>
        <v>0</v>
      </c>
      <c r="M335" s="132">
        <f t="shared" si="38"/>
        <v>0</v>
      </c>
      <c r="N335" s="162">
        <f t="shared" si="39"/>
        <v>0</v>
      </c>
    </row>
    <row r="336" spans="1:14" x14ac:dyDescent="0.2">
      <c r="A336" s="34" t="str">
        <f t="shared" si="45"/>
        <v>Finished</v>
      </c>
      <c r="B336" s="35">
        <f t="shared" si="40"/>
        <v>52277</v>
      </c>
      <c r="C336" s="36">
        <f t="shared" si="41"/>
        <v>0</v>
      </c>
      <c r="D336" s="36">
        <f t="shared" si="43"/>
        <v>0</v>
      </c>
      <c r="E336" s="243">
        <f t="shared" si="44"/>
        <v>0</v>
      </c>
      <c r="F336" s="243">
        <f t="shared" si="37"/>
        <v>0</v>
      </c>
      <c r="G336" s="37">
        <f t="shared" si="42"/>
        <v>0</v>
      </c>
      <c r="M336" s="132">
        <f t="shared" si="38"/>
        <v>0</v>
      </c>
      <c r="N336" s="162">
        <f t="shared" si="39"/>
        <v>0</v>
      </c>
    </row>
    <row r="337" spans="1:14" x14ac:dyDescent="0.2">
      <c r="A337" s="34" t="str">
        <f t="shared" si="45"/>
        <v>Finished</v>
      </c>
      <c r="B337" s="35">
        <f t="shared" si="40"/>
        <v>52305</v>
      </c>
      <c r="C337" s="36">
        <f t="shared" si="41"/>
        <v>0</v>
      </c>
      <c r="D337" s="36">
        <f t="shared" si="43"/>
        <v>0</v>
      </c>
      <c r="E337" s="243">
        <f t="shared" si="44"/>
        <v>0</v>
      </c>
      <c r="F337" s="243">
        <f t="shared" si="37"/>
        <v>0</v>
      </c>
      <c r="G337" s="37">
        <f t="shared" si="42"/>
        <v>0</v>
      </c>
      <c r="M337" s="132">
        <f t="shared" si="38"/>
        <v>0</v>
      </c>
      <c r="N337" s="162">
        <f t="shared" si="39"/>
        <v>0</v>
      </c>
    </row>
    <row r="338" spans="1:14" x14ac:dyDescent="0.2">
      <c r="A338" s="34" t="str">
        <f t="shared" si="45"/>
        <v>Finished</v>
      </c>
      <c r="B338" s="35">
        <f t="shared" si="40"/>
        <v>52336</v>
      </c>
      <c r="C338" s="36">
        <f t="shared" si="41"/>
        <v>0</v>
      </c>
      <c r="D338" s="36">
        <f t="shared" si="43"/>
        <v>0</v>
      </c>
      <c r="E338" s="243">
        <f t="shared" si="44"/>
        <v>0</v>
      </c>
      <c r="F338" s="243">
        <f t="shared" si="37"/>
        <v>0</v>
      </c>
      <c r="G338" s="37">
        <f t="shared" si="42"/>
        <v>0</v>
      </c>
      <c r="M338" s="132">
        <f t="shared" si="38"/>
        <v>0</v>
      </c>
      <c r="N338" s="162">
        <f t="shared" si="39"/>
        <v>0</v>
      </c>
    </row>
    <row r="339" spans="1:14" x14ac:dyDescent="0.2">
      <c r="A339" s="34" t="str">
        <f t="shared" si="45"/>
        <v>Finished</v>
      </c>
      <c r="B339" s="35">
        <f t="shared" si="40"/>
        <v>52366</v>
      </c>
      <c r="C339" s="36">
        <f t="shared" si="41"/>
        <v>0</v>
      </c>
      <c r="D339" s="36">
        <f t="shared" si="43"/>
        <v>0</v>
      </c>
      <c r="E339" s="243">
        <f t="shared" si="44"/>
        <v>0</v>
      </c>
      <c r="F339" s="243">
        <f t="shared" si="37"/>
        <v>0</v>
      </c>
      <c r="G339" s="37">
        <f t="shared" si="42"/>
        <v>0</v>
      </c>
      <c r="M339" s="132">
        <f t="shared" si="38"/>
        <v>0</v>
      </c>
      <c r="N339" s="162">
        <f t="shared" si="39"/>
        <v>0</v>
      </c>
    </row>
    <row r="340" spans="1:14" x14ac:dyDescent="0.2">
      <c r="A340" s="34" t="str">
        <f t="shared" si="45"/>
        <v>Finished</v>
      </c>
      <c r="B340" s="35">
        <f t="shared" si="40"/>
        <v>52397</v>
      </c>
      <c r="C340" s="36">
        <f t="shared" si="41"/>
        <v>0</v>
      </c>
      <c r="D340" s="36">
        <f t="shared" si="43"/>
        <v>0</v>
      </c>
      <c r="E340" s="243">
        <f t="shared" si="44"/>
        <v>0</v>
      </c>
      <c r="F340" s="243">
        <f t="shared" si="37"/>
        <v>0</v>
      </c>
      <c r="G340" s="37">
        <f t="shared" si="42"/>
        <v>0</v>
      </c>
      <c r="M340" s="132">
        <f t="shared" si="38"/>
        <v>0</v>
      </c>
      <c r="N340" s="162">
        <f t="shared" si="39"/>
        <v>0</v>
      </c>
    </row>
    <row r="341" spans="1:14" x14ac:dyDescent="0.2">
      <c r="A341" s="34" t="str">
        <f t="shared" si="45"/>
        <v>Finished</v>
      </c>
      <c r="B341" s="35">
        <f t="shared" si="40"/>
        <v>52427</v>
      </c>
      <c r="C341" s="36">
        <f t="shared" si="41"/>
        <v>0</v>
      </c>
      <c r="D341" s="36">
        <f t="shared" si="43"/>
        <v>0</v>
      </c>
      <c r="E341" s="243">
        <f t="shared" si="44"/>
        <v>0</v>
      </c>
      <c r="F341" s="243">
        <f t="shared" si="37"/>
        <v>0</v>
      </c>
      <c r="G341" s="37">
        <f t="shared" si="42"/>
        <v>0</v>
      </c>
      <c r="M341" s="132">
        <f t="shared" si="38"/>
        <v>0</v>
      </c>
      <c r="N341" s="162">
        <f t="shared" si="39"/>
        <v>0</v>
      </c>
    </row>
    <row r="342" spans="1:14" x14ac:dyDescent="0.2">
      <c r="A342" s="34" t="str">
        <f t="shared" si="45"/>
        <v>Finished</v>
      </c>
      <c r="B342" s="35">
        <f t="shared" si="40"/>
        <v>52458</v>
      </c>
      <c r="C342" s="36">
        <f t="shared" si="41"/>
        <v>0</v>
      </c>
      <c r="D342" s="36">
        <f t="shared" si="43"/>
        <v>0</v>
      </c>
      <c r="E342" s="243">
        <f t="shared" si="44"/>
        <v>0</v>
      </c>
      <c r="F342" s="243">
        <f t="shared" ref="F342:F403" si="46">+IF(A342&lt;=num_pmts,periodic_pmt-M342,0)</f>
        <v>0</v>
      </c>
      <c r="G342" s="37">
        <f t="shared" si="42"/>
        <v>0</v>
      </c>
      <c r="M342" s="132">
        <f t="shared" ref="M342:M403" si="47">+N342*$M$18</f>
        <v>0</v>
      </c>
      <c r="N342" s="162">
        <f t="shared" ref="N342:N403" si="48">+IF(A342&lt;=num_pmts,(num_pmts-A342+1)/$F$3,0)</f>
        <v>0</v>
      </c>
    </row>
    <row r="343" spans="1:14" x14ac:dyDescent="0.2">
      <c r="A343" s="34" t="str">
        <f t="shared" si="45"/>
        <v>Finished</v>
      </c>
      <c r="B343" s="35">
        <f t="shared" ref="B343:B403" si="49">+EDATE(B342,Len_of_pmt_interval)</f>
        <v>52489</v>
      </c>
      <c r="C343" s="36">
        <f t="shared" ref="C343:C403" si="50">+G342</f>
        <v>0</v>
      </c>
      <c r="D343" s="36">
        <f t="shared" si="43"/>
        <v>0</v>
      </c>
      <c r="E343" s="243">
        <f t="shared" si="44"/>
        <v>0</v>
      </c>
      <c r="F343" s="243">
        <f t="shared" si="46"/>
        <v>0</v>
      </c>
      <c r="G343" s="37">
        <f t="shared" ref="G343:G403" si="51">+C343-F343</f>
        <v>0</v>
      </c>
      <c r="M343" s="132">
        <f t="shared" si="47"/>
        <v>0</v>
      </c>
      <c r="N343" s="162">
        <f t="shared" si="48"/>
        <v>0</v>
      </c>
    </row>
    <row r="344" spans="1:14" x14ac:dyDescent="0.2">
      <c r="A344" s="34" t="str">
        <f t="shared" si="45"/>
        <v>Finished</v>
      </c>
      <c r="B344" s="35">
        <f t="shared" si="49"/>
        <v>52519</v>
      </c>
      <c r="C344" s="36">
        <f t="shared" si="50"/>
        <v>0</v>
      </c>
      <c r="D344" s="36">
        <f t="shared" ref="D344:D403" si="52">+E344+F344</f>
        <v>0</v>
      </c>
      <c r="E344" s="243">
        <f t="shared" ref="E344:E403" si="53">+M344</f>
        <v>0</v>
      </c>
      <c r="F344" s="243">
        <f t="shared" si="46"/>
        <v>0</v>
      </c>
      <c r="G344" s="37">
        <f t="shared" si="51"/>
        <v>0</v>
      </c>
      <c r="M344" s="132">
        <f t="shared" si="47"/>
        <v>0</v>
      </c>
      <c r="N344" s="162">
        <f t="shared" si="48"/>
        <v>0</v>
      </c>
    </row>
    <row r="345" spans="1:14" x14ac:dyDescent="0.2">
      <c r="A345" s="34" t="str">
        <f t="shared" si="45"/>
        <v>Finished</v>
      </c>
      <c r="B345" s="35">
        <f t="shared" si="49"/>
        <v>52550</v>
      </c>
      <c r="C345" s="36">
        <f t="shared" si="50"/>
        <v>0</v>
      </c>
      <c r="D345" s="36">
        <f t="shared" si="52"/>
        <v>0</v>
      </c>
      <c r="E345" s="243">
        <f t="shared" si="53"/>
        <v>0</v>
      </c>
      <c r="F345" s="243">
        <f t="shared" si="46"/>
        <v>0</v>
      </c>
      <c r="G345" s="37">
        <f t="shared" si="51"/>
        <v>0</v>
      </c>
      <c r="M345" s="132">
        <f t="shared" si="47"/>
        <v>0</v>
      </c>
      <c r="N345" s="162">
        <f t="shared" si="48"/>
        <v>0</v>
      </c>
    </row>
    <row r="346" spans="1:14" x14ac:dyDescent="0.2">
      <c r="A346" s="34" t="str">
        <f t="shared" si="45"/>
        <v>Finished</v>
      </c>
      <c r="B346" s="35">
        <f t="shared" si="49"/>
        <v>52580</v>
      </c>
      <c r="C346" s="36">
        <f t="shared" si="50"/>
        <v>0</v>
      </c>
      <c r="D346" s="36">
        <f t="shared" si="52"/>
        <v>0</v>
      </c>
      <c r="E346" s="243">
        <f t="shared" si="53"/>
        <v>0</v>
      </c>
      <c r="F346" s="243">
        <f t="shared" si="46"/>
        <v>0</v>
      </c>
      <c r="G346" s="37">
        <f t="shared" si="51"/>
        <v>0</v>
      </c>
      <c r="M346" s="132">
        <f t="shared" si="47"/>
        <v>0</v>
      </c>
      <c r="N346" s="162">
        <f t="shared" si="48"/>
        <v>0</v>
      </c>
    </row>
    <row r="347" spans="1:14" x14ac:dyDescent="0.2">
      <c r="A347" s="34" t="str">
        <f t="shared" si="45"/>
        <v>Finished</v>
      </c>
      <c r="B347" s="35">
        <f t="shared" si="49"/>
        <v>52611</v>
      </c>
      <c r="C347" s="36">
        <f t="shared" si="50"/>
        <v>0</v>
      </c>
      <c r="D347" s="36">
        <f t="shared" si="52"/>
        <v>0</v>
      </c>
      <c r="E347" s="243">
        <f t="shared" si="53"/>
        <v>0</v>
      </c>
      <c r="F347" s="243">
        <f t="shared" si="46"/>
        <v>0</v>
      </c>
      <c r="G347" s="37">
        <f t="shared" si="51"/>
        <v>0</v>
      </c>
      <c r="M347" s="132">
        <f t="shared" si="47"/>
        <v>0</v>
      </c>
      <c r="N347" s="162">
        <f t="shared" si="48"/>
        <v>0</v>
      </c>
    </row>
    <row r="348" spans="1:14" x14ac:dyDescent="0.2">
      <c r="A348" s="34" t="str">
        <f t="shared" si="45"/>
        <v>Finished</v>
      </c>
      <c r="B348" s="35">
        <f t="shared" si="49"/>
        <v>52642</v>
      </c>
      <c r="C348" s="36">
        <f t="shared" si="50"/>
        <v>0</v>
      </c>
      <c r="D348" s="36">
        <f t="shared" si="52"/>
        <v>0</v>
      </c>
      <c r="E348" s="243">
        <f t="shared" si="53"/>
        <v>0</v>
      </c>
      <c r="F348" s="243">
        <f t="shared" si="46"/>
        <v>0</v>
      </c>
      <c r="G348" s="37">
        <f t="shared" si="51"/>
        <v>0</v>
      </c>
      <c r="M348" s="132">
        <f t="shared" si="47"/>
        <v>0</v>
      </c>
      <c r="N348" s="162">
        <f t="shared" si="48"/>
        <v>0</v>
      </c>
    </row>
    <row r="349" spans="1:14" x14ac:dyDescent="0.2">
      <c r="A349" s="34" t="str">
        <f t="shared" si="45"/>
        <v>Finished</v>
      </c>
      <c r="B349" s="35">
        <f t="shared" si="49"/>
        <v>52671</v>
      </c>
      <c r="C349" s="36">
        <f t="shared" si="50"/>
        <v>0</v>
      </c>
      <c r="D349" s="36">
        <f t="shared" si="52"/>
        <v>0</v>
      </c>
      <c r="E349" s="243">
        <f t="shared" si="53"/>
        <v>0</v>
      </c>
      <c r="F349" s="243">
        <f t="shared" si="46"/>
        <v>0</v>
      </c>
      <c r="G349" s="37">
        <f t="shared" si="51"/>
        <v>0</v>
      </c>
      <c r="M349" s="132">
        <f t="shared" si="47"/>
        <v>0</v>
      </c>
      <c r="N349" s="162">
        <f t="shared" si="48"/>
        <v>0</v>
      </c>
    </row>
    <row r="350" spans="1:14" x14ac:dyDescent="0.2">
      <c r="A350" s="34" t="str">
        <f t="shared" si="45"/>
        <v>Finished</v>
      </c>
      <c r="B350" s="35">
        <f t="shared" si="49"/>
        <v>52702</v>
      </c>
      <c r="C350" s="36">
        <f t="shared" si="50"/>
        <v>0</v>
      </c>
      <c r="D350" s="36">
        <f t="shared" si="52"/>
        <v>0</v>
      </c>
      <c r="E350" s="243">
        <f t="shared" si="53"/>
        <v>0</v>
      </c>
      <c r="F350" s="243">
        <f t="shared" si="46"/>
        <v>0</v>
      </c>
      <c r="G350" s="37">
        <f t="shared" si="51"/>
        <v>0</v>
      </c>
      <c r="M350" s="132">
        <f t="shared" si="47"/>
        <v>0</v>
      </c>
      <c r="N350" s="162">
        <f t="shared" si="48"/>
        <v>0</v>
      </c>
    </row>
    <row r="351" spans="1:14" x14ac:dyDescent="0.2">
      <c r="A351" s="34" t="str">
        <f t="shared" si="45"/>
        <v>Finished</v>
      </c>
      <c r="B351" s="35">
        <f t="shared" si="49"/>
        <v>52732</v>
      </c>
      <c r="C351" s="36">
        <f t="shared" si="50"/>
        <v>0</v>
      </c>
      <c r="D351" s="36">
        <f t="shared" si="52"/>
        <v>0</v>
      </c>
      <c r="E351" s="243">
        <f t="shared" si="53"/>
        <v>0</v>
      </c>
      <c r="F351" s="243">
        <f t="shared" si="46"/>
        <v>0</v>
      </c>
      <c r="G351" s="37">
        <f t="shared" si="51"/>
        <v>0</v>
      </c>
      <c r="M351" s="132">
        <f t="shared" si="47"/>
        <v>0</v>
      </c>
      <c r="N351" s="162">
        <f t="shared" si="48"/>
        <v>0</v>
      </c>
    </row>
    <row r="352" spans="1:14" x14ac:dyDescent="0.2">
      <c r="A352" s="34" t="str">
        <f t="shared" si="45"/>
        <v>Finished</v>
      </c>
      <c r="B352" s="35">
        <f t="shared" si="49"/>
        <v>52763</v>
      </c>
      <c r="C352" s="36">
        <f t="shared" si="50"/>
        <v>0</v>
      </c>
      <c r="D352" s="36">
        <f t="shared" si="52"/>
        <v>0</v>
      </c>
      <c r="E352" s="243">
        <f t="shared" si="53"/>
        <v>0</v>
      </c>
      <c r="F352" s="243">
        <f t="shared" si="46"/>
        <v>0</v>
      </c>
      <c r="G352" s="37">
        <f t="shared" si="51"/>
        <v>0</v>
      </c>
      <c r="M352" s="132">
        <f t="shared" si="47"/>
        <v>0</v>
      </c>
      <c r="N352" s="162">
        <f t="shared" si="48"/>
        <v>0</v>
      </c>
    </row>
    <row r="353" spans="1:14" x14ac:dyDescent="0.2">
      <c r="A353" s="34" t="str">
        <f t="shared" si="45"/>
        <v>Finished</v>
      </c>
      <c r="B353" s="35">
        <f t="shared" si="49"/>
        <v>52793</v>
      </c>
      <c r="C353" s="36">
        <f t="shared" si="50"/>
        <v>0</v>
      </c>
      <c r="D353" s="36">
        <f t="shared" si="52"/>
        <v>0</v>
      </c>
      <c r="E353" s="243">
        <f t="shared" si="53"/>
        <v>0</v>
      </c>
      <c r="F353" s="243">
        <f t="shared" si="46"/>
        <v>0</v>
      </c>
      <c r="G353" s="37">
        <f t="shared" si="51"/>
        <v>0</v>
      </c>
      <c r="M353" s="132">
        <f t="shared" si="47"/>
        <v>0</v>
      </c>
      <c r="N353" s="162">
        <f t="shared" si="48"/>
        <v>0</v>
      </c>
    </row>
    <row r="354" spans="1:14" x14ac:dyDescent="0.2">
      <c r="A354" s="34" t="str">
        <f t="shared" si="45"/>
        <v>Finished</v>
      </c>
      <c r="B354" s="35">
        <f t="shared" si="49"/>
        <v>52824</v>
      </c>
      <c r="C354" s="36">
        <f t="shared" si="50"/>
        <v>0</v>
      </c>
      <c r="D354" s="36">
        <f t="shared" si="52"/>
        <v>0</v>
      </c>
      <c r="E354" s="243">
        <f t="shared" si="53"/>
        <v>0</v>
      </c>
      <c r="F354" s="243">
        <f t="shared" si="46"/>
        <v>0</v>
      </c>
      <c r="G354" s="37">
        <f t="shared" si="51"/>
        <v>0</v>
      </c>
      <c r="M354" s="132">
        <f t="shared" si="47"/>
        <v>0</v>
      </c>
      <c r="N354" s="162">
        <f t="shared" si="48"/>
        <v>0</v>
      </c>
    </row>
    <row r="355" spans="1:14" x14ac:dyDescent="0.2">
      <c r="A355" s="34" t="str">
        <f t="shared" si="45"/>
        <v>Finished</v>
      </c>
      <c r="B355" s="35">
        <f t="shared" si="49"/>
        <v>52855</v>
      </c>
      <c r="C355" s="36">
        <f t="shared" si="50"/>
        <v>0</v>
      </c>
      <c r="D355" s="36">
        <f t="shared" si="52"/>
        <v>0</v>
      </c>
      <c r="E355" s="243">
        <f t="shared" si="53"/>
        <v>0</v>
      </c>
      <c r="F355" s="243">
        <f t="shared" si="46"/>
        <v>0</v>
      </c>
      <c r="G355" s="37">
        <f t="shared" si="51"/>
        <v>0</v>
      </c>
      <c r="M355" s="132">
        <f t="shared" si="47"/>
        <v>0</v>
      </c>
      <c r="N355" s="162">
        <f t="shared" si="48"/>
        <v>0</v>
      </c>
    </row>
    <row r="356" spans="1:14" x14ac:dyDescent="0.2">
      <c r="A356" s="34" t="str">
        <f t="shared" si="45"/>
        <v>Finished</v>
      </c>
      <c r="B356" s="35">
        <f t="shared" si="49"/>
        <v>52885</v>
      </c>
      <c r="C356" s="36">
        <f t="shared" si="50"/>
        <v>0</v>
      </c>
      <c r="D356" s="36">
        <f t="shared" si="52"/>
        <v>0</v>
      </c>
      <c r="E356" s="243">
        <f t="shared" si="53"/>
        <v>0</v>
      </c>
      <c r="F356" s="243">
        <f t="shared" si="46"/>
        <v>0</v>
      </c>
      <c r="G356" s="37">
        <f t="shared" si="51"/>
        <v>0</v>
      </c>
      <c r="M356" s="132">
        <f t="shared" si="47"/>
        <v>0</v>
      </c>
      <c r="N356" s="162">
        <f t="shared" si="48"/>
        <v>0</v>
      </c>
    </row>
    <row r="357" spans="1:14" x14ac:dyDescent="0.2">
      <c r="A357" s="34" t="str">
        <f t="shared" si="45"/>
        <v>Finished</v>
      </c>
      <c r="B357" s="35">
        <f t="shared" si="49"/>
        <v>52916</v>
      </c>
      <c r="C357" s="36">
        <f t="shared" si="50"/>
        <v>0</v>
      </c>
      <c r="D357" s="36">
        <f t="shared" si="52"/>
        <v>0</v>
      </c>
      <c r="E357" s="243">
        <f t="shared" si="53"/>
        <v>0</v>
      </c>
      <c r="F357" s="243">
        <f t="shared" si="46"/>
        <v>0</v>
      </c>
      <c r="G357" s="37">
        <f t="shared" si="51"/>
        <v>0</v>
      </c>
      <c r="M357" s="132">
        <f t="shared" si="47"/>
        <v>0</v>
      </c>
      <c r="N357" s="162">
        <f t="shared" si="48"/>
        <v>0</v>
      </c>
    </row>
    <row r="358" spans="1:14" x14ac:dyDescent="0.2">
      <c r="A358" s="34" t="str">
        <f t="shared" si="45"/>
        <v>Finished</v>
      </c>
      <c r="B358" s="35">
        <f t="shared" si="49"/>
        <v>52946</v>
      </c>
      <c r="C358" s="36">
        <f t="shared" si="50"/>
        <v>0</v>
      </c>
      <c r="D358" s="36">
        <f t="shared" si="52"/>
        <v>0</v>
      </c>
      <c r="E358" s="243">
        <f t="shared" si="53"/>
        <v>0</v>
      </c>
      <c r="F358" s="243">
        <f t="shared" si="46"/>
        <v>0</v>
      </c>
      <c r="G358" s="37">
        <f t="shared" si="51"/>
        <v>0</v>
      </c>
      <c r="M358" s="132">
        <f t="shared" si="47"/>
        <v>0</v>
      </c>
      <c r="N358" s="162">
        <f t="shared" si="48"/>
        <v>0</v>
      </c>
    </row>
    <row r="359" spans="1:14" x14ac:dyDescent="0.2">
      <c r="A359" s="34" t="str">
        <f t="shared" si="45"/>
        <v>Finished</v>
      </c>
      <c r="B359" s="35">
        <f t="shared" si="49"/>
        <v>52977</v>
      </c>
      <c r="C359" s="36">
        <f t="shared" si="50"/>
        <v>0</v>
      </c>
      <c r="D359" s="36">
        <f t="shared" si="52"/>
        <v>0</v>
      </c>
      <c r="E359" s="243">
        <f t="shared" si="53"/>
        <v>0</v>
      </c>
      <c r="F359" s="243">
        <f t="shared" si="46"/>
        <v>0</v>
      </c>
      <c r="G359" s="37">
        <f t="shared" si="51"/>
        <v>0</v>
      </c>
      <c r="M359" s="132">
        <f t="shared" si="47"/>
        <v>0</v>
      </c>
      <c r="N359" s="162">
        <f t="shared" si="48"/>
        <v>0</v>
      </c>
    </row>
    <row r="360" spans="1:14" x14ac:dyDescent="0.2">
      <c r="A360" s="34" t="str">
        <f t="shared" si="45"/>
        <v>Finished</v>
      </c>
      <c r="B360" s="35">
        <f t="shared" si="49"/>
        <v>53008</v>
      </c>
      <c r="C360" s="36">
        <f t="shared" si="50"/>
        <v>0</v>
      </c>
      <c r="D360" s="36">
        <f t="shared" si="52"/>
        <v>0</v>
      </c>
      <c r="E360" s="243">
        <f t="shared" si="53"/>
        <v>0</v>
      </c>
      <c r="F360" s="243">
        <f t="shared" si="46"/>
        <v>0</v>
      </c>
      <c r="G360" s="37">
        <f t="shared" si="51"/>
        <v>0</v>
      </c>
      <c r="M360" s="132">
        <f t="shared" si="47"/>
        <v>0</v>
      </c>
      <c r="N360" s="162">
        <f t="shared" si="48"/>
        <v>0</v>
      </c>
    </row>
    <row r="361" spans="1:14" x14ac:dyDescent="0.2">
      <c r="A361" s="34" t="str">
        <f t="shared" si="45"/>
        <v>Finished</v>
      </c>
      <c r="B361" s="35">
        <f t="shared" si="49"/>
        <v>53036</v>
      </c>
      <c r="C361" s="36">
        <f t="shared" si="50"/>
        <v>0</v>
      </c>
      <c r="D361" s="36">
        <f t="shared" si="52"/>
        <v>0</v>
      </c>
      <c r="E361" s="243">
        <f t="shared" si="53"/>
        <v>0</v>
      </c>
      <c r="F361" s="243">
        <f t="shared" si="46"/>
        <v>0</v>
      </c>
      <c r="G361" s="37">
        <f t="shared" si="51"/>
        <v>0</v>
      </c>
      <c r="M361" s="132">
        <f t="shared" si="47"/>
        <v>0</v>
      </c>
      <c r="N361" s="162">
        <f t="shared" si="48"/>
        <v>0</v>
      </c>
    </row>
    <row r="362" spans="1:14" x14ac:dyDescent="0.2">
      <c r="A362" s="34" t="str">
        <f t="shared" si="45"/>
        <v>Finished</v>
      </c>
      <c r="B362" s="35">
        <f t="shared" si="49"/>
        <v>53067</v>
      </c>
      <c r="C362" s="36">
        <f t="shared" si="50"/>
        <v>0</v>
      </c>
      <c r="D362" s="36">
        <f t="shared" si="52"/>
        <v>0</v>
      </c>
      <c r="E362" s="243">
        <f t="shared" si="53"/>
        <v>0</v>
      </c>
      <c r="F362" s="243">
        <f t="shared" si="46"/>
        <v>0</v>
      </c>
      <c r="G362" s="37">
        <f t="shared" si="51"/>
        <v>0</v>
      </c>
      <c r="M362" s="132">
        <f t="shared" si="47"/>
        <v>0</v>
      </c>
      <c r="N362" s="162">
        <f t="shared" si="48"/>
        <v>0</v>
      </c>
    </row>
    <row r="363" spans="1:14" x14ac:dyDescent="0.2">
      <c r="A363" s="34" t="str">
        <f t="shared" si="45"/>
        <v>Finished</v>
      </c>
      <c r="B363" s="35">
        <f t="shared" si="49"/>
        <v>53097</v>
      </c>
      <c r="C363" s="36">
        <f t="shared" si="50"/>
        <v>0</v>
      </c>
      <c r="D363" s="36">
        <f t="shared" si="52"/>
        <v>0</v>
      </c>
      <c r="E363" s="243">
        <f t="shared" si="53"/>
        <v>0</v>
      </c>
      <c r="F363" s="243">
        <f t="shared" si="46"/>
        <v>0</v>
      </c>
      <c r="G363" s="37">
        <f t="shared" si="51"/>
        <v>0</v>
      </c>
      <c r="M363" s="132">
        <f t="shared" si="47"/>
        <v>0</v>
      </c>
      <c r="N363" s="162">
        <f t="shared" si="48"/>
        <v>0</v>
      </c>
    </row>
    <row r="364" spans="1:14" x14ac:dyDescent="0.2">
      <c r="A364" s="34" t="str">
        <f t="shared" si="45"/>
        <v>Finished</v>
      </c>
      <c r="B364" s="35">
        <f t="shared" si="49"/>
        <v>53128</v>
      </c>
      <c r="C364" s="36">
        <f t="shared" si="50"/>
        <v>0</v>
      </c>
      <c r="D364" s="36">
        <f t="shared" si="52"/>
        <v>0</v>
      </c>
      <c r="E364" s="243">
        <f t="shared" si="53"/>
        <v>0</v>
      </c>
      <c r="F364" s="243">
        <f t="shared" si="46"/>
        <v>0</v>
      </c>
      <c r="G364" s="37">
        <f t="shared" si="51"/>
        <v>0</v>
      </c>
      <c r="M364" s="132">
        <f t="shared" si="47"/>
        <v>0</v>
      </c>
      <c r="N364" s="162">
        <f t="shared" si="48"/>
        <v>0</v>
      </c>
    </row>
    <row r="365" spans="1:14" x14ac:dyDescent="0.2">
      <c r="A365" s="34" t="str">
        <f t="shared" si="45"/>
        <v>Finished</v>
      </c>
      <c r="B365" s="35">
        <f t="shared" si="49"/>
        <v>53158</v>
      </c>
      <c r="C365" s="36">
        <f t="shared" si="50"/>
        <v>0</v>
      </c>
      <c r="D365" s="36">
        <f t="shared" si="52"/>
        <v>0</v>
      </c>
      <c r="E365" s="243">
        <f t="shared" si="53"/>
        <v>0</v>
      </c>
      <c r="F365" s="243">
        <f t="shared" si="46"/>
        <v>0</v>
      </c>
      <c r="G365" s="37">
        <f t="shared" si="51"/>
        <v>0</v>
      </c>
      <c r="M365" s="132">
        <f t="shared" si="47"/>
        <v>0</v>
      </c>
      <c r="N365" s="162">
        <f t="shared" si="48"/>
        <v>0</v>
      </c>
    </row>
    <row r="366" spans="1:14" x14ac:dyDescent="0.2">
      <c r="A366" s="34" t="str">
        <f t="shared" si="45"/>
        <v>Finished</v>
      </c>
      <c r="B366" s="35">
        <f t="shared" si="49"/>
        <v>53189</v>
      </c>
      <c r="C366" s="36">
        <f t="shared" si="50"/>
        <v>0</v>
      </c>
      <c r="D366" s="36">
        <f t="shared" si="52"/>
        <v>0</v>
      </c>
      <c r="E366" s="243">
        <f t="shared" si="53"/>
        <v>0</v>
      </c>
      <c r="F366" s="243">
        <f t="shared" si="46"/>
        <v>0</v>
      </c>
      <c r="G366" s="37">
        <f t="shared" si="51"/>
        <v>0</v>
      </c>
      <c r="M366" s="132">
        <f t="shared" si="47"/>
        <v>0</v>
      </c>
      <c r="N366" s="162">
        <f t="shared" si="48"/>
        <v>0</v>
      </c>
    </row>
    <row r="367" spans="1:14" x14ac:dyDescent="0.2">
      <c r="A367" s="34" t="str">
        <f t="shared" si="45"/>
        <v>Finished</v>
      </c>
      <c r="B367" s="35">
        <f t="shared" si="49"/>
        <v>53220</v>
      </c>
      <c r="C367" s="36">
        <f t="shared" si="50"/>
        <v>0</v>
      </c>
      <c r="D367" s="36">
        <f t="shared" si="52"/>
        <v>0</v>
      </c>
      <c r="E367" s="243">
        <f t="shared" si="53"/>
        <v>0</v>
      </c>
      <c r="F367" s="243">
        <f t="shared" si="46"/>
        <v>0</v>
      </c>
      <c r="G367" s="37">
        <f t="shared" si="51"/>
        <v>0</v>
      </c>
      <c r="M367" s="132">
        <f t="shared" si="47"/>
        <v>0</v>
      </c>
      <c r="N367" s="162">
        <f t="shared" si="48"/>
        <v>0</v>
      </c>
    </row>
    <row r="368" spans="1:14" x14ac:dyDescent="0.2">
      <c r="A368" s="34" t="str">
        <f t="shared" si="45"/>
        <v>Finished</v>
      </c>
      <c r="B368" s="35">
        <f t="shared" si="49"/>
        <v>53250</v>
      </c>
      <c r="C368" s="36">
        <f t="shared" si="50"/>
        <v>0</v>
      </c>
      <c r="D368" s="36">
        <f t="shared" si="52"/>
        <v>0</v>
      </c>
      <c r="E368" s="243">
        <f t="shared" si="53"/>
        <v>0</v>
      </c>
      <c r="F368" s="243">
        <f t="shared" si="46"/>
        <v>0</v>
      </c>
      <c r="G368" s="37">
        <f t="shared" si="51"/>
        <v>0</v>
      </c>
      <c r="M368" s="132">
        <f t="shared" si="47"/>
        <v>0</v>
      </c>
      <c r="N368" s="162">
        <f t="shared" si="48"/>
        <v>0</v>
      </c>
    </row>
    <row r="369" spans="1:14" x14ac:dyDescent="0.2">
      <c r="A369" s="34" t="str">
        <f t="shared" si="45"/>
        <v>Finished</v>
      </c>
      <c r="B369" s="35">
        <f t="shared" si="49"/>
        <v>53281</v>
      </c>
      <c r="C369" s="36">
        <f t="shared" si="50"/>
        <v>0</v>
      </c>
      <c r="D369" s="36">
        <f t="shared" si="52"/>
        <v>0</v>
      </c>
      <c r="E369" s="243">
        <f t="shared" si="53"/>
        <v>0</v>
      </c>
      <c r="F369" s="243">
        <f t="shared" si="46"/>
        <v>0</v>
      </c>
      <c r="G369" s="37">
        <f t="shared" si="51"/>
        <v>0</v>
      </c>
      <c r="M369" s="132">
        <f t="shared" si="47"/>
        <v>0</v>
      </c>
      <c r="N369" s="162">
        <f t="shared" si="48"/>
        <v>0</v>
      </c>
    </row>
    <row r="370" spans="1:14" x14ac:dyDescent="0.2">
      <c r="A370" s="34" t="str">
        <f t="shared" si="45"/>
        <v>Finished</v>
      </c>
      <c r="B370" s="35">
        <f t="shared" si="49"/>
        <v>53311</v>
      </c>
      <c r="C370" s="36">
        <f t="shared" si="50"/>
        <v>0</v>
      </c>
      <c r="D370" s="36">
        <f t="shared" si="52"/>
        <v>0</v>
      </c>
      <c r="E370" s="243">
        <f t="shared" si="53"/>
        <v>0</v>
      </c>
      <c r="F370" s="243">
        <f t="shared" si="46"/>
        <v>0</v>
      </c>
      <c r="G370" s="37">
        <f t="shared" si="51"/>
        <v>0</v>
      </c>
      <c r="M370" s="132">
        <f t="shared" si="47"/>
        <v>0</v>
      </c>
      <c r="N370" s="162">
        <f t="shared" si="48"/>
        <v>0</v>
      </c>
    </row>
    <row r="371" spans="1:14" x14ac:dyDescent="0.2">
      <c r="A371" s="34" t="str">
        <f t="shared" si="45"/>
        <v>Finished</v>
      </c>
      <c r="B371" s="35">
        <f t="shared" si="49"/>
        <v>53342</v>
      </c>
      <c r="C371" s="36">
        <f t="shared" si="50"/>
        <v>0</v>
      </c>
      <c r="D371" s="36">
        <f t="shared" si="52"/>
        <v>0</v>
      </c>
      <c r="E371" s="243">
        <f t="shared" si="53"/>
        <v>0</v>
      </c>
      <c r="F371" s="243">
        <f t="shared" si="46"/>
        <v>0</v>
      </c>
      <c r="G371" s="37">
        <f t="shared" si="51"/>
        <v>0</v>
      </c>
      <c r="M371" s="132">
        <f t="shared" si="47"/>
        <v>0</v>
      </c>
      <c r="N371" s="162">
        <f t="shared" si="48"/>
        <v>0</v>
      </c>
    </row>
    <row r="372" spans="1:14" x14ac:dyDescent="0.2">
      <c r="A372" s="34" t="str">
        <f t="shared" si="45"/>
        <v>Finished</v>
      </c>
      <c r="B372" s="35">
        <f t="shared" si="49"/>
        <v>53373</v>
      </c>
      <c r="C372" s="36">
        <f t="shared" si="50"/>
        <v>0</v>
      </c>
      <c r="D372" s="36">
        <f t="shared" si="52"/>
        <v>0</v>
      </c>
      <c r="E372" s="243">
        <f t="shared" si="53"/>
        <v>0</v>
      </c>
      <c r="F372" s="243">
        <f t="shared" si="46"/>
        <v>0</v>
      </c>
      <c r="G372" s="37">
        <f t="shared" si="51"/>
        <v>0</v>
      </c>
      <c r="M372" s="132">
        <f t="shared" si="47"/>
        <v>0</v>
      </c>
      <c r="N372" s="162">
        <f t="shared" si="48"/>
        <v>0</v>
      </c>
    </row>
    <row r="373" spans="1:14" x14ac:dyDescent="0.2">
      <c r="A373" s="34" t="str">
        <f t="shared" si="45"/>
        <v>Finished</v>
      </c>
      <c r="B373" s="35">
        <f t="shared" si="49"/>
        <v>53401</v>
      </c>
      <c r="C373" s="36">
        <f t="shared" si="50"/>
        <v>0</v>
      </c>
      <c r="D373" s="36">
        <f t="shared" si="52"/>
        <v>0</v>
      </c>
      <c r="E373" s="243">
        <f t="shared" si="53"/>
        <v>0</v>
      </c>
      <c r="F373" s="243">
        <f t="shared" si="46"/>
        <v>0</v>
      </c>
      <c r="G373" s="37">
        <f t="shared" si="51"/>
        <v>0</v>
      </c>
      <c r="M373" s="132">
        <f t="shared" si="47"/>
        <v>0</v>
      </c>
      <c r="N373" s="162">
        <f t="shared" si="48"/>
        <v>0</v>
      </c>
    </row>
    <row r="374" spans="1:14" x14ac:dyDescent="0.2">
      <c r="A374" s="34" t="str">
        <f t="shared" ref="A374:A403" si="54">+IF(A373&lt;num_pmts,A373+1,"Finished")</f>
        <v>Finished</v>
      </c>
      <c r="B374" s="35">
        <f t="shared" si="49"/>
        <v>53432</v>
      </c>
      <c r="C374" s="36">
        <f t="shared" si="50"/>
        <v>0</v>
      </c>
      <c r="D374" s="36">
        <f t="shared" si="52"/>
        <v>0</v>
      </c>
      <c r="E374" s="243">
        <f t="shared" si="53"/>
        <v>0</v>
      </c>
      <c r="F374" s="243">
        <f t="shared" si="46"/>
        <v>0</v>
      </c>
      <c r="G374" s="37">
        <f t="shared" si="51"/>
        <v>0</v>
      </c>
      <c r="M374" s="132">
        <f t="shared" si="47"/>
        <v>0</v>
      </c>
      <c r="N374" s="162">
        <f t="shared" si="48"/>
        <v>0</v>
      </c>
    </row>
    <row r="375" spans="1:14" x14ac:dyDescent="0.2">
      <c r="A375" s="34" t="str">
        <f t="shared" si="54"/>
        <v>Finished</v>
      </c>
      <c r="B375" s="35">
        <f t="shared" si="49"/>
        <v>53462</v>
      </c>
      <c r="C375" s="36">
        <f t="shared" si="50"/>
        <v>0</v>
      </c>
      <c r="D375" s="36">
        <f t="shared" si="52"/>
        <v>0</v>
      </c>
      <c r="E375" s="243">
        <f t="shared" si="53"/>
        <v>0</v>
      </c>
      <c r="F375" s="243">
        <f t="shared" si="46"/>
        <v>0</v>
      </c>
      <c r="G375" s="37">
        <f t="shared" si="51"/>
        <v>0</v>
      </c>
      <c r="M375" s="132">
        <f t="shared" si="47"/>
        <v>0</v>
      </c>
      <c r="N375" s="162">
        <f t="shared" si="48"/>
        <v>0</v>
      </c>
    </row>
    <row r="376" spans="1:14" x14ac:dyDescent="0.2">
      <c r="A376" s="34" t="str">
        <f t="shared" si="54"/>
        <v>Finished</v>
      </c>
      <c r="B376" s="35">
        <f t="shared" si="49"/>
        <v>53493</v>
      </c>
      <c r="C376" s="36">
        <f t="shared" si="50"/>
        <v>0</v>
      </c>
      <c r="D376" s="36">
        <f t="shared" si="52"/>
        <v>0</v>
      </c>
      <c r="E376" s="243">
        <f t="shared" si="53"/>
        <v>0</v>
      </c>
      <c r="F376" s="243">
        <f t="shared" si="46"/>
        <v>0</v>
      </c>
      <c r="G376" s="37">
        <f t="shared" si="51"/>
        <v>0</v>
      </c>
      <c r="M376" s="132">
        <f t="shared" si="47"/>
        <v>0</v>
      </c>
      <c r="N376" s="162">
        <f t="shared" si="48"/>
        <v>0</v>
      </c>
    </row>
    <row r="377" spans="1:14" x14ac:dyDescent="0.2">
      <c r="A377" s="34" t="str">
        <f t="shared" si="54"/>
        <v>Finished</v>
      </c>
      <c r="B377" s="35">
        <f t="shared" si="49"/>
        <v>53523</v>
      </c>
      <c r="C377" s="36">
        <f t="shared" si="50"/>
        <v>0</v>
      </c>
      <c r="D377" s="36">
        <f t="shared" si="52"/>
        <v>0</v>
      </c>
      <c r="E377" s="243">
        <f t="shared" si="53"/>
        <v>0</v>
      </c>
      <c r="F377" s="243">
        <f t="shared" si="46"/>
        <v>0</v>
      </c>
      <c r="G377" s="37">
        <f t="shared" si="51"/>
        <v>0</v>
      </c>
      <c r="M377" s="132">
        <f t="shared" si="47"/>
        <v>0</v>
      </c>
      <c r="N377" s="162">
        <f t="shared" si="48"/>
        <v>0</v>
      </c>
    </row>
    <row r="378" spans="1:14" x14ac:dyDescent="0.2">
      <c r="A378" s="34" t="str">
        <f t="shared" si="54"/>
        <v>Finished</v>
      </c>
      <c r="B378" s="35">
        <f t="shared" si="49"/>
        <v>53554</v>
      </c>
      <c r="C378" s="36">
        <f t="shared" si="50"/>
        <v>0</v>
      </c>
      <c r="D378" s="36">
        <f t="shared" si="52"/>
        <v>0</v>
      </c>
      <c r="E378" s="243">
        <f t="shared" si="53"/>
        <v>0</v>
      </c>
      <c r="F378" s="243">
        <f t="shared" si="46"/>
        <v>0</v>
      </c>
      <c r="G378" s="37">
        <f t="shared" si="51"/>
        <v>0</v>
      </c>
      <c r="M378" s="132">
        <f t="shared" si="47"/>
        <v>0</v>
      </c>
      <c r="N378" s="162">
        <f t="shared" si="48"/>
        <v>0</v>
      </c>
    </row>
    <row r="379" spans="1:14" x14ac:dyDescent="0.2">
      <c r="A379" s="34" t="str">
        <f t="shared" si="54"/>
        <v>Finished</v>
      </c>
      <c r="B379" s="35">
        <f t="shared" si="49"/>
        <v>53585</v>
      </c>
      <c r="C379" s="36">
        <f t="shared" si="50"/>
        <v>0</v>
      </c>
      <c r="D379" s="36">
        <f t="shared" si="52"/>
        <v>0</v>
      </c>
      <c r="E379" s="243">
        <f t="shared" si="53"/>
        <v>0</v>
      </c>
      <c r="F379" s="243">
        <f t="shared" si="46"/>
        <v>0</v>
      </c>
      <c r="G379" s="37">
        <f t="shared" si="51"/>
        <v>0</v>
      </c>
      <c r="M379" s="132">
        <f t="shared" si="47"/>
        <v>0</v>
      </c>
      <c r="N379" s="162">
        <f t="shared" si="48"/>
        <v>0</v>
      </c>
    </row>
    <row r="380" spans="1:14" x14ac:dyDescent="0.2">
      <c r="A380" s="34" t="str">
        <f t="shared" si="54"/>
        <v>Finished</v>
      </c>
      <c r="B380" s="35">
        <f t="shared" si="49"/>
        <v>53615</v>
      </c>
      <c r="C380" s="36">
        <f t="shared" si="50"/>
        <v>0</v>
      </c>
      <c r="D380" s="36">
        <f t="shared" si="52"/>
        <v>0</v>
      </c>
      <c r="E380" s="243">
        <f t="shared" si="53"/>
        <v>0</v>
      </c>
      <c r="F380" s="243">
        <f t="shared" si="46"/>
        <v>0</v>
      </c>
      <c r="G380" s="37">
        <f t="shared" si="51"/>
        <v>0</v>
      </c>
      <c r="M380" s="132">
        <f t="shared" si="47"/>
        <v>0</v>
      </c>
      <c r="N380" s="162">
        <f t="shared" si="48"/>
        <v>0</v>
      </c>
    </row>
    <row r="381" spans="1:14" x14ac:dyDescent="0.2">
      <c r="A381" s="34" t="str">
        <f t="shared" si="54"/>
        <v>Finished</v>
      </c>
      <c r="B381" s="35">
        <f t="shared" si="49"/>
        <v>53646</v>
      </c>
      <c r="C381" s="36">
        <f t="shared" si="50"/>
        <v>0</v>
      </c>
      <c r="D381" s="36">
        <f t="shared" si="52"/>
        <v>0</v>
      </c>
      <c r="E381" s="243">
        <f t="shared" si="53"/>
        <v>0</v>
      </c>
      <c r="F381" s="243">
        <f t="shared" si="46"/>
        <v>0</v>
      </c>
      <c r="G381" s="37">
        <f t="shared" si="51"/>
        <v>0</v>
      </c>
      <c r="M381" s="132">
        <f t="shared" si="47"/>
        <v>0</v>
      </c>
      <c r="N381" s="162">
        <f t="shared" si="48"/>
        <v>0</v>
      </c>
    </row>
    <row r="382" spans="1:14" x14ac:dyDescent="0.2">
      <c r="A382" s="34" t="str">
        <f t="shared" si="54"/>
        <v>Finished</v>
      </c>
      <c r="B382" s="35">
        <f t="shared" si="49"/>
        <v>53676</v>
      </c>
      <c r="C382" s="36">
        <f t="shared" si="50"/>
        <v>0</v>
      </c>
      <c r="D382" s="36">
        <f t="shared" si="52"/>
        <v>0</v>
      </c>
      <c r="E382" s="243">
        <f t="shared" si="53"/>
        <v>0</v>
      </c>
      <c r="F382" s="243">
        <f t="shared" si="46"/>
        <v>0</v>
      </c>
      <c r="G382" s="37">
        <f t="shared" si="51"/>
        <v>0</v>
      </c>
      <c r="M382" s="132">
        <f t="shared" si="47"/>
        <v>0</v>
      </c>
      <c r="N382" s="162">
        <f t="shared" si="48"/>
        <v>0</v>
      </c>
    </row>
    <row r="383" spans="1:14" x14ac:dyDescent="0.2">
      <c r="A383" s="34" t="str">
        <f t="shared" si="54"/>
        <v>Finished</v>
      </c>
      <c r="B383" s="35">
        <f t="shared" si="49"/>
        <v>53707</v>
      </c>
      <c r="C383" s="36">
        <f t="shared" si="50"/>
        <v>0</v>
      </c>
      <c r="D383" s="36">
        <f t="shared" si="52"/>
        <v>0</v>
      </c>
      <c r="E383" s="243">
        <f t="shared" si="53"/>
        <v>0</v>
      </c>
      <c r="F383" s="243">
        <f t="shared" si="46"/>
        <v>0</v>
      </c>
      <c r="G383" s="37">
        <f t="shared" si="51"/>
        <v>0</v>
      </c>
      <c r="M383" s="132">
        <f t="shared" si="47"/>
        <v>0</v>
      </c>
      <c r="N383" s="162">
        <f t="shared" si="48"/>
        <v>0</v>
      </c>
    </row>
    <row r="384" spans="1:14" x14ac:dyDescent="0.2">
      <c r="A384" s="34" t="str">
        <f t="shared" si="54"/>
        <v>Finished</v>
      </c>
      <c r="B384" s="35">
        <f t="shared" si="49"/>
        <v>53738</v>
      </c>
      <c r="C384" s="36">
        <f t="shared" si="50"/>
        <v>0</v>
      </c>
      <c r="D384" s="36">
        <f t="shared" si="52"/>
        <v>0</v>
      </c>
      <c r="E384" s="243">
        <f t="shared" si="53"/>
        <v>0</v>
      </c>
      <c r="F384" s="243">
        <f t="shared" si="46"/>
        <v>0</v>
      </c>
      <c r="G384" s="37">
        <f t="shared" si="51"/>
        <v>0</v>
      </c>
      <c r="M384" s="132">
        <f t="shared" si="47"/>
        <v>0</v>
      </c>
      <c r="N384" s="162">
        <f t="shared" si="48"/>
        <v>0</v>
      </c>
    </row>
    <row r="385" spans="1:14" x14ac:dyDescent="0.2">
      <c r="A385" s="34" t="str">
        <f t="shared" si="54"/>
        <v>Finished</v>
      </c>
      <c r="B385" s="35">
        <f t="shared" si="49"/>
        <v>53766</v>
      </c>
      <c r="C385" s="36">
        <f t="shared" si="50"/>
        <v>0</v>
      </c>
      <c r="D385" s="36">
        <f t="shared" si="52"/>
        <v>0</v>
      </c>
      <c r="E385" s="243">
        <f t="shared" si="53"/>
        <v>0</v>
      </c>
      <c r="F385" s="243">
        <f t="shared" si="46"/>
        <v>0</v>
      </c>
      <c r="G385" s="37">
        <f t="shared" si="51"/>
        <v>0</v>
      </c>
      <c r="M385" s="132">
        <f t="shared" si="47"/>
        <v>0</v>
      </c>
      <c r="N385" s="162">
        <f t="shared" si="48"/>
        <v>0</v>
      </c>
    </row>
    <row r="386" spans="1:14" x14ac:dyDescent="0.2">
      <c r="A386" s="34" t="str">
        <f t="shared" si="54"/>
        <v>Finished</v>
      </c>
      <c r="B386" s="35">
        <f t="shared" si="49"/>
        <v>53797</v>
      </c>
      <c r="C386" s="36">
        <f t="shared" si="50"/>
        <v>0</v>
      </c>
      <c r="D386" s="36">
        <f t="shared" si="52"/>
        <v>0</v>
      </c>
      <c r="E386" s="243">
        <f t="shared" si="53"/>
        <v>0</v>
      </c>
      <c r="F386" s="243">
        <f t="shared" si="46"/>
        <v>0</v>
      </c>
      <c r="G386" s="37">
        <f t="shared" si="51"/>
        <v>0</v>
      </c>
      <c r="M386" s="132">
        <f t="shared" si="47"/>
        <v>0</v>
      </c>
      <c r="N386" s="162">
        <f t="shared" si="48"/>
        <v>0</v>
      </c>
    </row>
    <row r="387" spans="1:14" x14ac:dyDescent="0.2">
      <c r="A387" s="34" t="str">
        <f t="shared" si="54"/>
        <v>Finished</v>
      </c>
      <c r="B387" s="35">
        <f t="shared" si="49"/>
        <v>53827</v>
      </c>
      <c r="C387" s="36">
        <f t="shared" si="50"/>
        <v>0</v>
      </c>
      <c r="D387" s="36">
        <f t="shared" si="52"/>
        <v>0</v>
      </c>
      <c r="E387" s="243">
        <f t="shared" si="53"/>
        <v>0</v>
      </c>
      <c r="F387" s="243">
        <f t="shared" si="46"/>
        <v>0</v>
      </c>
      <c r="G387" s="37">
        <f t="shared" si="51"/>
        <v>0</v>
      </c>
      <c r="M387" s="132">
        <f t="shared" si="47"/>
        <v>0</v>
      </c>
      <c r="N387" s="162">
        <f t="shared" si="48"/>
        <v>0</v>
      </c>
    </row>
    <row r="388" spans="1:14" x14ac:dyDescent="0.2">
      <c r="A388" s="34" t="str">
        <f t="shared" si="54"/>
        <v>Finished</v>
      </c>
      <c r="B388" s="35">
        <f t="shared" si="49"/>
        <v>53858</v>
      </c>
      <c r="C388" s="36">
        <f t="shared" si="50"/>
        <v>0</v>
      </c>
      <c r="D388" s="36">
        <f t="shared" si="52"/>
        <v>0</v>
      </c>
      <c r="E388" s="243">
        <f t="shared" si="53"/>
        <v>0</v>
      </c>
      <c r="F388" s="243">
        <f t="shared" si="46"/>
        <v>0</v>
      </c>
      <c r="G388" s="37">
        <f t="shared" si="51"/>
        <v>0</v>
      </c>
      <c r="M388" s="132">
        <f t="shared" si="47"/>
        <v>0</v>
      </c>
      <c r="N388" s="162">
        <f t="shared" si="48"/>
        <v>0</v>
      </c>
    </row>
    <row r="389" spans="1:14" x14ac:dyDescent="0.2">
      <c r="A389" s="34" t="str">
        <f t="shared" si="54"/>
        <v>Finished</v>
      </c>
      <c r="B389" s="35">
        <f t="shared" si="49"/>
        <v>53888</v>
      </c>
      <c r="C389" s="36">
        <f t="shared" si="50"/>
        <v>0</v>
      </c>
      <c r="D389" s="36">
        <f t="shared" si="52"/>
        <v>0</v>
      </c>
      <c r="E389" s="243">
        <f t="shared" si="53"/>
        <v>0</v>
      </c>
      <c r="F389" s="243">
        <f t="shared" si="46"/>
        <v>0</v>
      </c>
      <c r="G389" s="37">
        <f t="shared" si="51"/>
        <v>0</v>
      </c>
      <c r="M389" s="132">
        <f t="shared" si="47"/>
        <v>0</v>
      </c>
      <c r="N389" s="162">
        <f t="shared" si="48"/>
        <v>0</v>
      </c>
    </row>
    <row r="390" spans="1:14" x14ac:dyDescent="0.2">
      <c r="A390" s="34" t="str">
        <f t="shared" si="54"/>
        <v>Finished</v>
      </c>
      <c r="B390" s="35">
        <f t="shared" si="49"/>
        <v>53919</v>
      </c>
      <c r="C390" s="36">
        <f t="shared" si="50"/>
        <v>0</v>
      </c>
      <c r="D390" s="36">
        <f t="shared" si="52"/>
        <v>0</v>
      </c>
      <c r="E390" s="243">
        <f t="shared" si="53"/>
        <v>0</v>
      </c>
      <c r="F390" s="243">
        <f t="shared" si="46"/>
        <v>0</v>
      </c>
      <c r="G390" s="37">
        <f t="shared" si="51"/>
        <v>0</v>
      </c>
      <c r="M390" s="132">
        <f t="shared" si="47"/>
        <v>0</v>
      </c>
      <c r="N390" s="162">
        <f t="shared" si="48"/>
        <v>0</v>
      </c>
    </row>
    <row r="391" spans="1:14" x14ac:dyDescent="0.2">
      <c r="A391" s="34" t="str">
        <f t="shared" si="54"/>
        <v>Finished</v>
      </c>
      <c r="B391" s="35">
        <f t="shared" si="49"/>
        <v>53950</v>
      </c>
      <c r="C391" s="36">
        <f t="shared" si="50"/>
        <v>0</v>
      </c>
      <c r="D391" s="36">
        <f t="shared" si="52"/>
        <v>0</v>
      </c>
      <c r="E391" s="243">
        <f t="shared" si="53"/>
        <v>0</v>
      </c>
      <c r="F391" s="243">
        <f t="shared" si="46"/>
        <v>0</v>
      </c>
      <c r="G391" s="37">
        <f t="shared" si="51"/>
        <v>0</v>
      </c>
      <c r="M391" s="132">
        <f t="shared" si="47"/>
        <v>0</v>
      </c>
      <c r="N391" s="162">
        <f t="shared" si="48"/>
        <v>0</v>
      </c>
    </row>
    <row r="392" spans="1:14" x14ac:dyDescent="0.2">
      <c r="A392" s="34" t="str">
        <f t="shared" si="54"/>
        <v>Finished</v>
      </c>
      <c r="B392" s="35">
        <f t="shared" si="49"/>
        <v>53980</v>
      </c>
      <c r="C392" s="36">
        <f t="shared" si="50"/>
        <v>0</v>
      </c>
      <c r="D392" s="36">
        <f t="shared" si="52"/>
        <v>0</v>
      </c>
      <c r="E392" s="243">
        <f t="shared" si="53"/>
        <v>0</v>
      </c>
      <c r="F392" s="243">
        <f t="shared" si="46"/>
        <v>0</v>
      </c>
      <c r="G392" s="37">
        <f t="shared" si="51"/>
        <v>0</v>
      </c>
      <c r="M392" s="132">
        <f t="shared" si="47"/>
        <v>0</v>
      </c>
      <c r="N392" s="162">
        <f t="shared" si="48"/>
        <v>0</v>
      </c>
    </row>
    <row r="393" spans="1:14" x14ac:dyDescent="0.2">
      <c r="A393" s="34" t="str">
        <f t="shared" si="54"/>
        <v>Finished</v>
      </c>
      <c r="B393" s="35">
        <f t="shared" si="49"/>
        <v>54011</v>
      </c>
      <c r="C393" s="36">
        <f t="shared" si="50"/>
        <v>0</v>
      </c>
      <c r="D393" s="36">
        <f t="shared" si="52"/>
        <v>0</v>
      </c>
      <c r="E393" s="243">
        <f t="shared" si="53"/>
        <v>0</v>
      </c>
      <c r="F393" s="243">
        <f t="shared" si="46"/>
        <v>0</v>
      </c>
      <c r="G393" s="37">
        <f t="shared" si="51"/>
        <v>0</v>
      </c>
      <c r="M393" s="132">
        <f t="shared" si="47"/>
        <v>0</v>
      </c>
      <c r="N393" s="162">
        <f t="shared" si="48"/>
        <v>0</v>
      </c>
    </row>
    <row r="394" spans="1:14" x14ac:dyDescent="0.2">
      <c r="A394" s="34" t="str">
        <f t="shared" si="54"/>
        <v>Finished</v>
      </c>
      <c r="B394" s="35">
        <f t="shared" si="49"/>
        <v>54041</v>
      </c>
      <c r="C394" s="36">
        <f t="shared" si="50"/>
        <v>0</v>
      </c>
      <c r="D394" s="36">
        <f t="shared" si="52"/>
        <v>0</v>
      </c>
      <c r="E394" s="243">
        <f t="shared" si="53"/>
        <v>0</v>
      </c>
      <c r="F394" s="243">
        <f t="shared" si="46"/>
        <v>0</v>
      </c>
      <c r="G394" s="37">
        <f t="shared" si="51"/>
        <v>0</v>
      </c>
      <c r="M394" s="132">
        <f t="shared" si="47"/>
        <v>0</v>
      </c>
      <c r="N394" s="162">
        <f t="shared" si="48"/>
        <v>0</v>
      </c>
    </row>
    <row r="395" spans="1:14" x14ac:dyDescent="0.2">
      <c r="A395" s="34" t="str">
        <f t="shared" si="54"/>
        <v>Finished</v>
      </c>
      <c r="B395" s="35">
        <f t="shared" si="49"/>
        <v>54072</v>
      </c>
      <c r="C395" s="36">
        <f t="shared" si="50"/>
        <v>0</v>
      </c>
      <c r="D395" s="36">
        <f t="shared" si="52"/>
        <v>0</v>
      </c>
      <c r="E395" s="243">
        <f t="shared" si="53"/>
        <v>0</v>
      </c>
      <c r="F395" s="243">
        <f t="shared" si="46"/>
        <v>0</v>
      </c>
      <c r="G395" s="37">
        <f t="shared" si="51"/>
        <v>0</v>
      </c>
      <c r="M395" s="132">
        <f t="shared" si="47"/>
        <v>0</v>
      </c>
      <c r="N395" s="162">
        <f t="shared" si="48"/>
        <v>0</v>
      </c>
    </row>
    <row r="396" spans="1:14" x14ac:dyDescent="0.2">
      <c r="A396" s="34" t="str">
        <f t="shared" si="54"/>
        <v>Finished</v>
      </c>
      <c r="B396" s="35">
        <f t="shared" si="49"/>
        <v>54103</v>
      </c>
      <c r="C396" s="36">
        <f t="shared" si="50"/>
        <v>0</v>
      </c>
      <c r="D396" s="36">
        <f t="shared" si="52"/>
        <v>0</v>
      </c>
      <c r="E396" s="243">
        <f t="shared" si="53"/>
        <v>0</v>
      </c>
      <c r="F396" s="243">
        <f t="shared" si="46"/>
        <v>0</v>
      </c>
      <c r="G396" s="37">
        <f t="shared" si="51"/>
        <v>0</v>
      </c>
      <c r="M396" s="132">
        <f t="shared" si="47"/>
        <v>0</v>
      </c>
      <c r="N396" s="162">
        <f t="shared" si="48"/>
        <v>0</v>
      </c>
    </row>
    <row r="397" spans="1:14" x14ac:dyDescent="0.2">
      <c r="A397" s="34" t="str">
        <f t="shared" si="54"/>
        <v>Finished</v>
      </c>
      <c r="B397" s="35">
        <f t="shared" si="49"/>
        <v>54132</v>
      </c>
      <c r="C397" s="36">
        <f t="shared" si="50"/>
        <v>0</v>
      </c>
      <c r="D397" s="36">
        <f t="shared" si="52"/>
        <v>0</v>
      </c>
      <c r="E397" s="243">
        <f t="shared" si="53"/>
        <v>0</v>
      </c>
      <c r="F397" s="243">
        <f t="shared" si="46"/>
        <v>0</v>
      </c>
      <c r="G397" s="37">
        <f t="shared" si="51"/>
        <v>0</v>
      </c>
      <c r="M397" s="132">
        <f t="shared" si="47"/>
        <v>0</v>
      </c>
      <c r="N397" s="162">
        <f t="shared" si="48"/>
        <v>0</v>
      </c>
    </row>
    <row r="398" spans="1:14" x14ac:dyDescent="0.2">
      <c r="A398" s="34" t="str">
        <f t="shared" si="54"/>
        <v>Finished</v>
      </c>
      <c r="B398" s="35">
        <f t="shared" si="49"/>
        <v>54163</v>
      </c>
      <c r="C398" s="36">
        <f t="shared" si="50"/>
        <v>0</v>
      </c>
      <c r="D398" s="36">
        <f t="shared" si="52"/>
        <v>0</v>
      </c>
      <c r="E398" s="243">
        <f t="shared" si="53"/>
        <v>0</v>
      </c>
      <c r="F398" s="243">
        <f t="shared" si="46"/>
        <v>0</v>
      </c>
      <c r="G398" s="37">
        <f t="shared" si="51"/>
        <v>0</v>
      </c>
      <c r="M398" s="132">
        <f t="shared" si="47"/>
        <v>0</v>
      </c>
      <c r="N398" s="162">
        <f t="shared" si="48"/>
        <v>0</v>
      </c>
    </row>
    <row r="399" spans="1:14" x14ac:dyDescent="0.2">
      <c r="A399" s="34" t="str">
        <f t="shared" si="54"/>
        <v>Finished</v>
      </c>
      <c r="B399" s="35">
        <f t="shared" si="49"/>
        <v>54193</v>
      </c>
      <c r="C399" s="36">
        <f t="shared" si="50"/>
        <v>0</v>
      </c>
      <c r="D399" s="36">
        <f t="shared" si="52"/>
        <v>0</v>
      </c>
      <c r="E399" s="243">
        <f t="shared" si="53"/>
        <v>0</v>
      </c>
      <c r="F399" s="243">
        <f t="shared" si="46"/>
        <v>0</v>
      </c>
      <c r="G399" s="37">
        <f t="shared" si="51"/>
        <v>0</v>
      </c>
      <c r="M399" s="132">
        <f t="shared" si="47"/>
        <v>0</v>
      </c>
      <c r="N399" s="162">
        <f t="shared" si="48"/>
        <v>0</v>
      </c>
    </row>
    <row r="400" spans="1:14" x14ac:dyDescent="0.2">
      <c r="A400" s="34" t="str">
        <f t="shared" si="54"/>
        <v>Finished</v>
      </c>
      <c r="B400" s="35">
        <f t="shared" si="49"/>
        <v>54224</v>
      </c>
      <c r="C400" s="36">
        <f t="shared" si="50"/>
        <v>0</v>
      </c>
      <c r="D400" s="36">
        <f t="shared" si="52"/>
        <v>0</v>
      </c>
      <c r="E400" s="243">
        <f t="shared" si="53"/>
        <v>0</v>
      </c>
      <c r="F400" s="243">
        <f t="shared" si="46"/>
        <v>0</v>
      </c>
      <c r="G400" s="37">
        <f t="shared" si="51"/>
        <v>0</v>
      </c>
      <c r="M400" s="132">
        <f t="shared" si="47"/>
        <v>0</v>
      </c>
      <c r="N400" s="162">
        <f t="shared" si="48"/>
        <v>0</v>
      </c>
    </row>
    <row r="401" spans="1:14" x14ac:dyDescent="0.2">
      <c r="A401" s="34" t="str">
        <f t="shared" si="54"/>
        <v>Finished</v>
      </c>
      <c r="B401" s="35">
        <f t="shared" si="49"/>
        <v>54254</v>
      </c>
      <c r="C401" s="36">
        <f t="shared" si="50"/>
        <v>0</v>
      </c>
      <c r="D401" s="36">
        <f t="shared" si="52"/>
        <v>0</v>
      </c>
      <c r="E401" s="243">
        <f t="shared" si="53"/>
        <v>0</v>
      </c>
      <c r="F401" s="243">
        <f t="shared" si="46"/>
        <v>0</v>
      </c>
      <c r="G401" s="37">
        <f t="shared" si="51"/>
        <v>0</v>
      </c>
      <c r="M401" s="132">
        <f t="shared" si="47"/>
        <v>0</v>
      </c>
      <c r="N401" s="162">
        <f t="shared" si="48"/>
        <v>0</v>
      </c>
    </row>
    <row r="402" spans="1:14" ht="15" thickBot="1" x14ac:dyDescent="0.25">
      <c r="A402" s="34" t="str">
        <f t="shared" si="54"/>
        <v>Finished</v>
      </c>
      <c r="B402" s="35">
        <f t="shared" si="49"/>
        <v>54285</v>
      </c>
      <c r="C402" s="36">
        <f t="shared" si="50"/>
        <v>0</v>
      </c>
      <c r="D402" s="36">
        <f t="shared" si="52"/>
        <v>0</v>
      </c>
      <c r="E402" s="243">
        <f t="shared" si="53"/>
        <v>0</v>
      </c>
      <c r="F402" s="243">
        <f t="shared" si="46"/>
        <v>0</v>
      </c>
      <c r="G402" s="37">
        <f t="shared" si="51"/>
        <v>0</v>
      </c>
      <c r="M402" s="132">
        <f t="shared" si="47"/>
        <v>0</v>
      </c>
      <c r="N402" s="162">
        <f t="shared" si="48"/>
        <v>0</v>
      </c>
    </row>
    <row r="403" spans="1:14" ht="15" thickBot="1" x14ac:dyDescent="0.25">
      <c r="A403" s="217" t="str">
        <f t="shared" si="54"/>
        <v>Finished</v>
      </c>
      <c r="B403" s="226">
        <f t="shared" si="49"/>
        <v>54316</v>
      </c>
      <c r="C403" s="227">
        <f t="shared" si="50"/>
        <v>0</v>
      </c>
      <c r="D403" s="227">
        <f t="shared" si="52"/>
        <v>0</v>
      </c>
      <c r="E403" s="250">
        <f t="shared" si="53"/>
        <v>0</v>
      </c>
      <c r="F403" s="250">
        <f t="shared" si="46"/>
        <v>0</v>
      </c>
      <c r="G403" s="228">
        <f t="shared" si="51"/>
        <v>0</v>
      </c>
      <c r="M403" s="132">
        <f t="shared" si="47"/>
        <v>0</v>
      </c>
      <c r="N403" s="162">
        <f t="shared" si="48"/>
        <v>0</v>
      </c>
    </row>
  </sheetData>
  <mergeCells count="3">
    <mergeCell ref="Q5:Q7"/>
    <mergeCell ref="Q9:Q14"/>
    <mergeCell ref="D19:F19"/>
  </mergeCells>
  <dataValidations count="2">
    <dataValidation type="list" allowBlank="1" showInputMessage="1" showErrorMessage="1" sqref="B15:B16">
      <formula1>list_schedules_intervals</formula1>
    </dataValidation>
    <dataValidation type="list" allowBlank="1" showInputMessage="1" showErrorMessage="1" sqref="B4">
      <formula1>list_num_days_in_year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T402"/>
  <sheetViews>
    <sheetView zoomScale="80" zoomScaleNormal="80" workbookViewId="0">
      <pane xSplit="3" ySplit="19" topLeftCell="D20" activePane="bottomRight" state="frozen"/>
      <selection activeCell="M29" sqref="M29"/>
      <selection pane="topRight" activeCell="M29" sqref="M29"/>
      <selection pane="bottomLeft" activeCell="M29" sqref="M29"/>
      <selection pane="bottomRight" activeCell="E21" sqref="E21"/>
    </sheetView>
  </sheetViews>
  <sheetFormatPr defaultRowHeight="14.25" x14ac:dyDescent="0.2"/>
  <cols>
    <col min="1" max="1" width="20.875" customWidth="1"/>
    <col min="2" max="2" width="22.25" customWidth="1"/>
    <col min="3" max="3" width="17.875" style="1" customWidth="1"/>
    <col min="4" max="4" width="16.625" style="269" customWidth="1"/>
    <col min="5" max="5" width="40.625" style="269" customWidth="1"/>
    <col min="6" max="6" width="21.25" style="269" customWidth="1"/>
    <col min="7" max="7" width="14.75" style="269" customWidth="1"/>
    <col min="8" max="8" width="1.625" customWidth="1"/>
    <col min="9" max="9" width="10.5" hidden="1" customWidth="1"/>
    <col min="10" max="10" width="26.875" hidden="1" customWidth="1"/>
    <col min="11" max="11" width="11.25" hidden="1" customWidth="1"/>
    <col min="12" max="12" width="10.5" hidden="1" customWidth="1"/>
    <col min="13" max="13" width="6" style="233" customWidth="1"/>
    <col min="14" max="14" width="17.25" customWidth="1"/>
    <col min="15" max="15" width="13.25" customWidth="1"/>
    <col min="16" max="16" width="12.625" customWidth="1"/>
    <col min="17" max="17" width="10.75" customWidth="1"/>
    <col min="18" max="18" width="9" customWidth="1"/>
    <col min="19" max="19" width="18" customWidth="1"/>
    <col min="20" max="20" width="9" customWidth="1"/>
  </cols>
  <sheetData>
    <row r="1" spans="1:19" ht="16.5" thickBot="1" x14ac:dyDescent="0.3">
      <c r="D1" s="1"/>
      <c r="E1" s="49"/>
      <c r="F1" s="1"/>
      <c r="G1" s="1"/>
      <c r="J1" t="s">
        <v>96</v>
      </c>
      <c r="O1" s="5"/>
      <c r="Q1" s="219"/>
      <c r="R1" s="221"/>
    </row>
    <row r="2" spans="1:19" ht="15" thickBot="1" x14ac:dyDescent="0.25">
      <c r="D2" s="1"/>
      <c r="E2" s="1"/>
      <c r="F2" s="1"/>
      <c r="G2" s="1"/>
      <c r="J2" t="s">
        <v>97</v>
      </c>
    </row>
    <row r="3" spans="1:19" ht="18.75" customHeight="1" thickBot="1" x14ac:dyDescent="0.3">
      <c r="A3" s="197" t="s">
        <v>32</v>
      </c>
      <c r="B3" s="198">
        <v>360</v>
      </c>
      <c r="C3" s="156" t="s">
        <v>183</v>
      </c>
      <c r="D3" s="1"/>
      <c r="E3" s="7" t="str">
        <f>+"# pmt interval p: "&amp; $B$14</f>
        <v># pmt interval p: 1-month (Monthly)</v>
      </c>
      <c r="F3" s="203">
        <f>+VLOOKUP(selected_pmt_interval,$N$4:$O$13,2,0)</f>
        <v>12</v>
      </c>
      <c r="G3" s="116"/>
      <c r="J3" t="s">
        <v>100</v>
      </c>
      <c r="N3" s="27" t="s">
        <v>115</v>
      </c>
      <c r="O3" s="96" t="s">
        <v>116</v>
      </c>
      <c r="P3" s="97" t="s">
        <v>104</v>
      </c>
      <c r="S3" s="27" t="s">
        <v>27</v>
      </c>
    </row>
    <row r="4" spans="1:19" ht="15" thickBot="1" x14ac:dyDescent="0.25">
      <c r="A4" s="47"/>
      <c r="B4" s="47"/>
      <c r="D4" s="103"/>
      <c r="E4" s="117" t="str">
        <f>+"#comp interval c: "&amp;$B$15</f>
        <v>#comp interval c: 6-months</v>
      </c>
      <c r="F4" s="204">
        <f>+VLOOKUP(selected_comp_interval,$N$4:$O$13,2,0)</f>
        <v>2</v>
      </c>
      <c r="G4" s="5"/>
      <c r="J4" t="s">
        <v>99</v>
      </c>
      <c r="N4" s="14" t="s">
        <v>16</v>
      </c>
      <c r="O4" s="19">
        <v>52</v>
      </c>
      <c r="P4" s="24">
        <v>7</v>
      </c>
      <c r="Q4" s="299" t="s">
        <v>23</v>
      </c>
      <c r="S4" s="14">
        <v>360</v>
      </c>
    </row>
    <row r="5" spans="1:19" ht="18.75" thickBot="1" x14ac:dyDescent="0.3">
      <c r="A5" s="11" t="s">
        <v>77</v>
      </c>
      <c r="B5" s="93">
        <v>0.12</v>
      </c>
      <c r="C5" s="184"/>
      <c r="D5" s="1"/>
      <c r="E5" s="12" t="s">
        <v>117</v>
      </c>
      <c r="F5" s="205">
        <f>+VLOOKUP(selected_pmt_interval,$N$4:$P$13,3,0)</f>
        <v>1</v>
      </c>
      <c r="G5" s="229"/>
      <c r="J5" s="90" t="s">
        <v>51</v>
      </c>
      <c r="K5" s="87"/>
      <c r="N5" s="15" t="s">
        <v>15</v>
      </c>
      <c r="O5" s="19">
        <f>52/2</f>
        <v>26</v>
      </c>
      <c r="P5" s="24">
        <v>14</v>
      </c>
      <c r="Q5" s="299"/>
      <c r="S5" s="15">
        <v>364</v>
      </c>
    </row>
    <row r="6" spans="1:19" ht="15" thickBot="1" x14ac:dyDescent="0.25">
      <c r="A6" s="10" t="s">
        <v>2</v>
      </c>
      <c r="B6" s="91">
        <v>0</v>
      </c>
      <c r="D6" s="1"/>
      <c r="E6" s="1"/>
      <c r="F6" s="1"/>
      <c r="G6" s="1"/>
      <c r="J6" s="9" t="s">
        <v>33</v>
      </c>
      <c r="K6" s="73">
        <f>+B6*loan_amt</f>
        <v>0</v>
      </c>
      <c r="N6" s="15" t="s">
        <v>11</v>
      </c>
      <c r="O6" s="19">
        <f>+O4/4</f>
        <v>13</v>
      </c>
      <c r="P6" s="24">
        <v>28</v>
      </c>
      <c r="Q6" s="299"/>
      <c r="S6" s="15">
        <v>365</v>
      </c>
    </row>
    <row r="7" spans="1:19" ht="15" thickBot="1" x14ac:dyDescent="0.25">
      <c r="A7" s="47"/>
      <c r="B7" s="47"/>
      <c r="D7" s="1"/>
      <c r="E7" s="7" t="s">
        <v>103</v>
      </c>
      <c r="F7" s="206">
        <f>+Quoted_APR-B6</f>
        <v>0.12</v>
      </c>
      <c r="G7" s="131"/>
      <c r="J7" s="9"/>
      <c r="K7" s="73"/>
      <c r="N7" s="15" t="s">
        <v>113</v>
      </c>
      <c r="O7" s="144">
        <f>+num_days_in_year</f>
        <v>360</v>
      </c>
      <c r="P7" s="24">
        <v>1</v>
      </c>
      <c r="Q7" s="271"/>
      <c r="S7" s="19"/>
    </row>
    <row r="8" spans="1:19" x14ac:dyDescent="0.2">
      <c r="A8" s="7" t="s">
        <v>7</v>
      </c>
      <c r="B8" s="199">
        <v>250000</v>
      </c>
      <c r="D8" s="1"/>
      <c r="E8" s="117" t="s">
        <v>67</v>
      </c>
      <c r="F8" s="207">
        <f>+((1+cal_apr_after_points/cal_num_comp_interval)^(cal_num_comp_interval/cal_num_pmt_interval)-1)*cal_num_pmt_interval</f>
        <v>0.11710553015030811</v>
      </c>
      <c r="G8" s="235"/>
      <c r="J8" s="9"/>
      <c r="K8" s="71"/>
      <c r="N8" s="15" t="s">
        <v>13</v>
      </c>
      <c r="O8" s="19">
        <v>12</v>
      </c>
      <c r="P8" s="15">
        <v>1</v>
      </c>
      <c r="Q8" s="294" t="s">
        <v>24</v>
      </c>
    </row>
    <row r="9" spans="1:19" ht="15.75" thickBot="1" x14ac:dyDescent="0.3">
      <c r="A9" s="10" t="s">
        <v>8</v>
      </c>
      <c r="B9" s="22">
        <v>5</v>
      </c>
      <c r="D9"/>
      <c r="E9" s="276" t="str">
        <f>"ARP new/#pmt interval: "&amp;$B$14</f>
        <v>ARP new/#pmt interval: 1-month (Monthly)</v>
      </c>
      <c r="F9" s="277">
        <f>+cal_apr_new/cal_num_pmt_interval</f>
        <v>9.7587941791923427E-3</v>
      </c>
      <c r="G9" s="130"/>
      <c r="J9" s="21"/>
      <c r="K9" s="79"/>
      <c r="N9" s="15" t="s">
        <v>14</v>
      </c>
      <c r="O9" s="19">
        <v>6</v>
      </c>
      <c r="P9" s="15">
        <v>2</v>
      </c>
      <c r="Q9" s="294"/>
    </row>
    <row r="10" spans="1:19" ht="15.75" thickBot="1" x14ac:dyDescent="0.3">
      <c r="A10" s="47"/>
      <c r="B10" s="83"/>
      <c r="D10" s="132"/>
      <c r="E10" s="219" t="s">
        <v>172</v>
      </c>
      <c r="F10" s="221">
        <f>+PMT(cal_periodic_pmt_rate,num_pmts,-loan_amt)</f>
        <v>51473.295977599759</v>
      </c>
      <c r="G10" s="1"/>
      <c r="I10" s="6"/>
      <c r="J10" s="9" t="s">
        <v>34</v>
      </c>
      <c r="K10" s="69">
        <f>(cal_pv_on_p0*(1+$F$9)^num_pmts)*($F$9)/((1+$F$9)^num_pmts-1)</f>
        <v>0</v>
      </c>
      <c r="L10" s="6"/>
      <c r="N10" s="15" t="s">
        <v>12</v>
      </c>
      <c r="O10" s="19">
        <v>4</v>
      </c>
      <c r="P10" s="15">
        <v>3</v>
      </c>
      <c r="Q10" s="294"/>
    </row>
    <row r="11" spans="1:19" ht="15" thickBot="1" x14ac:dyDescent="0.25">
      <c r="A11" s="86" t="s">
        <v>49</v>
      </c>
      <c r="B11" s="23">
        <v>42694</v>
      </c>
      <c r="D11"/>
      <c r="G11" s="1"/>
      <c r="J11" s="9" t="s">
        <v>35</v>
      </c>
      <c r="K11" s="69">
        <f>+cal_periodic_pmt_amt</f>
        <v>51473.295977599759</v>
      </c>
      <c r="N11" s="15" t="s">
        <v>9</v>
      </c>
      <c r="O11" s="19">
        <v>3</v>
      </c>
      <c r="P11" s="15">
        <v>4</v>
      </c>
      <c r="Q11" s="294"/>
      <c r="S11" s="140" t="s">
        <v>108</v>
      </c>
    </row>
    <row r="12" spans="1:19" ht="15" thickBot="1" x14ac:dyDescent="0.25">
      <c r="A12" s="10" t="s">
        <v>0</v>
      </c>
      <c r="B12" s="200">
        <v>42719</v>
      </c>
      <c r="C12" s="1">
        <f>+first_pmt_due-approval_date</f>
        <v>25</v>
      </c>
      <c r="D12"/>
      <c r="E12" s="86" t="s">
        <v>140</v>
      </c>
      <c r="F12" s="209">
        <f>+EDATE(first_pmt_due,-Len_of_pmt_interval)</f>
        <v>42689</v>
      </c>
      <c r="G12"/>
      <c r="J12" s="9" t="s">
        <v>36</v>
      </c>
      <c r="K12" s="70">
        <f>+K10-K11</f>
        <v>-51473.295977599759</v>
      </c>
      <c r="N12" s="15" t="s">
        <v>10</v>
      </c>
      <c r="O12" s="19">
        <v>2</v>
      </c>
      <c r="P12" s="15">
        <v>6</v>
      </c>
      <c r="Q12" s="294"/>
      <c r="S12" s="141" t="s">
        <v>109</v>
      </c>
    </row>
    <row r="13" spans="1:19" ht="15.75" thickBot="1" x14ac:dyDescent="0.3">
      <c r="A13" s="47"/>
      <c r="B13" s="47"/>
      <c r="D13"/>
      <c r="E13" s="117" t="s">
        <v>185</v>
      </c>
      <c r="F13" s="210">
        <f>+ABS($F$12-approval_date)</f>
        <v>5</v>
      </c>
      <c r="G13" s="136"/>
      <c r="J13" s="59" t="s">
        <v>38</v>
      </c>
      <c r="K13" s="74">
        <f>+IFERROR(K6/K12,0)</f>
        <v>0</v>
      </c>
      <c r="N13" s="16" t="s">
        <v>17</v>
      </c>
      <c r="O13" s="20">
        <v>1</v>
      </c>
      <c r="P13" s="16">
        <v>12</v>
      </c>
      <c r="Q13" s="294"/>
      <c r="S13" s="142" t="s">
        <v>110</v>
      </c>
    </row>
    <row r="14" spans="1:19" ht="15.75" thickBot="1" x14ac:dyDescent="0.3">
      <c r="A14" s="7" t="s">
        <v>22</v>
      </c>
      <c r="B14" s="89" t="s">
        <v>13</v>
      </c>
      <c r="D14" s="132"/>
      <c r="E14" s="120" t="s">
        <v>184</v>
      </c>
      <c r="F14" s="205">
        <f>+loan_amt*cal_apr_new/num_days_in_year*$F$13</f>
        <v>406.61642413301428</v>
      </c>
      <c r="G14" s="1"/>
      <c r="J14" s="72" t="s">
        <v>37</v>
      </c>
      <c r="K14" s="80">
        <f>+K9-cal_periodic_pmt_rate</f>
        <v>-9.7587941791923427E-3</v>
      </c>
    </row>
    <row r="15" spans="1:19" ht="16.5" thickBot="1" x14ac:dyDescent="0.3">
      <c r="A15" s="59" t="s">
        <v>1</v>
      </c>
      <c r="B15" s="202" t="s">
        <v>10</v>
      </c>
      <c r="C15" s="231"/>
      <c r="D15" s="84"/>
      <c r="E15" s="55" t="s">
        <v>186</v>
      </c>
      <c r="F15" s="291">
        <f>+loan_amt*cal_periodic_pmt_rate</f>
        <v>2439.6985447980855</v>
      </c>
      <c r="G15" s="1"/>
      <c r="J15" s="81" t="s">
        <v>39</v>
      </c>
      <c r="K15" s="82" t="str">
        <f>+IF(K13&lt;num_pmts,"Yes","No")</f>
        <v>Yes</v>
      </c>
      <c r="M15" s="274"/>
      <c r="N15" s="128"/>
    </row>
    <row r="16" spans="1:19" ht="15" thickBot="1" x14ac:dyDescent="0.25">
      <c r="A16" s="10" t="s">
        <v>3</v>
      </c>
      <c r="B16" s="22" t="s">
        <v>176</v>
      </c>
      <c r="D16" s="84"/>
      <c r="E16"/>
      <c r="F16"/>
      <c r="G16" s="1"/>
      <c r="P16" s="135"/>
    </row>
    <row r="17" spans="1:20" s="49" customFormat="1" ht="16.5" thickBot="1" x14ac:dyDescent="0.3">
      <c r="A17" s="49" t="s">
        <v>26</v>
      </c>
      <c r="C17" s="50"/>
      <c r="D17" s="51">
        <f>+SUM(D20:D402)</f>
        <v>256959.86346386583</v>
      </c>
      <c r="E17" s="51">
        <f>+SUM(E20:E402)</f>
        <v>6959.8634638658514</v>
      </c>
      <c r="F17" s="51">
        <f>+SUM(F20:F402)</f>
        <v>250000</v>
      </c>
      <c r="G17" s="51"/>
      <c r="M17" s="51"/>
      <c r="N17" s="51"/>
      <c r="O17" s="51"/>
    </row>
    <row r="18" spans="1:20" ht="15.75" thickBot="1" x14ac:dyDescent="0.3">
      <c r="A18" s="8"/>
      <c r="B18" s="8"/>
      <c r="C18" s="17"/>
      <c r="D18" s="295" t="s">
        <v>4</v>
      </c>
      <c r="E18" s="296"/>
      <c r="F18" s="297"/>
      <c r="G18" s="18"/>
    </row>
    <row r="19" spans="1:20" s="85" customFormat="1" ht="45" x14ac:dyDescent="0.2">
      <c r="A19" s="251" t="s">
        <v>47</v>
      </c>
      <c r="B19" s="251" t="s">
        <v>166</v>
      </c>
      <c r="C19" s="252" t="s">
        <v>165</v>
      </c>
      <c r="D19" s="253" t="s">
        <v>167</v>
      </c>
      <c r="E19" s="253" t="s">
        <v>168</v>
      </c>
      <c r="F19" s="253" t="s">
        <v>169</v>
      </c>
      <c r="G19" s="254" t="s">
        <v>170</v>
      </c>
      <c r="J19" s="85">
        <f>16/30*100</f>
        <v>53.333333333333336</v>
      </c>
      <c r="M19" s="275"/>
      <c r="N19" s="270"/>
    </row>
    <row r="20" spans="1:20" s="255" customFormat="1" ht="15" x14ac:dyDescent="0.25">
      <c r="A20" s="278" t="s">
        <v>175</v>
      </c>
      <c r="B20" s="279">
        <f>+approval_date</f>
        <v>42694</v>
      </c>
      <c r="C20" s="280">
        <f>+loan_amt</f>
        <v>250000</v>
      </c>
      <c r="D20" s="284">
        <v>0</v>
      </c>
      <c r="E20" s="284">
        <v>0</v>
      </c>
      <c r="F20" s="284">
        <v>0</v>
      </c>
      <c r="G20" s="282">
        <f>+C20</f>
        <v>250000</v>
      </c>
      <c r="M20" s="283"/>
      <c r="N20" s="256"/>
    </row>
    <row r="21" spans="1:20" x14ac:dyDescent="0.2">
      <c r="A21" s="34">
        <v>1</v>
      </c>
      <c r="B21" s="102">
        <f>+first_pmt_due</f>
        <v>42719</v>
      </c>
      <c r="C21" s="192">
        <f>+G20</f>
        <v>250000</v>
      </c>
      <c r="D21" s="246">
        <f>+E21+F21</f>
        <v>51066.679553466747</v>
      </c>
      <c r="E21" s="249">
        <f>+F15-cal_interest_on_a_ld_to_p0</f>
        <v>2033.0821206650712</v>
      </c>
      <c r="F21" s="261">
        <f>+cal_periodic_pmt_amt-F15</f>
        <v>49033.597432801675</v>
      </c>
      <c r="G21" s="262">
        <f>+C21-F21</f>
        <v>200966.40256719833</v>
      </c>
      <c r="J21" t="s">
        <v>93</v>
      </c>
      <c r="K21">
        <f>+(cal_periodic_pmt_rate)*(1+cal_periodic_pmt_rate)^num_pmts</f>
        <v>1.0244349333300465E-2</v>
      </c>
      <c r="M21" s="1"/>
      <c r="N21" s="1">
        <v>1128.47</v>
      </c>
      <c r="O21" s="1">
        <f>+E21-N21</f>
        <v>904.61212066507119</v>
      </c>
      <c r="P21" s="1"/>
      <c r="Q21" s="1"/>
      <c r="T21" s="132"/>
    </row>
    <row r="22" spans="1:20" x14ac:dyDescent="0.2">
      <c r="A22" s="32">
        <f t="shared" ref="A22:A52" si="0">+IF(A21&lt;num_pmts,A21+1,"Finished")</f>
        <v>2</v>
      </c>
      <c r="B22" s="33">
        <f t="shared" ref="B22:B85" si="1">+EDATE(B21,Len_of_pmt_interval)</f>
        <v>42750</v>
      </c>
      <c r="C22" s="26">
        <f t="shared" ref="C22:C85" si="2">+G21</f>
        <v>200966.40256719833</v>
      </c>
      <c r="D22" s="243">
        <f>+E22+F22</f>
        <v>51473.295977599759</v>
      </c>
      <c r="E22" s="241">
        <f t="shared" ref="E22:E85" si="3">+cal_periodic_pmt_rate*C22</f>
        <v>1961.189759586</v>
      </c>
      <c r="F22" s="241">
        <f>+IF(A22&lt;num_pmts,cal_periodic_pmt_amt-E22,C22)</f>
        <v>49512.10621801376</v>
      </c>
      <c r="G22" s="263">
        <f t="shared" ref="G22:G85" si="4">+C22-F22</f>
        <v>151454.29634918456</v>
      </c>
      <c r="J22" t="s">
        <v>94</v>
      </c>
      <c r="K22">
        <f>+(1+cal_periodic_pmt_rate)^(num_pmts+1)-1-cal_periodic_pmt_rate</f>
        <v>5.0241205820808377E-2</v>
      </c>
      <c r="M22" s="1"/>
      <c r="N22" s="1"/>
      <c r="O22" s="1"/>
      <c r="P22" s="133"/>
    </row>
    <row r="23" spans="1:20" s="5" customFormat="1" x14ac:dyDescent="0.2">
      <c r="A23" s="34">
        <f t="shared" si="0"/>
        <v>3</v>
      </c>
      <c r="B23" s="35">
        <f t="shared" si="1"/>
        <v>42781</v>
      </c>
      <c r="C23" s="36">
        <f t="shared" si="2"/>
        <v>151454.29634918456</v>
      </c>
      <c r="D23" s="243">
        <f t="shared" ref="D23:D86" si="5">+E23+F23</f>
        <v>51473.295977599759</v>
      </c>
      <c r="E23" s="243">
        <f t="shared" si="3"/>
        <v>1478.0113056260943</v>
      </c>
      <c r="F23" s="243">
        <f t="shared" ref="F23:F85" si="6">+IF(A23&lt;num_pmts,cal_periodic_pmt_amt-E23,C23)</f>
        <v>49995.284671973663</v>
      </c>
      <c r="G23" s="264">
        <f t="shared" si="4"/>
        <v>101459.01167721089</v>
      </c>
      <c r="M23" s="1"/>
      <c r="N23" s="1"/>
      <c r="O23" s="1"/>
      <c r="P23" s="145"/>
    </row>
    <row r="24" spans="1:20" x14ac:dyDescent="0.2">
      <c r="A24" s="32">
        <f t="shared" si="0"/>
        <v>4</v>
      </c>
      <c r="B24" s="33">
        <f t="shared" si="1"/>
        <v>42809</v>
      </c>
      <c r="C24" s="26">
        <f t="shared" si="2"/>
        <v>101459.01167721089</v>
      </c>
      <c r="D24" s="241">
        <f t="shared" si="5"/>
        <v>51473.295977599759</v>
      </c>
      <c r="E24" s="241">
        <f t="shared" si="3"/>
        <v>990.11761258217359</v>
      </c>
      <c r="F24" s="248">
        <f t="shared" si="6"/>
        <v>50483.178365017586</v>
      </c>
      <c r="G24" s="265">
        <f t="shared" si="4"/>
        <v>50975.833312193303</v>
      </c>
      <c r="J24" t="s">
        <v>95</v>
      </c>
      <c r="K24">
        <f>+loan_amt*K21/K22</f>
        <v>50975.83331219315</v>
      </c>
      <c r="M24" s="1"/>
      <c r="N24" s="1"/>
      <c r="O24" s="1"/>
      <c r="P24" s="132"/>
      <c r="Q24" s="136"/>
    </row>
    <row r="25" spans="1:20" x14ac:dyDescent="0.2">
      <c r="A25" s="34">
        <f t="shared" si="0"/>
        <v>5</v>
      </c>
      <c r="B25" s="35">
        <f t="shared" si="1"/>
        <v>42840</v>
      </c>
      <c r="C25" s="36">
        <f t="shared" si="2"/>
        <v>50975.833312193303</v>
      </c>
      <c r="D25" s="243">
        <f>+E25+F25</f>
        <v>51473.295977599817</v>
      </c>
      <c r="E25" s="246">
        <f t="shared" si="3"/>
        <v>497.46266540651112</v>
      </c>
      <c r="F25" s="243">
        <f t="shared" si="6"/>
        <v>50975.833312193303</v>
      </c>
      <c r="G25" s="262">
        <f t="shared" si="4"/>
        <v>0</v>
      </c>
      <c r="M25" s="1"/>
      <c r="N25" s="1"/>
      <c r="O25" s="1"/>
    </row>
    <row r="26" spans="1:20" x14ac:dyDescent="0.2">
      <c r="A26" s="32" t="str">
        <f t="shared" si="0"/>
        <v>Finished</v>
      </c>
      <c r="B26" s="33">
        <f t="shared" si="1"/>
        <v>42870</v>
      </c>
      <c r="C26" s="26">
        <f t="shared" si="2"/>
        <v>0</v>
      </c>
      <c r="D26" s="241">
        <f t="shared" si="5"/>
        <v>0</v>
      </c>
      <c r="E26" s="241">
        <f t="shared" si="3"/>
        <v>0</v>
      </c>
      <c r="F26" s="241">
        <f t="shared" si="6"/>
        <v>0</v>
      </c>
      <c r="G26" s="260">
        <f t="shared" si="4"/>
        <v>0</v>
      </c>
      <c r="M26" s="1"/>
      <c r="N26" s="1"/>
      <c r="O26" s="1"/>
      <c r="P26" s="137"/>
    </row>
    <row r="27" spans="1:20" x14ac:dyDescent="0.2">
      <c r="A27" s="34" t="str">
        <f t="shared" si="0"/>
        <v>Finished</v>
      </c>
      <c r="B27" s="35">
        <f t="shared" si="1"/>
        <v>42901</v>
      </c>
      <c r="C27" s="36">
        <f t="shared" si="2"/>
        <v>0</v>
      </c>
      <c r="D27" s="243">
        <f t="shared" si="5"/>
        <v>0</v>
      </c>
      <c r="E27" s="243">
        <f t="shared" si="3"/>
        <v>0</v>
      </c>
      <c r="F27" s="243">
        <f t="shared" si="6"/>
        <v>0</v>
      </c>
      <c r="G27" s="262">
        <f t="shared" si="4"/>
        <v>0</v>
      </c>
      <c r="M27" s="1"/>
      <c r="N27" s="1"/>
      <c r="O27" s="1"/>
    </row>
    <row r="28" spans="1:20" x14ac:dyDescent="0.2">
      <c r="A28" s="32" t="str">
        <f t="shared" si="0"/>
        <v>Finished</v>
      </c>
      <c r="B28" s="33">
        <f t="shared" si="1"/>
        <v>42931</v>
      </c>
      <c r="C28" s="26">
        <f t="shared" si="2"/>
        <v>0</v>
      </c>
      <c r="D28" s="241">
        <f t="shared" si="5"/>
        <v>0</v>
      </c>
      <c r="E28" s="241">
        <f t="shared" si="3"/>
        <v>0</v>
      </c>
      <c r="F28" s="241">
        <f t="shared" si="6"/>
        <v>0</v>
      </c>
      <c r="G28" s="260">
        <f t="shared" si="4"/>
        <v>0</v>
      </c>
      <c r="M28" s="1"/>
      <c r="N28" s="1"/>
      <c r="O28" s="1"/>
    </row>
    <row r="29" spans="1:20" x14ac:dyDescent="0.2">
      <c r="A29" s="34" t="str">
        <f t="shared" si="0"/>
        <v>Finished</v>
      </c>
      <c r="B29" s="35">
        <f t="shared" si="1"/>
        <v>42962</v>
      </c>
      <c r="C29" s="36">
        <f t="shared" si="2"/>
        <v>0</v>
      </c>
      <c r="D29" s="243">
        <f t="shared" si="5"/>
        <v>0</v>
      </c>
      <c r="E29" s="243">
        <f t="shared" si="3"/>
        <v>0</v>
      </c>
      <c r="F29" s="243">
        <f t="shared" si="6"/>
        <v>0</v>
      </c>
      <c r="G29" s="262">
        <f t="shared" si="4"/>
        <v>0</v>
      </c>
      <c r="M29" s="1"/>
      <c r="N29" s="1"/>
      <c r="O29" s="1"/>
    </row>
    <row r="30" spans="1:20" x14ac:dyDescent="0.2">
      <c r="A30" s="32" t="str">
        <f t="shared" si="0"/>
        <v>Finished</v>
      </c>
      <c r="B30" s="33">
        <f t="shared" si="1"/>
        <v>42993</v>
      </c>
      <c r="C30" s="26">
        <f t="shared" si="2"/>
        <v>0</v>
      </c>
      <c r="D30" s="241">
        <f t="shared" si="5"/>
        <v>0</v>
      </c>
      <c r="E30" s="241">
        <f t="shared" si="3"/>
        <v>0</v>
      </c>
      <c r="F30" s="241">
        <f t="shared" si="6"/>
        <v>0</v>
      </c>
      <c r="G30" s="260">
        <f t="shared" si="4"/>
        <v>0</v>
      </c>
      <c r="M30" s="1"/>
      <c r="N30" s="1"/>
      <c r="O30" s="1"/>
    </row>
    <row r="31" spans="1:20" x14ac:dyDescent="0.2">
      <c r="A31" s="34" t="str">
        <f t="shared" si="0"/>
        <v>Finished</v>
      </c>
      <c r="B31" s="35">
        <f t="shared" si="1"/>
        <v>43023</v>
      </c>
      <c r="C31" s="36">
        <f t="shared" si="2"/>
        <v>0</v>
      </c>
      <c r="D31" s="243">
        <f t="shared" si="5"/>
        <v>0</v>
      </c>
      <c r="E31" s="243">
        <f t="shared" si="3"/>
        <v>0</v>
      </c>
      <c r="F31" s="243">
        <f t="shared" si="6"/>
        <v>0</v>
      </c>
      <c r="G31" s="262">
        <f t="shared" si="4"/>
        <v>0</v>
      </c>
      <c r="M31" s="1"/>
      <c r="N31" s="1"/>
      <c r="O31" s="1"/>
    </row>
    <row r="32" spans="1:20" x14ac:dyDescent="0.2">
      <c r="A32" s="32" t="str">
        <f t="shared" si="0"/>
        <v>Finished</v>
      </c>
      <c r="B32" s="33">
        <f t="shared" si="1"/>
        <v>43054</v>
      </c>
      <c r="C32" s="26">
        <f t="shared" si="2"/>
        <v>0</v>
      </c>
      <c r="D32" s="241">
        <f t="shared" si="5"/>
        <v>0</v>
      </c>
      <c r="E32" s="241">
        <f t="shared" si="3"/>
        <v>0</v>
      </c>
      <c r="F32" s="241">
        <f t="shared" si="6"/>
        <v>0</v>
      </c>
      <c r="G32" s="260">
        <f t="shared" si="4"/>
        <v>0</v>
      </c>
      <c r="M32" s="1"/>
      <c r="N32" s="1"/>
      <c r="O32" s="1"/>
    </row>
    <row r="33" spans="1:15" x14ac:dyDescent="0.2">
      <c r="A33" s="34" t="str">
        <f t="shared" si="0"/>
        <v>Finished</v>
      </c>
      <c r="B33" s="35">
        <f t="shared" si="1"/>
        <v>43084</v>
      </c>
      <c r="C33" s="36">
        <f t="shared" si="2"/>
        <v>0</v>
      </c>
      <c r="D33" s="243">
        <f t="shared" si="5"/>
        <v>0</v>
      </c>
      <c r="E33" s="243">
        <f t="shared" si="3"/>
        <v>0</v>
      </c>
      <c r="F33" s="243">
        <f t="shared" si="6"/>
        <v>0</v>
      </c>
      <c r="G33" s="262">
        <f t="shared" si="4"/>
        <v>0</v>
      </c>
      <c r="M33" s="1"/>
      <c r="N33" s="1"/>
      <c r="O33" s="1"/>
    </row>
    <row r="34" spans="1:15" x14ac:dyDescent="0.2">
      <c r="A34" s="32" t="str">
        <f t="shared" si="0"/>
        <v>Finished</v>
      </c>
      <c r="B34" s="33">
        <f t="shared" si="1"/>
        <v>43115</v>
      </c>
      <c r="C34" s="26">
        <f t="shared" si="2"/>
        <v>0</v>
      </c>
      <c r="D34" s="241">
        <f t="shared" si="5"/>
        <v>0</v>
      </c>
      <c r="E34" s="241">
        <f t="shared" si="3"/>
        <v>0</v>
      </c>
      <c r="F34" s="241">
        <f t="shared" si="6"/>
        <v>0</v>
      </c>
      <c r="G34" s="260">
        <f t="shared" si="4"/>
        <v>0</v>
      </c>
      <c r="M34" s="1"/>
      <c r="N34" s="1"/>
      <c r="O34" s="1"/>
    </row>
    <row r="35" spans="1:15" x14ac:dyDescent="0.2">
      <c r="A35" s="34" t="str">
        <f t="shared" si="0"/>
        <v>Finished</v>
      </c>
      <c r="B35" s="35">
        <f t="shared" si="1"/>
        <v>43146</v>
      </c>
      <c r="C35" s="36">
        <f t="shared" si="2"/>
        <v>0</v>
      </c>
      <c r="D35" s="243">
        <f t="shared" si="5"/>
        <v>0</v>
      </c>
      <c r="E35" s="243">
        <f t="shared" si="3"/>
        <v>0</v>
      </c>
      <c r="F35" s="243">
        <f t="shared" si="6"/>
        <v>0</v>
      </c>
      <c r="G35" s="262">
        <f t="shared" si="4"/>
        <v>0</v>
      </c>
      <c r="M35" s="1"/>
      <c r="N35" s="1"/>
      <c r="O35" s="1"/>
    </row>
    <row r="36" spans="1:15" x14ac:dyDescent="0.2">
      <c r="A36" s="32" t="str">
        <f t="shared" si="0"/>
        <v>Finished</v>
      </c>
      <c r="B36" s="33">
        <f t="shared" si="1"/>
        <v>43174</v>
      </c>
      <c r="C36" s="26">
        <f t="shared" si="2"/>
        <v>0</v>
      </c>
      <c r="D36" s="241">
        <f t="shared" si="5"/>
        <v>0</v>
      </c>
      <c r="E36" s="241">
        <f t="shared" si="3"/>
        <v>0</v>
      </c>
      <c r="F36" s="241">
        <f t="shared" si="6"/>
        <v>0</v>
      </c>
      <c r="G36" s="260">
        <f t="shared" si="4"/>
        <v>0</v>
      </c>
      <c r="M36" s="1"/>
      <c r="N36" s="1"/>
      <c r="O36" s="1"/>
    </row>
    <row r="37" spans="1:15" x14ac:dyDescent="0.2">
      <c r="A37" s="34" t="str">
        <f t="shared" si="0"/>
        <v>Finished</v>
      </c>
      <c r="B37" s="35">
        <f t="shared" si="1"/>
        <v>43205</v>
      </c>
      <c r="C37" s="36">
        <f t="shared" si="2"/>
        <v>0</v>
      </c>
      <c r="D37" s="243">
        <f t="shared" si="5"/>
        <v>0</v>
      </c>
      <c r="E37" s="243">
        <f t="shared" si="3"/>
        <v>0</v>
      </c>
      <c r="F37" s="243">
        <f t="shared" si="6"/>
        <v>0</v>
      </c>
      <c r="G37" s="262">
        <f t="shared" si="4"/>
        <v>0</v>
      </c>
      <c r="M37" s="1"/>
      <c r="N37" s="1"/>
      <c r="O37" s="1"/>
    </row>
    <row r="38" spans="1:15" x14ac:dyDescent="0.2">
      <c r="A38" s="32" t="str">
        <f t="shared" si="0"/>
        <v>Finished</v>
      </c>
      <c r="B38" s="33">
        <f t="shared" si="1"/>
        <v>43235</v>
      </c>
      <c r="C38" s="26">
        <f t="shared" si="2"/>
        <v>0</v>
      </c>
      <c r="D38" s="241">
        <f t="shared" si="5"/>
        <v>0</v>
      </c>
      <c r="E38" s="241">
        <f t="shared" si="3"/>
        <v>0</v>
      </c>
      <c r="F38" s="241">
        <f t="shared" si="6"/>
        <v>0</v>
      </c>
      <c r="G38" s="260">
        <f t="shared" si="4"/>
        <v>0</v>
      </c>
      <c r="M38" s="1"/>
      <c r="N38" s="1"/>
      <c r="O38" s="1"/>
    </row>
    <row r="39" spans="1:15" x14ac:dyDescent="0.2">
      <c r="A39" s="34" t="str">
        <f t="shared" si="0"/>
        <v>Finished</v>
      </c>
      <c r="B39" s="35">
        <f t="shared" si="1"/>
        <v>43266</v>
      </c>
      <c r="C39" s="36">
        <f t="shared" si="2"/>
        <v>0</v>
      </c>
      <c r="D39" s="243">
        <f t="shared" si="5"/>
        <v>0</v>
      </c>
      <c r="E39" s="243">
        <f t="shared" si="3"/>
        <v>0</v>
      </c>
      <c r="F39" s="243">
        <f t="shared" si="6"/>
        <v>0</v>
      </c>
      <c r="G39" s="262">
        <f t="shared" si="4"/>
        <v>0</v>
      </c>
      <c r="M39" s="1"/>
      <c r="N39" s="1"/>
      <c r="O39" s="1"/>
    </row>
    <row r="40" spans="1:15" x14ac:dyDescent="0.2">
      <c r="A40" s="32" t="str">
        <f t="shared" si="0"/>
        <v>Finished</v>
      </c>
      <c r="B40" s="33">
        <f t="shared" si="1"/>
        <v>43296</v>
      </c>
      <c r="C40" s="26">
        <f t="shared" si="2"/>
        <v>0</v>
      </c>
      <c r="D40" s="241">
        <f t="shared" si="5"/>
        <v>0</v>
      </c>
      <c r="E40" s="241">
        <f t="shared" si="3"/>
        <v>0</v>
      </c>
      <c r="F40" s="241">
        <f t="shared" si="6"/>
        <v>0</v>
      </c>
      <c r="G40" s="260">
        <f t="shared" si="4"/>
        <v>0</v>
      </c>
      <c r="M40" s="1"/>
      <c r="N40" s="1"/>
      <c r="O40" s="1"/>
    </row>
    <row r="41" spans="1:15" x14ac:dyDescent="0.2">
      <c r="A41" s="34" t="str">
        <f t="shared" si="0"/>
        <v>Finished</v>
      </c>
      <c r="B41" s="35">
        <f t="shared" si="1"/>
        <v>43327</v>
      </c>
      <c r="C41" s="36">
        <f t="shared" si="2"/>
        <v>0</v>
      </c>
      <c r="D41" s="243">
        <f t="shared" si="5"/>
        <v>0</v>
      </c>
      <c r="E41" s="243">
        <f t="shared" si="3"/>
        <v>0</v>
      </c>
      <c r="F41" s="243">
        <f t="shared" si="6"/>
        <v>0</v>
      </c>
      <c r="G41" s="262">
        <f t="shared" si="4"/>
        <v>0</v>
      </c>
      <c r="M41" s="1"/>
      <c r="N41" s="1"/>
      <c r="O41" s="1"/>
    </row>
    <row r="42" spans="1:15" s="1" customFormat="1" x14ac:dyDescent="0.2">
      <c r="A42" s="32" t="str">
        <f t="shared" si="0"/>
        <v>Finished</v>
      </c>
      <c r="B42" s="33">
        <f t="shared" si="1"/>
        <v>43358</v>
      </c>
      <c r="C42" s="26">
        <f t="shared" si="2"/>
        <v>0</v>
      </c>
      <c r="D42" s="241">
        <f t="shared" si="5"/>
        <v>0</v>
      </c>
      <c r="E42" s="241">
        <f t="shared" si="3"/>
        <v>0</v>
      </c>
      <c r="F42" s="241">
        <f t="shared" si="6"/>
        <v>0</v>
      </c>
      <c r="G42" s="260">
        <f t="shared" si="4"/>
        <v>0</v>
      </c>
    </row>
    <row r="43" spans="1:15" s="1" customFormat="1" x14ac:dyDescent="0.2">
      <c r="A43" s="34" t="str">
        <f t="shared" si="0"/>
        <v>Finished</v>
      </c>
      <c r="B43" s="35">
        <f t="shared" si="1"/>
        <v>43388</v>
      </c>
      <c r="C43" s="36">
        <f t="shared" si="2"/>
        <v>0</v>
      </c>
      <c r="D43" s="243">
        <f t="shared" si="5"/>
        <v>0</v>
      </c>
      <c r="E43" s="243">
        <f t="shared" si="3"/>
        <v>0</v>
      </c>
      <c r="F43" s="243">
        <f t="shared" si="6"/>
        <v>0</v>
      </c>
      <c r="G43" s="262">
        <f t="shared" si="4"/>
        <v>0</v>
      </c>
    </row>
    <row r="44" spans="1:15" s="1" customFormat="1" x14ac:dyDescent="0.2">
      <c r="A44" s="32" t="str">
        <f t="shared" si="0"/>
        <v>Finished</v>
      </c>
      <c r="B44" s="33">
        <f t="shared" si="1"/>
        <v>43419</v>
      </c>
      <c r="C44" s="26">
        <f t="shared" si="2"/>
        <v>0</v>
      </c>
      <c r="D44" s="241">
        <f t="shared" si="5"/>
        <v>0</v>
      </c>
      <c r="E44" s="241">
        <f t="shared" si="3"/>
        <v>0</v>
      </c>
      <c r="F44" s="241">
        <f t="shared" si="6"/>
        <v>0</v>
      </c>
      <c r="G44" s="260">
        <f t="shared" si="4"/>
        <v>0</v>
      </c>
    </row>
    <row r="45" spans="1:15" s="1" customFormat="1" x14ac:dyDescent="0.2">
      <c r="A45" s="34" t="str">
        <f t="shared" si="0"/>
        <v>Finished</v>
      </c>
      <c r="B45" s="35">
        <f t="shared" si="1"/>
        <v>43449</v>
      </c>
      <c r="C45" s="36">
        <f t="shared" si="2"/>
        <v>0</v>
      </c>
      <c r="D45" s="243">
        <f t="shared" si="5"/>
        <v>0</v>
      </c>
      <c r="E45" s="243">
        <f t="shared" si="3"/>
        <v>0</v>
      </c>
      <c r="F45" s="243">
        <f t="shared" si="6"/>
        <v>0</v>
      </c>
      <c r="G45" s="262">
        <f t="shared" si="4"/>
        <v>0</v>
      </c>
    </row>
    <row r="46" spans="1:15" s="1" customFormat="1" x14ac:dyDescent="0.2">
      <c r="A46" s="32" t="str">
        <f t="shared" si="0"/>
        <v>Finished</v>
      </c>
      <c r="B46" s="33">
        <f t="shared" si="1"/>
        <v>43480</v>
      </c>
      <c r="C46" s="26">
        <f t="shared" si="2"/>
        <v>0</v>
      </c>
      <c r="D46" s="241">
        <f t="shared" si="5"/>
        <v>0</v>
      </c>
      <c r="E46" s="241">
        <f t="shared" si="3"/>
        <v>0</v>
      </c>
      <c r="F46" s="241">
        <f t="shared" si="6"/>
        <v>0</v>
      </c>
      <c r="G46" s="260">
        <f t="shared" si="4"/>
        <v>0</v>
      </c>
    </row>
    <row r="47" spans="1:15" s="1" customFormat="1" x14ac:dyDescent="0.2">
      <c r="A47" s="34" t="str">
        <f t="shared" si="0"/>
        <v>Finished</v>
      </c>
      <c r="B47" s="35">
        <f t="shared" si="1"/>
        <v>43511</v>
      </c>
      <c r="C47" s="36">
        <f t="shared" si="2"/>
        <v>0</v>
      </c>
      <c r="D47" s="243">
        <f t="shared" si="5"/>
        <v>0</v>
      </c>
      <c r="E47" s="243">
        <f t="shared" si="3"/>
        <v>0</v>
      </c>
      <c r="F47" s="243">
        <f t="shared" si="6"/>
        <v>0</v>
      </c>
      <c r="G47" s="262">
        <f t="shared" si="4"/>
        <v>0</v>
      </c>
    </row>
    <row r="48" spans="1:15" s="1" customFormat="1" x14ac:dyDescent="0.2">
      <c r="A48" s="32" t="str">
        <f t="shared" si="0"/>
        <v>Finished</v>
      </c>
      <c r="B48" s="33">
        <f t="shared" si="1"/>
        <v>43539</v>
      </c>
      <c r="C48" s="26">
        <f t="shared" si="2"/>
        <v>0</v>
      </c>
      <c r="D48" s="241">
        <f t="shared" si="5"/>
        <v>0</v>
      </c>
      <c r="E48" s="241">
        <f t="shared" si="3"/>
        <v>0</v>
      </c>
      <c r="F48" s="241">
        <f t="shared" si="6"/>
        <v>0</v>
      </c>
      <c r="G48" s="260">
        <f t="shared" si="4"/>
        <v>0</v>
      </c>
    </row>
    <row r="49" spans="1:7" s="1" customFormat="1" x14ac:dyDescent="0.2">
      <c r="A49" s="34" t="str">
        <f t="shared" si="0"/>
        <v>Finished</v>
      </c>
      <c r="B49" s="35">
        <f t="shared" si="1"/>
        <v>43570</v>
      </c>
      <c r="C49" s="36">
        <f t="shared" si="2"/>
        <v>0</v>
      </c>
      <c r="D49" s="243">
        <f t="shared" si="5"/>
        <v>0</v>
      </c>
      <c r="E49" s="243">
        <f t="shared" si="3"/>
        <v>0</v>
      </c>
      <c r="F49" s="243">
        <f t="shared" si="6"/>
        <v>0</v>
      </c>
      <c r="G49" s="262">
        <f t="shared" si="4"/>
        <v>0</v>
      </c>
    </row>
    <row r="50" spans="1:7" s="1" customFormat="1" x14ac:dyDescent="0.2">
      <c r="A50" s="32" t="str">
        <f t="shared" si="0"/>
        <v>Finished</v>
      </c>
      <c r="B50" s="33">
        <f t="shared" si="1"/>
        <v>43600</v>
      </c>
      <c r="C50" s="26">
        <f t="shared" si="2"/>
        <v>0</v>
      </c>
      <c r="D50" s="241">
        <f t="shared" si="5"/>
        <v>0</v>
      </c>
      <c r="E50" s="241">
        <f t="shared" si="3"/>
        <v>0</v>
      </c>
      <c r="F50" s="241">
        <f t="shared" si="6"/>
        <v>0</v>
      </c>
      <c r="G50" s="260">
        <f t="shared" si="4"/>
        <v>0</v>
      </c>
    </row>
    <row r="51" spans="1:7" s="1" customFormat="1" x14ac:dyDescent="0.2">
      <c r="A51" s="34" t="str">
        <f t="shared" si="0"/>
        <v>Finished</v>
      </c>
      <c r="B51" s="35">
        <f t="shared" si="1"/>
        <v>43631</v>
      </c>
      <c r="C51" s="36">
        <f t="shared" si="2"/>
        <v>0</v>
      </c>
      <c r="D51" s="243">
        <f t="shared" si="5"/>
        <v>0</v>
      </c>
      <c r="E51" s="243">
        <f t="shared" si="3"/>
        <v>0</v>
      </c>
      <c r="F51" s="243">
        <f t="shared" si="6"/>
        <v>0</v>
      </c>
      <c r="G51" s="262">
        <f t="shared" si="4"/>
        <v>0</v>
      </c>
    </row>
    <row r="52" spans="1:7" s="1" customFormat="1" x14ac:dyDescent="0.2">
      <c r="A52" s="32" t="str">
        <f t="shared" si="0"/>
        <v>Finished</v>
      </c>
      <c r="B52" s="33">
        <f t="shared" si="1"/>
        <v>43661</v>
      </c>
      <c r="C52" s="26">
        <f t="shared" si="2"/>
        <v>0</v>
      </c>
      <c r="D52" s="241">
        <f t="shared" si="5"/>
        <v>0</v>
      </c>
      <c r="E52" s="241">
        <f t="shared" si="3"/>
        <v>0</v>
      </c>
      <c r="F52" s="241">
        <f t="shared" si="6"/>
        <v>0</v>
      </c>
      <c r="G52" s="260">
        <f t="shared" si="4"/>
        <v>0</v>
      </c>
    </row>
    <row r="53" spans="1:7" s="1" customFormat="1" x14ac:dyDescent="0.2">
      <c r="A53" s="34" t="str">
        <f t="shared" ref="A53:A116" si="7">+IF(A52&lt;num_pmts,A52+1,"Finished")</f>
        <v>Finished</v>
      </c>
      <c r="B53" s="35">
        <f t="shared" si="1"/>
        <v>43692</v>
      </c>
      <c r="C53" s="36">
        <f t="shared" si="2"/>
        <v>0</v>
      </c>
      <c r="D53" s="243">
        <f t="shared" si="5"/>
        <v>0</v>
      </c>
      <c r="E53" s="243">
        <f t="shared" si="3"/>
        <v>0</v>
      </c>
      <c r="F53" s="243">
        <f t="shared" si="6"/>
        <v>0</v>
      </c>
      <c r="G53" s="262">
        <f t="shared" si="4"/>
        <v>0</v>
      </c>
    </row>
    <row r="54" spans="1:7" s="1" customFormat="1" x14ac:dyDescent="0.2">
      <c r="A54" s="32" t="str">
        <f t="shared" si="7"/>
        <v>Finished</v>
      </c>
      <c r="B54" s="33">
        <f t="shared" si="1"/>
        <v>43723</v>
      </c>
      <c r="C54" s="26">
        <f t="shared" si="2"/>
        <v>0</v>
      </c>
      <c r="D54" s="241">
        <f t="shared" si="5"/>
        <v>0</v>
      </c>
      <c r="E54" s="241">
        <f t="shared" si="3"/>
        <v>0</v>
      </c>
      <c r="F54" s="241">
        <f t="shared" si="6"/>
        <v>0</v>
      </c>
      <c r="G54" s="260">
        <f t="shared" si="4"/>
        <v>0</v>
      </c>
    </row>
    <row r="55" spans="1:7" s="1" customFormat="1" x14ac:dyDescent="0.2">
      <c r="A55" s="34" t="str">
        <f t="shared" si="7"/>
        <v>Finished</v>
      </c>
      <c r="B55" s="35">
        <f t="shared" si="1"/>
        <v>43753</v>
      </c>
      <c r="C55" s="36">
        <f t="shared" si="2"/>
        <v>0</v>
      </c>
      <c r="D55" s="243">
        <f t="shared" si="5"/>
        <v>0</v>
      </c>
      <c r="E55" s="243">
        <f t="shared" si="3"/>
        <v>0</v>
      </c>
      <c r="F55" s="243">
        <f t="shared" si="6"/>
        <v>0</v>
      </c>
      <c r="G55" s="262">
        <f t="shared" si="4"/>
        <v>0</v>
      </c>
    </row>
    <row r="56" spans="1:7" s="1" customFormat="1" x14ac:dyDescent="0.2">
      <c r="A56" s="32" t="str">
        <f t="shared" si="7"/>
        <v>Finished</v>
      </c>
      <c r="B56" s="33">
        <f t="shared" si="1"/>
        <v>43784</v>
      </c>
      <c r="C56" s="26">
        <f t="shared" si="2"/>
        <v>0</v>
      </c>
      <c r="D56" s="241">
        <f t="shared" si="5"/>
        <v>0</v>
      </c>
      <c r="E56" s="241">
        <f t="shared" si="3"/>
        <v>0</v>
      </c>
      <c r="F56" s="241">
        <f t="shared" si="6"/>
        <v>0</v>
      </c>
      <c r="G56" s="260">
        <f t="shared" si="4"/>
        <v>0</v>
      </c>
    </row>
    <row r="57" spans="1:7" s="1" customFormat="1" x14ac:dyDescent="0.2">
      <c r="A57" s="34" t="str">
        <f t="shared" si="7"/>
        <v>Finished</v>
      </c>
      <c r="B57" s="35">
        <f t="shared" si="1"/>
        <v>43814</v>
      </c>
      <c r="C57" s="36">
        <f t="shared" si="2"/>
        <v>0</v>
      </c>
      <c r="D57" s="243">
        <f t="shared" si="5"/>
        <v>0</v>
      </c>
      <c r="E57" s="243">
        <f t="shared" si="3"/>
        <v>0</v>
      </c>
      <c r="F57" s="243">
        <f t="shared" si="6"/>
        <v>0</v>
      </c>
      <c r="G57" s="262">
        <f t="shared" si="4"/>
        <v>0</v>
      </c>
    </row>
    <row r="58" spans="1:7" s="1" customFormat="1" x14ac:dyDescent="0.2">
      <c r="A58" s="32" t="str">
        <f t="shared" si="7"/>
        <v>Finished</v>
      </c>
      <c r="B58" s="33">
        <f t="shared" si="1"/>
        <v>43845</v>
      </c>
      <c r="C58" s="26">
        <f t="shared" si="2"/>
        <v>0</v>
      </c>
      <c r="D58" s="241">
        <f t="shared" si="5"/>
        <v>0</v>
      </c>
      <c r="E58" s="241">
        <f t="shared" si="3"/>
        <v>0</v>
      </c>
      <c r="F58" s="241">
        <f t="shared" si="6"/>
        <v>0</v>
      </c>
      <c r="G58" s="260">
        <f t="shared" si="4"/>
        <v>0</v>
      </c>
    </row>
    <row r="59" spans="1:7" s="1" customFormat="1" x14ac:dyDescent="0.2">
      <c r="A59" s="34" t="str">
        <f t="shared" si="7"/>
        <v>Finished</v>
      </c>
      <c r="B59" s="35">
        <f t="shared" si="1"/>
        <v>43876</v>
      </c>
      <c r="C59" s="36">
        <f t="shared" si="2"/>
        <v>0</v>
      </c>
      <c r="D59" s="243">
        <f t="shared" si="5"/>
        <v>0</v>
      </c>
      <c r="E59" s="243">
        <f t="shared" si="3"/>
        <v>0</v>
      </c>
      <c r="F59" s="243">
        <f t="shared" si="6"/>
        <v>0</v>
      </c>
      <c r="G59" s="262">
        <f t="shared" si="4"/>
        <v>0</v>
      </c>
    </row>
    <row r="60" spans="1:7" s="1" customFormat="1" x14ac:dyDescent="0.2">
      <c r="A60" s="32" t="str">
        <f t="shared" si="7"/>
        <v>Finished</v>
      </c>
      <c r="B60" s="33">
        <f t="shared" si="1"/>
        <v>43905</v>
      </c>
      <c r="C60" s="26">
        <f t="shared" si="2"/>
        <v>0</v>
      </c>
      <c r="D60" s="241">
        <f t="shared" si="5"/>
        <v>0</v>
      </c>
      <c r="E60" s="241">
        <f t="shared" si="3"/>
        <v>0</v>
      </c>
      <c r="F60" s="241">
        <f t="shared" si="6"/>
        <v>0</v>
      </c>
      <c r="G60" s="260">
        <f t="shared" si="4"/>
        <v>0</v>
      </c>
    </row>
    <row r="61" spans="1:7" s="1" customFormat="1" x14ac:dyDescent="0.2">
      <c r="A61" s="34" t="str">
        <f t="shared" si="7"/>
        <v>Finished</v>
      </c>
      <c r="B61" s="35">
        <f t="shared" si="1"/>
        <v>43936</v>
      </c>
      <c r="C61" s="36">
        <f t="shared" si="2"/>
        <v>0</v>
      </c>
      <c r="D61" s="243">
        <f t="shared" si="5"/>
        <v>0</v>
      </c>
      <c r="E61" s="243">
        <f t="shared" si="3"/>
        <v>0</v>
      </c>
      <c r="F61" s="243">
        <f t="shared" si="6"/>
        <v>0</v>
      </c>
      <c r="G61" s="262">
        <f t="shared" si="4"/>
        <v>0</v>
      </c>
    </row>
    <row r="62" spans="1:7" s="1" customFormat="1" x14ac:dyDescent="0.2">
      <c r="A62" s="32" t="str">
        <f t="shared" si="7"/>
        <v>Finished</v>
      </c>
      <c r="B62" s="33">
        <f t="shared" si="1"/>
        <v>43966</v>
      </c>
      <c r="C62" s="26">
        <f t="shared" si="2"/>
        <v>0</v>
      </c>
      <c r="D62" s="241">
        <f t="shared" si="5"/>
        <v>0</v>
      </c>
      <c r="E62" s="241">
        <f t="shared" si="3"/>
        <v>0</v>
      </c>
      <c r="F62" s="241">
        <f t="shared" si="6"/>
        <v>0</v>
      </c>
      <c r="G62" s="260">
        <f t="shared" si="4"/>
        <v>0</v>
      </c>
    </row>
    <row r="63" spans="1:7" s="1" customFormat="1" x14ac:dyDescent="0.2">
      <c r="A63" s="34" t="str">
        <f t="shared" si="7"/>
        <v>Finished</v>
      </c>
      <c r="B63" s="35">
        <f t="shared" si="1"/>
        <v>43997</v>
      </c>
      <c r="C63" s="36">
        <f t="shared" si="2"/>
        <v>0</v>
      </c>
      <c r="D63" s="243">
        <f t="shared" si="5"/>
        <v>0</v>
      </c>
      <c r="E63" s="243">
        <f t="shared" si="3"/>
        <v>0</v>
      </c>
      <c r="F63" s="243">
        <f t="shared" si="6"/>
        <v>0</v>
      </c>
      <c r="G63" s="262">
        <f t="shared" si="4"/>
        <v>0</v>
      </c>
    </row>
    <row r="64" spans="1:7" s="1" customFormat="1" x14ac:dyDescent="0.2">
      <c r="A64" s="32" t="str">
        <f t="shared" si="7"/>
        <v>Finished</v>
      </c>
      <c r="B64" s="33">
        <f t="shared" si="1"/>
        <v>44027</v>
      </c>
      <c r="C64" s="26">
        <f t="shared" si="2"/>
        <v>0</v>
      </c>
      <c r="D64" s="241">
        <f t="shared" si="5"/>
        <v>0</v>
      </c>
      <c r="E64" s="241">
        <f t="shared" si="3"/>
        <v>0</v>
      </c>
      <c r="F64" s="241">
        <f t="shared" si="6"/>
        <v>0</v>
      </c>
      <c r="G64" s="260">
        <f t="shared" si="4"/>
        <v>0</v>
      </c>
    </row>
    <row r="65" spans="1:15" s="1" customFormat="1" x14ac:dyDescent="0.2">
      <c r="A65" s="34" t="str">
        <f t="shared" si="7"/>
        <v>Finished</v>
      </c>
      <c r="B65" s="35">
        <f t="shared" si="1"/>
        <v>44058</v>
      </c>
      <c r="C65" s="36">
        <f t="shared" si="2"/>
        <v>0</v>
      </c>
      <c r="D65" s="243">
        <f t="shared" si="5"/>
        <v>0</v>
      </c>
      <c r="E65" s="243">
        <f t="shared" si="3"/>
        <v>0</v>
      </c>
      <c r="F65" s="243">
        <f t="shared" si="6"/>
        <v>0</v>
      </c>
      <c r="G65" s="262">
        <f t="shared" si="4"/>
        <v>0</v>
      </c>
    </row>
    <row r="66" spans="1:15" s="1" customFormat="1" x14ac:dyDescent="0.2">
      <c r="A66" s="32" t="str">
        <f t="shared" si="7"/>
        <v>Finished</v>
      </c>
      <c r="B66" s="33">
        <f t="shared" si="1"/>
        <v>44089</v>
      </c>
      <c r="C66" s="26">
        <f t="shared" si="2"/>
        <v>0</v>
      </c>
      <c r="D66" s="241">
        <f t="shared" si="5"/>
        <v>0</v>
      </c>
      <c r="E66" s="241">
        <f t="shared" si="3"/>
        <v>0</v>
      </c>
      <c r="F66" s="241">
        <f t="shared" si="6"/>
        <v>0</v>
      </c>
      <c r="G66" s="260">
        <f t="shared" si="4"/>
        <v>0</v>
      </c>
    </row>
    <row r="67" spans="1:15" s="1" customFormat="1" x14ac:dyDescent="0.2">
      <c r="A67" s="34" t="str">
        <f t="shared" si="7"/>
        <v>Finished</v>
      </c>
      <c r="B67" s="35">
        <f t="shared" si="1"/>
        <v>44119</v>
      </c>
      <c r="C67" s="36">
        <f t="shared" si="2"/>
        <v>0</v>
      </c>
      <c r="D67" s="243">
        <f t="shared" si="5"/>
        <v>0</v>
      </c>
      <c r="E67" s="243">
        <f t="shared" si="3"/>
        <v>0</v>
      </c>
      <c r="F67" s="243">
        <f t="shared" si="6"/>
        <v>0</v>
      </c>
      <c r="G67" s="262">
        <f t="shared" si="4"/>
        <v>0</v>
      </c>
    </row>
    <row r="68" spans="1:15" s="4" customFormat="1" ht="15" x14ac:dyDescent="0.25">
      <c r="A68" s="42" t="str">
        <f t="shared" si="7"/>
        <v>Finished</v>
      </c>
      <c r="B68" s="43">
        <f t="shared" si="1"/>
        <v>44150</v>
      </c>
      <c r="C68" s="44">
        <f t="shared" si="2"/>
        <v>0</v>
      </c>
      <c r="D68" s="266">
        <f t="shared" si="5"/>
        <v>0</v>
      </c>
      <c r="E68" s="244">
        <f t="shared" si="3"/>
        <v>0</v>
      </c>
      <c r="F68" s="244">
        <f t="shared" si="6"/>
        <v>0</v>
      </c>
      <c r="G68" s="267">
        <f t="shared" si="4"/>
        <v>0</v>
      </c>
      <c r="M68" s="1"/>
      <c r="N68" s="1"/>
      <c r="O68" s="1"/>
    </row>
    <row r="69" spans="1:15" s="1" customFormat="1" x14ac:dyDescent="0.2">
      <c r="A69" s="34" t="str">
        <f t="shared" si="7"/>
        <v>Finished</v>
      </c>
      <c r="B69" s="35">
        <f t="shared" si="1"/>
        <v>44180</v>
      </c>
      <c r="C69" s="36">
        <f>+G68</f>
        <v>0</v>
      </c>
      <c r="D69" s="243">
        <f t="shared" si="5"/>
        <v>0</v>
      </c>
      <c r="E69" s="243">
        <f t="shared" si="3"/>
        <v>0</v>
      </c>
      <c r="F69" s="243">
        <f t="shared" si="6"/>
        <v>0</v>
      </c>
      <c r="G69" s="262">
        <f t="shared" si="4"/>
        <v>0</v>
      </c>
    </row>
    <row r="70" spans="1:15" s="1" customFormat="1" x14ac:dyDescent="0.2">
      <c r="A70" s="32" t="str">
        <f t="shared" si="7"/>
        <v>Finished</v>
      </c>
      <c r="B70" s="33">
        <f t="shared" si="1"/>
        <v>44211</v>
      </c>
      <c r="C70" s="26">
        <f t="shared" si="2"/>
        <v>0</v>
      </c>
      <c r="D70" s="241">
        <f t="shared" si="5"/>
        <v>0</v>
      </c>
      <c r="E70" s="241">
        <f t="shared" si="3"/>
        <v>0</v>
      </c>
      <c r="F70" s="241">
        <f t="shared" si="6"/>
        <v>0</v>
      </c>
      <c r="G70" s="260">
        <f t="shared" si="4"/>
        <v>0</v>
      </c>
    </row>
    <row r="71" spans="1:15" s="1" customFormat="1" x14ac:dyDescent="0.2">
      <c r="A71" s="34" t="str">
        <f t="shared" si="7"/>
        <v>Finished</v>
      </c>
      <c r="B71" s="35">
        <f t="shared" si="1"/>
        <v>44242</v>
      </c>
      <c r="C71" s="36">
        <f t="shared" si="2"/>
        <v>0</v>
      </c>
      <c r="D71" s="243">
        <f t="shared" si="5"/>
        <v>0</v>
      </c>
      <c r="E71" s="243">
        <f t="shared" si="3"/>
        <v>0</v>
      </c>
      <c r="F71" s="243">
        <f t="shared" si="6"/>
        <v>0</v>
      </c>
      <c r="G71" s="262">
        <f t="shared" si="4"/>
        <v>0</v>
      </c>
    </row>
    <row r="72" spans="1:15" s="1" customFormat="1" x14ac:dyDescent="0.2">
      <c r="A72" s="32" t="str">
        <f t="shared" si="7"/>
        <v>Finished</v>
      </c>
      <c r="B72" s="33">
        <f t="shared" si="1"/>
        <v>44270</v>
      </c>
      <c r="C72" s="26">
        <f t="shared" si="2"/>
        <v>0</v>
      </c>
      <c r="D72" s="241">
        <f t="shared" si="5"/>
        <v>0</v>
      </c>
      <c r="E72" s="241">
        <f t="shared" si="3"/>
        <v>0</v>
      </c>
      <c r="F72" s="241">
        <f t="shared" si="6"/>
        <v>0</v>
      </c>
      <c r="G72" s="260">
        <f t="shared" si="4"/>
        <v>0</v>
      </c>
    </row>
    <row r="73" spans="1:15" s="1" customFormat="1" x14ac:dyDescent="0.2">
      <c r="A73" s="34" t="str">
        <f t="shared" si="7"/>
        <v>Finished</v>
      </c>
      <c r="B73" s="35">
        <f t="shared" si="1"/>
        <v>44301</v>
      </c>
      <c r="C73" s="36">
        <f t="shared" si="2"/>
        <v>0</v>
      </c>
      <c r="D73" s="243">
        <f t="shared" si="5"/>
        <v>0</v>
      </c>
      <c r="E73" s="243">
        <f t="shared" si="3"/>
        <v>0</v>
      </c>
      <c r="F73" s="243">
        <f t="shared" si="6"/>
        <v>0</v>
      </c>
      <c r="G73" s="262">
        <f t="shared" si="4"/>
        <v>0</v>
      </c>
    </row>
    <row r="74" spans="1:15" s="1" customFormat="1" x14ac:dyDescent="0.2">
      <c r="A74" s="32" t="str">
        <f t="shared" si="7"/>
        <v>Finished</v>
      </c>
      <c r="B74" s="33">
        <f t="shared" si="1"/>
        <v>44331</v>
      </c>
      <c r="C74" s="26">
        <f t="shared" si="2"/>
        <v>0</v>
      </c>
      <c r="D74" s="241">
        <f t="shared" si="5"/>
        <v>0</v>
      </c>
      <c r="E74" s="241">
        <f t="shared" si="3"/>
        <v>0</v>
      </c>
      <c r="F74" s="241">
        <f t="shared" si="6"/>
        <v>0</v>
      </c>
      <c r="G74" s="260">
        <f t="shared" si="4"/>
        <v>0</v>
      </c>
    </row>
    <row r="75" spans="1:15" s="1" customFormat="1" x14ac:dyDescent="0.2">
      <c r="A75" s="34" t="str">
        <f t="shared" si="7"/>
        <v>Finished</v>
      </c>
      <c r="B75" s="35">
        <f t="shared" si="1"/>
        <v>44362</v>
      </c>
      <c r="C75" s="36">
        <f t="shared" si="2"/>
        <v>0</v>
      </c>
      <c r="D75" s="243">
        <f t="shared" si="5"/>
        <v>0</v>
      </c>
      <c r="E75" s="243">
        <f t="shared" si="3"/>
        <v>0</v>
      </c>
      <c r="F75" s="243">
        <f t="shared" si="6"/>
        <v>0</v>
      </c>
      <c r="G75" s="262">
        <f t="shared" si="4"/>
        <v>0</v>
      </c>
    </row>
    <row r="76" spans="1:15" s="1" customFormat="1" x14ac:dyDescent="0.2">
      <c r="A76" s="34" t="str">
        <f t="shared" si="7"/>
        <v>Finished</v>
      </c>
      <c r="B76" s="35">
        <f t="shared" si="1"/>
        <v>44392</v>
      </c>
      <c r="C76" s="36">
        <f t="shared" si="2"/>
        <v>0</v>
      </c>
      <c r="D76" s="243">
        <f t="shared" si="5"/>
        <v>0</v>
      </c>
      <c r="E76" s="243">
        <f t="shared" si="3"/>
        <v>0</v>
      </c>
      <c r="F76" s="243">
        <f t="shared" si="6"/>
        <v>0</v>
      </c>
      <c r="G76" s="262">
        <f t="shared" si="4"/>
        <v>0</v>
      </c>
    </row>
    <row r="77" spans="1:15" s="1" customFormat="1" x14ac:dyDescent="0.2">
      <c r="A77" s="34" t="str">
        <f t="shared" si="7"/>
        <v>Finished</v>
      </c>
      <c r="B77" s="35">
        <f t="shared" si="1"/>
        <v>44423</v>
      </c>
      <c r="C77" s="36">
        <f t="shared" si="2"/>
        <v>0</v>
      </c>
      <c r="D77" s="243">
        <f t="shared" si="5"/>
        <v>0</v>
      </c>
      <c r="E77" s="243">
        <f t="shared" si="3"/>
        <v>0</v>
      </c>
      <c r="F77" s="243">
        <f t="shared" si="6"/>
        <v>0</v>
      </c>
      <c r="G77" s="262">
        <f t="shared" si="4"/>
        <v>0</v>
      </c>
    </row>
    <row r="78" spans="1:15" s="1" customFormat="1" x14ac:dyDescent="0.2">
      <c r="A78" s="34" t="str">
        <f t="shared" si="7"/>
        <v>Finished</v>
      </c>
      <c r="B78" s="35">
        <f t="shared" si="1"/>
        <v>44454</v>
      </c>
      <c r="C78" s="36">
        <f t="shared" si="2"/>
        <v>0</v>
      </c>
      <c r="D78" s="243">
        <f t="shared" si="5"/>
        <v>0</v>
      </c>
      <c r="E78" s="243">
        <f t="shared" si="3"/>
        <v>0</v>
      </c>
      <c r="F78" s="243">
        <f t="shared" si="6"/>
        <v>0</v>
      </c>
      <c r="G78" s="262">
        <f t="shared" si="4"/>
        <v>0</v>
      </c>
    </row>
    <row r="79" spans="1:15" s="1" customFormat="1" x14ac:dyDescent="0.2">
      <c r="A79" s="34" t="str">
        <f t="shared" si="7"/>
        <v>Finished</v>
      </c>
      <c r="B79" s="35">
        <f t="shared" si="1"/>
        <v>44484</v>
      </c>
      <c r="C79" s="36">
        <f t="shared" si="2"/>
        <v>0</v>
      </c>
      <c r="D79" s="243">
        <f t="shared" si="5"/>
        <v>0</v>
      </c>
      <c r="E79" s="243">
        <f t="shared" si="3"/>
        <v>0</v>
      </c>
      <c r="F79" s="243">
        <f t="shared" si="6"/>
        <v>0</v>
      </c>
      <c r="G79" s="262">
        <f t="shared" si="4"/>
        <v>0</v>
      </c>
    </row>
    <row r="80" spans="1:15" s="1" customFormat="1" x14ac:dyDescent="0.2">
      <c r="A80" s="34" t="str">
        <f t="shared" si="7"/>
        <v>Finished</v>
      </c>
      <c r="B80" s="35">
        <f t="shared" si="1"/>
        <v>44515</v>
      </c>
      <c r="C80" s="36">
        <f t="shared" si="2"/>
        <v>0</v>
      </c>
      <c r="D80" s="243">
        <f t="shared" si="5"/>
        <v>0</v>
      </c>
      <c r="E80" s="243">
        <f t="shared" si="3"/>
        <v>0</v>
      </c>
      <c r="F80" s="243">
        <f t="shared" si="6"/>
        <v>0</v>
      </c>
      <c r="G80" s="262">
        <f t="shared" si="4"/>
        <v>0</v>
      </c>
    </row>
    <row r="81" spans="1:7" s="1" customFormat="1" x14ac:dyDescent="0.2">
      <c r="A81" s="34" t="str">
        <f t="shared" si="7"/>
        <v>Finished</v>
      </c>
      <c r="B81" s="35">
        <f t="shared" si="1"/>
        <v>44545</v>
      </c>
      <c r="C81" s="36">
        <f t="shared" si="2"/>
        <v>0</v>
      </c>
      <c r="D81" s="243">
        <f t="shared" si="5"/>
        <v>0</v>
      </c>
      <c r="E81" s="243">
        <f t="shared" si="3"/>
        <v>0</v>
      </c>
      <c r="F81" s="243">
        <f t="shared" si="6"/>
        <v>0</v>
      </c>
      <c r="G81" s="262">
        <f t="shared" si="4"/>
        <v>0</v>
      </c>
    </row>
    <row r="82" spans="1:7" s="1" customFormat="1" x14ac:dyDescent="0.2">
      <c r="A82" s="34" t="str">
        <f t="shared" si="7"/>
        <v>Finished</v>
      </c>
      <c r="B82" s="35">
        <f t="shared" si="1"/>
        <v>44576</v>
      </c>
      <c r="C82" s="36">
        <f t="shared" si="2"/>
        <v>0</v>
      </c>
      <c r="D82" s="243">
        <f t="shared" si="5"/>
        <v>0</v>
      </c>
      <c r="E82" s="243">
        <f t="shared" si="3"/>
        <v>0</v>
      </c>
      <c r="F82" s="243">
        <f t="shared" si="6"/>
        <v>0</v>
      </c>
      <c r="G82" s="262">
        <f t="shared" si="4"/>
        <v>0</v>
      </c>
    </row>
    <row r="83" spans="1:7" s="1" customFormat="1" x14ac:dyDescent="0.2">
      <c r="A83" s="34" t="str">
        <f t="shared" si="7"/>
        <v>Finished</v>
      </c>
      <c r="B83" s="35">
        <f t="shared" si="1"/>
        <v>44607</v>
      </c>
      <c r="C83" s="36">
        <f t="shared" si="2"/>
        <v>0</v>
      </c>
      <c r="D83" s="243">
        <f t="shared" si="5"/>
        <v>0</v>
      </c>
      <c r="E83" s="243">
        <f t="shared" si="3"/>
        <v>0</v>
      </c>
      <c r="F83" s="243">
        <f t="shared" si="6"/>
        <v>0</v>
      </c>
      <c r="G83" s="262">
        <f t="shared" si="4"/>
        <v>0</v>
      </c>
    </row>
    <row r="84" spans="1:7" s="1" customFormat="1" x14ac:dyDescent="0.2">
      <c r="A84" s="34" t="str">
        <f t="shared" si="7"/>
        <v>Finished</v>
      </c>
      <c r="B84" s="35">
        <f t="shared" si="1"/>
        <v>44635</v>
      </c>
      <c r="C84" s="36">
        <f t="shared" si="2"/>
        <v>0</v>
      </c>
      <c r="D84" s="243">
        <f t="shared" si="5"/>
        <v>0</v>
      </c>
      <c r="E84" s="243">
        <f t="shared" si="3"/>
        <v>0</v>
      </c>
      <c r="F84" s="243">
        <f t="shared" si="6"/>
        <v>0</v>
      </c>
      <c r="G84" s="262">
        <f t="shared" si="4"/>
        <v>0</v>
      </c>
    </row>
    <row r="85" spans="1:7" s="1" customFormat="1" x14ac:dyDescent="0.2">
      <c r="A85" s="34" t="str">
        <f t="shared" si="7"/>
        <v>Finished</v>
      </c>
      <c r="B85" s="35">
        <f t="shared" si="1"/>
        <v>44666</v>
      </c>
      <c r="C85" s="36">
        <f t="shared" si="2"/>
        <v>0</v>
      </c>
      <c r="D85" s="243">
        <f t="shared" si="5"/>
        <v>0</v>
      </c>
      <c r="E85" s="243">
        <f t="shared" si="3"/>
        <v>0</v>
      </c>
      <c r="F85" s="243">
        <f t="shared" si="6"/>
        <v>0</v>
      </c>
      <c r="G85" s="262">
        <f t="shared" si="4"/>
        <v>0</v>
      </c>
    </row>
    <row r="86" spans="1:7" s="1" customFormat="1" x14ac:dyDescent="0.2">
      <c r="A86" s="34" t="str">
        <f t="shared" si="7"/>
        <v>Finished</v>
      </c>
      <c r="B86" s="35">
        <f t="shared" ref="B86:B149" si="8">+EDATE(B85,Len_of_pmt_interval)</f>
        <v>44696</v>
      </c>
      <c r="C86" s="36">
        <f t="shared" ref="C86:C149" si="9">+G85</f>
        <v>0</v>
      </c>
      <c r="D86" s="243">
        <f t="shared" si="5"/>
        <v>0</v>
      </c>
      <c r="E86" s="243">
        <f t="shared" ref="E86:E149" si="10">+cal_periodic_pmt_rate*C86</f>
        <v>0</v>
      </c>
      <c r="F86" s="243">
        <f t="shared" ref="F86:F149" si="11">+IF(A86&lt;num_pmts,cal_periodic_pmt_amt-E86,C86)</f>
        <v>0</v>
      </c>
      <c r="G86" s="262">
        <f t="shared" ref="G86:G149" si="12">+C86-F86</f>
        <v>0</v>
      </c>
    </row>
    <row r="87" spans="1:7" s="1" customFormat="1" x14ac:dyDescent="0.2">
      <c r="A87" s="34" t="str">
        <f t="shared" si="7"/>
        <v>Finished</v>
      </c>
      <c r="B87" s="35">
        <f t="shared" si="8"/>
        <v>44727</v>
      </c>
      <c r="C87" s="36">
        <f t="shared" si="9"/>
        <v>0</v>
      </c>
      <c r="D87" s="243">
        <f t="shared" ref="D87:D150" si="13">+E87+F87</f>
        <v>0</v>
      </c>
      <c r="E87" s="243">
        <f t="shared" si="10"/>
        <v>0</v>
      </c>
      <c r="F87" s="243">
        <f t="shared" si="11"/>
        <v>0</v>
      </c>
      <c r="G87" s="262">
        <f t="shared" si="12"/>
        <v>0</v>
      </c>
    </row>
    <row r="88" spans="1:7" s="1" customFormat="1" x14ac:dyDescent="0.2">
      <c r="A88" s="34" t="str">
        <f t="shared" si="7"/>
        <v>Finished</v>
      </c>
      <c r="B88" s="35">
        <f t="shared" si="8"/>
        <v>44757</v>
      </c>
      <c r="C88" s="36">
        <f t="shared" si="9"/>
        <v>0</v>
      </c>
      <c r="D88" s="243">
        <f t="shared" si="13"/>
        <v>0</v>
      </c>
      <c r="E88" s="243">
        <f t="shared" si="10"/>
        <v>0</v>
      </c>
      <c r="F88" s="243">
        <f t="shared" si="11"/>
        <v>0</v>
      </c>
      <c r="G88" s="262">
        <f t="shared" si="12"/>
        <v>0</v>
      </c>
    </row>
    <row r="89" spans="1:7" s="1" customFormat="1" x14ac:dyDescent="0.2">
      <c r="A89" s="34" t="str">
        <f t="shared" si="7"/>
        <v>Finished</v>
      </c>
      <c r="B89" s="35">
        <f t="shared" si="8"/>
        <v>44788</v>
      </c>
      <c r="C89" s="36">
        <f t="shared" si="9"/>
        <v>0</v>
      </c>
      <c r="D89" s="243">
        <f t="shared" si="13"/>
        <v>0</v>
      </c>
      <c r="E89" s="243">
        <f t="shared" si="10"/>
        <v>0</v>
      </c>
      <c r="F89" s="243">
        <f t="shared" si="11"/>
        <v>0</v>
      </c>
      <c r="G89" s="262">
        <f t="shared" si="12"/>
        <v>0</v>
      </c>
    </row>
    <row r="90" spans="1:7" s="1" customFormat="1" x14ac:dyDescent="0.2">
      <c r="A90" s="34" t="str">
        <f t="shared" si="7"/>
        <v>Finished</v>
      </c>
      <c r="B90" s="35">
        <f t="shared" si="8"/>
        <v>44819</v>
      </c>
      <c r="C90" s="36">
        <f t="shared" si="9"/>
        <v>0</v>
      </c>
      <c r="D90" s="243">
        <f t="shared" si="13"/>
        <v>0</v>
      </c>
      <c r="E90" s="243">
        <f t="shared" si="10"/>
        <v>0</v>
      </c>
      <c r="F90" s="243">
        <f t="shared" si="11"/>
        <v>0</v>
      </c>
      <c r="G90" s="262">
        <f t="shared" si="12"/>
        <v>0</v>
      </c>
    </row>
    <row r="91" spans="1:7" s="1" customFormat="1" x14ac:dyDescent="0.2">
      <c r="A91" s="34" t="str">
        <f t="shared" si="7"/>
        <v>Finished</v>
      </c>
      <c r="B91" s="35">
        <f t="shared" si="8"/>
        <v>44849</v>
      </c>
      <c r="C91" s="36">
        <f t="shared" si="9"/>
        <v>0</v>
      </c>
      <c r="D91" s="243">
        <f t="shared" si="13"/>
        <v>0</v>
      </c>
      <c r="E91" s="243">
        <f t="shared" si="10"/>
        <v>0</v>
      </c>
      <c r="F91" s="243">
        <f t="shared" si="11"/>
        <v>0</v>
      </c>
      <c r="G91" s="262">
        <f t="shared" si="12"/>
        <v>0</v>
      </c>
    </row>
    <row r="92" spans="1:7" s="1" customFormat="1" x14ac:dyDescent="0.2">
      <c r="A92" s="34" t="str">
        <f t="shared" si="7"/>
        <v>Finished</v>
      </c>
      <c r="B92" s="35">
        <f t="shared" si="8"/>
        <v>44880</v>
      </c>
      <c r="C92" s="36">
        <f t="shared" si="9"/>
        <v>0</v>
      </c>
      <c r="D92" s="243">
        <f t="shared" si="13"/>
        <v>0</v>
      </c>
      <c r="E92" s="243">
        <f t="shared" si="10"/>
        <v>0</v>
      </c>
      <c r="F92" s="243">
        <f t="shared" si="11"/>
        <v>0</v>
      </c>
      <c r="G92" s="262">
        <f t="shared" si="12"/>
        <v>0</v>
      </c>
    </row>
    <row r="93" spans="1:7" s="1" customFormat="1" x14ac:dyDescent="0.2">
      <c r="A93" s="34" t="str">
        <f t="shared" si="7"/>
        <v>Finished</v>
      </c>
      <c r="B93" s="35">
        <f t="shared" si="8"/>
        <v>44910</v>
      </c>
      <c r="C93" s="36">
        <f t="shared" si="9"/>
        <v>0</v>
      </c>
      <c r="D93" s="243">
        <f t="shared" si="13"/>
        <v>0</v>
      </c>
      <c r="E93" s="243">
        <f t="shared" si="10"/>
        <v>0</v>
      </c>
      <c r="F93" s="243">
        <f t="shared" si="11"/>
        <v>0</v>
      </c>
      <c r="G93" s="262">
        <f t="shared" si="12"/>
        <v>0</v>
      </c>
    </row>
    <row r="94" spans="1:7" s="1" customFormat="1" x14ac:dyDescent="0.2">
      <c r="A94" s="34" t="str">
        <f t="shared" si="7"/>
        <v>Finished</v>
      </c>
      <c r="B94" s="35">
        <f t="shared" si="8"/>
        <v>44941</v>
      </c>
      <c r="C94" s="36">
        <f t="shared" si="9"/>
        <v>0</v>
      </c>
      <c r="D94" s="243">
        <f t="shared" si="13"/>
        <v>0</v>
      </c>
      <c r="E94" s="243">
        <f t="shared" si="10"/>
        <v>0</v>
      </c>
      <c r="F94" s="243">
        <f t="shared" si="11"/>
        <v>0</v>
      </c>
      <c r="G94" s="262">
        <f t="shared" si="12"/>
        <v>0</v>
      </c>
    </row>
    <row r="95" spans="1:7" s="1" customFormat="1" x14ac:dyDescent="0.2">
      <c r="A95" s="34" t="str">
        <f t="shared" si="7"/>
        <v>Finished</v>
      </c>
      <c r="B95" s="35">
        <f t="shared" si="8"/>
        <v>44972</v>
      </c>
      <c r="C95" s="36">
        <f t="shared" si="9"/>
        <v>0</v>
      </c>
      <c r="D95" s="243">
        <f t="shared" si="13"/>
        <v>0</v>
      </c>
      <c r="E95" s="243">
        <f t="shared" si="10"/>
        <v>0</v>
      </c>
      <c r="F95" s="243">
        <f t="shared" si="11"/>
        <v>0</v>
      </c>
      <c r="G95" s="262">
        <f t="shared" si="12"/>
        <v>0</v>
      </c>
    </row>
    <row r="96" spans="1:7" s="1" customFormat="1" x14ac:dyDescent="0.2">
      <c r="A96" s="34" t="str">
        <f t="shared" si="7"/>
        <v>Finished</v>
      </c>
      <c r="B96" s="35">
        <f t="shared" si="8"/>
        <v>45000</v>
      </c>
      <c r="C96" s="36">
        <f t="shared" si="9"/>
        <v>0</v>
      </c>
      <c r="D96" s="243">
        <f t="shared" si="13"/>
        <v>0</v>
      </c>
      <c r="E96" s="243">
        <f t="shared" si="10"/>
        <v>0</v>
      </c>
      <c r="F96" s="243">
        <f t="shared" si="11"/>
        <v>0</v>
      </c>
      <c r="G96" s="262">
        <f t="shared" si="12"/>
        <v>0</v>
      </c>
    </row>
    <row r="97" spans="1:15" x14ac:dyDescent="0.2">
      <c r="A97" s="34" t="str">
        <f t="shared" si="7"/>
        <v>Finished</v>
      </c>
      <c r="B97" s="35">
        <f t="shared" si="8"/>
        <v>45031</v>
      </c>
      <c r="C97" s="36">
        <f t="shared" si="9"/>
        <v>0</v>
      </c>
      <c r="D97" s="243">
        <f t="shared" si="13"/>
        <v>0</v>
      </c>
      <c r="E97" s="243">
        <f t="shared" si="10"/>
        <v>0</v>
      </c>
      <c r="F97" s="243">
        <f t="shared" si="11"/>
        <v>0</v>
      </c>
      <c r="G97" s="262">
        <f t="shared" si="12"/>
        <v>0</v>
      </c>
      <c r="M97" s="1"/>
      <c r="N97" s="1"/>
      <c r="O97" s="1"/>
    </row>
    <row r="98" spans="1:15" x14ac:dyDescent="0.2">
      <c r="A98" s="34" t="str">
        <f t="shared" si="7"/>
        <v>Finished</v>
      </c>
      <c r="B98" s="35">
        <f t="shared" si="8"/>
        <v>45061</v>
      </c>
      <c r="C98" s="36">
        <f t="shared" si="9"/>
        <v>0</v>
      </c>
      <c r="D98" s="243">
        <f t="shared" si="13"/>
        <v>0</v>
      </c>
      <c r="E98" s="243">
        <f t="shared" si="10"/>
        <v>0</v>
      </c>
      <c r="F98" s="243">
        <f t="shared" si="11"/>
        <v>0</v>
      </c>
      <c r="G98" s="262">
        <f t="shared" si="12"/>
        <v>0</v>
      </c>
      <c r="M98" s="1"/>
      <c r="N98" s="1"/>
      <c r="O98" s="1"/>
    </row>
    <row r="99" spans="1:15" x14ac:dyDescent="0.2">
      <c r="A99" s="34" t="str">
        <f t="shared" si="7"/>
        <v>Finished</v>
      </c>
      <c r="B99" s="35">
        <f t="shared" si="8"/>
        <v>45092</v>
      </c>
      <c r="C99" s="36">
        <f t="shared" si="9"/>
        <v>0</v>
      </c>
      <c r="D99" s="243">
        <f t="shared" si="13"/>
        <v>0</v>
      </c>
      <c r="E99" s="243">
        <f t="shared" si="10"/>
        <v>0</v>
      </c>
      <c r="F99" s="243">
        <f t="shared" si="11"/>
        <v>0</v>
      </c>
      <c r="G99" s="262">
        <f t="shared" si="12"/>
        <v>0</v>
      </c>
      <c r="M99" s="1"/>
      <c r="N99" s="1"/>
      <c r="O99" s="1"/>
    </row>
    <row r="100" spans="1:15" x14ac:dyDescent="0.2">
      <c r="A100" s="34" t="str">
        <f t="shared" si="7"/>
        <v>Finished</v>
      </c>
      <c r="B100" s="35">
        <f t="shared" si="8"/>
        <v>45122</v>
      </c>
      <c r="C100" s="36">
        <f t="shared" si="9"/>
        <v>0</v>
      </c>
      <c r="D100" s="243">
        <f t="shared" si="13"/>
        <v>0</v>
      </c>
      <c r="E100" s="243">
        <f t="shared" si="10"/>
        <v>0</v>
      </c>
      <c r="F100" s="243">
        <f t="shared" si="11"/>
        <v>0</v>
      </c>
      <c r="G100" s="262">
        <f t="shared" si="12"/>
        <v>0</v>
      </c>
      <c r="M100" s="1"/>
      <c r="N100" s="1"/>
      <c r="O100" s="1"/>
    </row>
    <row r="101" spans="1:15" x14ac:dyDescent="0.2">
      <c r="A101" s="34" t="str">
        <f t="shared" si="7"/>
        <v>Finished</v>
      </c>
      <c r="B101" s="35">
        <f t="shared" si="8"/>
        <v>45153</v>
      </c>
      <c r="C101" s="36">
        <f t="shared" si="9"/>
        <v>0</v>
      </c>
      <c r="D101" s="243">
        <f t="shared" si="13"/>
        <v>0</v>
      </c>
      <c r="E101" s="243">
        <f t="shared" si="10"/>
        <v>0</v>
      </c>
      <c r="F101" s="243">
        <f t="shared" si="11"/>
        <v>0</v>
      </c>
      <c r="G101" s="262">
        <f t="shared" si="12"/>
        <v>0</v>
      </c>
      <c r="M101" s="1"/>
      <c r="N101" s="1"/>
      <c r="O101" s="1"/>
    </row>
    <row r="102" spans="1:15" x14ac:dyDescent="0.2">
      <c r="A102" s="34" t="str">
        <f t="shared" si="7"/>
        <v>Finished</v>
      </c>
      <c r="B102" s="35">
        <f t="shared" si="8"/>
        <v>45184</v>
      </c>
      <c r="C102" s="36">
        <f t="shared" si="9"/>
        <v>0</v>
      </c>
      <c r="D102" s="243">
        <f t="shared" si="13"/>
        <v>0</v>
      </c>
      <c r="E102" s="243">
        <f t="shared" si="10"/>
        <v>0</v>
      </c>
      <c r="F102" s="243">
        <f t="shared" si="11"/>
        <v>0</v>
      </c>
      <c r="G102" s="262">
        <f t="shared" si="12"/>
        <v>0</v>
      </c>
      <c r="M102" s="1"/>
      <c r="N102" s="1"/>
      <c r="O102" s="1"/>
    </row>
    <row r="103" spans="1:15" x14ac:dyDescent="0.2">
      <c r="A103" s="34" t="str">
        <f t="shared" si="7"/>
        <v>Finished</v>
      </c>
      <c r="B103" s="35">
        <f t="shared" si="8"/>
        <v>45214</v>
      </c>
      <c r="C103" s="36">
        <f t="shared" si="9"/>
        <v>0</v>
      </c>
      <c r="D103" s="243">
        <f t="shared" si="13"/>
        <v>0</v>
      </c>
      <c r="E103" s="243">
        <f t="shared" si="10"/>
        <v>0</v>
      </c>
      <c r="F103" s="243">
        <f t="shared" si="11"/>
        <v>0</v>
      </c>
      <c r="G103" s="262">
        <f t="shared" si="12"/>
        <v>0</v>
      </c>
      <c r="M103" s="1"/>
      <c r="N103" s="1"/>
      <c r="O103" s="1"/>
    </row>
    <row r="104" spans="1:15" x14ac:dyDescent="0.2">
      <c r="A104" s="34" t="str">
        <f t="shared" si="7"/>
        <v>Finished</v>
      </c>
      <c r="B104" s="35">
        <f t="shared" si="8"/>
        <v>45245</v>
      </c>
      <c r="C104" s="36">
        <f t="shared" si="9"/>
        <v>0</v>
      </c>
      <c r="D104" s="243">
        <f t="shared" si="13"/>
        <v>0</v>
      </c>
      <c r="E104" s="243">
        <f t="shared" si="10"/>
        <v>0</v>
      </c>
      <c r="F104" s="243">
        <f t="shared" si="11"/>
        <v>0</v>
      </c>
      <c r="G104" s="262">
        <f t="shared" si="12"/>
        <v>0</v>
      </c>
      <c r="M104" s="1"/>
      <c r="N104" s="1"/>
      <c r="O104" s="1"/>
    </row>
    <row r="105" spans="1:15" x14ac:dyDescent="0.2">
      <c r="A105" s="34" t="str">
        <f t="shared" si="7"/>
        <v>Finished</v>
      </c>
      <c r="B105" s="35">
        <f t="shared" si="8"/>
        <v>45275</v>
      </c>
      <c r="C105" s="36">
        <f t="shared" si="9"/>
        <v>0</v>
      </c>
      <c r="D105" s="243">
        <f t="shared" si="13"/>
        <v>0</v>
      </c>
      <c r="E105" s="243">
        <f t="shared" si="10"/>
        <v>0</v>
      </c>
      <c r="F105" s="243">
        <f t="shared" si="11"/>
        <v>0</v>
      </c>
      <c r="G105" s="262">
        <f t="shared" si="12"/>
        <v>0</v>
      </c>
      <c r="M105" s="1"/>
      <c r="N105" s="1"/>
      <c r="O105" s="1"/>
    </row>
    <row r="106" spans="1:15" x14ac:dyDescent="0.2">
      <c r="A106" s="34" t="str">
        <f t="shared" si="7"/>
        <v>Finished</v>
      </c>
      <c r="B106" s="35">
        <f t="shared" si="8"/>
        <v>45306</v>
      </c>
      <c r="C106" s="36">
        <f t="shared" si="9"/>
        <v>0</v>
      </c>
      <c r="D106" s="243">
        <f t="shared" si="13"/>
        <v>0</v>
      </c>
      <c r="E106" s="243">
        <f t="shared" si="10"/>
        <v>0</v>
      </c>
      <c r="F106" s="243">
        <f t="shared" si="11"/>
        <v>0</v>
      </c>
      <c r="G106" s="262">
        <f t="shared" si="12"/>
        <v>0</v>
      </c>
      <c r="M106" s="1"/>
      <c r="N106" s="1"/>
      <c r="O106" s="1"/>
    </row>
    <row r="107" spans="1:15" x14ac:dyDescent="0.2">
      <c r="A107" s="34" t="str">
        <f t="shared" si="7"/>
        <v>Finished</v>
      </c>
      <c r="B107" s="35">
        <f t="shared" si="8"/>
        <v>45337</v>
      </c>
      <c r="C107" s="36">
        <f t="shared" si="9"/>
        <v>0</v>
      </c>
      <c r="D107" s="243">
        <f t="shared" si="13"/>
        <v>0</v>
      </c>
      <c r="E107" s="243">
        <f t="shared" si="10"/>
        <v>0</v>
      </c>
      <c r="F107" s="243">
        <f t="shared" si="11"/>
        <v>0</v>
      </c>
      <c r="G107" s="262">
        <f t="shared" si="12"/>
        <v>0</v>
      </c>
      <c r="M107" s="1"/>
      <c r="N107" s="1"/>
      <c r="O107" s="1"/>
    </row>
    <row r="108" spans="1:15" x14ac:dyDescent="0.2">
      <c r="A108" s="34" t="str">
        <f t="shared" si="7"/>
        <v>Finished</v>
      </c>
      <c r="B108" s="35">
        <f t="shared" si="8"/>
        <v>45366</v>
      </c>
      <c r="C108" s="36">
        <f t="shared" si="9"/>
        <v>0</v>
      </c>
      <c r="D108" s="243">
        <f t="shared" si="13"/>
        <v>0</v>
      </c>
      <c r="E108" s="243">
        <f t="shared" si="10"/>
        <v>0</v>
      </c>
      <c r="F108" s="243">
        <f t="shared" si="11"/>
        <v>0</v>
      </c>
      <c r="G108" s="262">
        <f t="shared" si="12"/>
        <v>0</v>
      </c>
      <c r="M108" s="1"/>
      <c r="N108" s="1"/>
      <c r="O108" s="1"/>
    </row>
    <row r="109" spans="1:15" x14ac:dyDescent="0.2">
      <c r="A109" s="34" t="str">
        <f t="shared" si="7"/>
        <v>Finished</v>
      </c>
      <c r="B109" s="35">
        <f t="shared" si="8"/>
        <v>45397</v>
      </c>
      <c r="C109" s="36">
        <f t="shared" si="9"/>
        <v>0</v>
      </c>
      <c r="D109" s="243">
        <f t="shared" si="13"/>
        <v>0</v>
      </c>
      <c r="E109" s="243">
        <f t="shared" si="10"/>
        <v>0</v>
      </c>
      <c r="F109" s="243">
        <f t="shared" si="11"/>
        <v>0</v>
      </c>
      <c r="G109" s="262">
        <f t="shared" si="12"/>
        <v>0</v>
      </c>
      <c r="M109" s="1"/>
      <c r="N109" s="1"/>
      <c r="O109" s="1"/>
    </row>
    <row r="110" spans="1:15" x14ac:dyDescent="0.2">
      <c r="A110" s="34" t="str">
        <f t="shared" si="7"/>
        <v>Finished</v>
      </c>
      <c r="B110" s="35">
        <f t="shared" si="8"/>
        <v>45427</v>
      </c>
      <c r="C110" s="36">
        <f t="shared" si="9"/>
        <v>0</v>
      </c>
      <c r="D110" s="243">
        <f t="shared" si="13"/>
        <v>0</v>
      </c>
      <c r="E110" s="243">
        <f t="shared" si="10"/>
        <v>0</v>
      </c>
      <c r="F110" s="243">
        <f t="shared" si="11"/>
        <v>0</v>
      </c>
      <c r="G110" s="262">
        <f t="shared" si="12"/>
        <v>0</v>
      </c>
      <c r="M110" s="1"/>
      <c r="N110" s="1"/>
      <c r="O110" s="1"/>
    </row>
    <row r="111" spans="1:15" x14ac:dyDescent="0.2">
      <c r="A111" s="34" t="str">
        <f t="shared" si="7"/>
        <v>Finished</v>
      </c>
      <c r="B111" s="35">
        <f t="shared" si="8"/>
        <v>45458</v>
      </c>
      <c r="C111" s="36">
        <f t="shared" si="9"/>
        <v>0</v>
      </c>
      <c r="D111" s="243">
        <f t="shared" si="13"/>
        <v>0</v>
      </c>
      <c r="E111" s="243">
        <f t="shared" si="10"/>
        <v>0</v>
      </c>
      <c r="F111" s="243">
        <f t="shared" si="11"/>
        <v>0</v>
      </c>
      <c r="G111" s="262">
        <f t="shared" si="12"/>
        <v>0</v>
      </c>
      <c r="M111" s="1"/>
      <c r="N111" s="1"/>
      <c r="O111" s="1"/>
    </row>
    <row r="112" spans="1:15" x14ac:dyDescent="0.2">
      <c r="A112" s="34" t="str">
        <f t="shared" si="7"/>
        <v>Finished</v>
      </c>
      <c r="B112" s="35">
        <f t="shared" si="8"/>
        <v>45488</v>
      </c>
      <c r="C112" s="36">
        <f t="shared" si="9"/>
        <v>0</v>
      </c>
      <c r="D112" s="243">
        <f t="shared" si="13"/>
        <v>0</v>
      </c>
      <c r="E112" s="243">
        <f t="shared" si="10"/>
        <v>0</v>
      </c>
      <c r="F112" s="243">
        <f t="shared" si="11"/>
        <v>0</v>
      </c>
      <c r="G112" s="262">
        <f t="shared" si="12"/>
        <v>0</v>
      </c>
      <c r="M112" s="1"/>
      <c r="N112" s="1"/>
      <c r="O112" s="1"/>
    </row>
    <row r="113" spans="1:15" x14ac:dyDescent="0.2">
      <c r="A113" s="34" t="str">
        <f t="shared" si="7"/>
        <v>Finished</v>
      </c>
      <c r="B113" s="35">
        <f t="shared" si="8"/>
        <v>45519</v>
      </c>
      <c r="C113" s="36">
        <f t="shared" si="9"/>
        <v>0</v>
      </c>
      <c r="D113" s="243">
        <f t="shared" si="13"/>
        <v>0</v>
      </c>
      <c r="E113" s="243">
        <f t="shared" si="10"/>
        <v>0</v>
      </c>
      <c r="F113" s="243">
        <f t="shared" si="11"/>
        <v>0</v>
      </c>
      <c r="G113" s="262">
        <f t="shared" si="12"/>
        <v>0</v>
      </c>
      <c r="M113" s="1"/>
      <c r="N113" s="1"/>
      <c r="O113" s="1"/>
    </row>
    <row r="114" spans="1:15" x14ac:dyDescent="0.2">
      <c r="A114" s="34" t="str">
        <f t="shared" si="7"/>
        <v>Finished</v>
      </c>
      <c r="B114" s="35">
        <f t="shared" si="8"/>
        <v>45550</v>
      </c>
      <c r="C114" s="36">
        <f t="shared" si="9"/>
        <v>0</v>
      </c>
      <c r="D114" s="243">
        <f t="shared" si="13"/>
        <v>0</v>
      </c>
      <c r="E114" s="243">
        <f t="shared" si="10"/>
        <v>0</v>
      </c>
      <c r="F114" s="243">
        <f t="shared" si="11"/>
        <v>0</v>
      </c>
      <c r="G114" s="262">
        <f t="shared" si="12"/>
        <v>0</v>
      </c>
      <c r="M114" s="1"/>
      <c r="N114" s="1"/>
      <c r="O114" s="1"/>
    </row>
    <row r="115" spans="1:15" x14ac:dyDescent="0.2">
      <c r="A115" s="34" t="str">
        <f t="shared" si="7"/>
        <v>Finished</v>
      </c>
      <c r="B115" s="35">
        <f t="shared" si="8"/>
        <v>45580</v>
      </c>
      <c r="C115" s="36">
        <f t="shared" si="9"/>
        <v>0</v>
      </c>
      <c r="D115" s="243">
        <f t="shared" si="13"/>
        <v>0</v>
      </c>
      <c r="E115" s="243">
        <f t="shared" si="10"/>
        <v>0</v>
      </c>
      <c r="F115" s="243">
        <f t="shared" si="11"/>
        <v>0</v>
      </c>
      <c r="G115" s="262">
        <f t="shared" si="12"/>
        <v>0</v>
      </c>
      <c r="M115" s="1"/>
      <c r="N115" s="1"/>
      <c r="O115" s="1"/>
    </row>
    <row r="116" spans="1:15" x14ac:dyDescent="0.2">
      <c r="A116" s="34" t="str">
        <f t="shared" si="7"/>
        <v>Finished</v>
      </c>
      <c r="B116" s="35">
        <f t="shared" si="8"/>
        <v>45611</v>
      </c>
      <c r="C116" s="36">
        <f t="shared" si="9"/>
        <v>0</v>
      </c>
      <c r="D116" s="243">
        <f t="shared" si="13"/>
        <v>0</v>
      </c>
      <c r="E116" s="243">
        <f t="shared" si="10"/>
        <v>0</v>
      </c>
      <c r="F116" s="243">
        <f t="shared" si="11"/>
        <v>0</v>
      </c>
      <c r="G116" s="262">
        <f t="shared" si="12"/>
        <v>0</v>
      </c>
      <c r="M116" s="1"/>
      <c r="N116" s="1"/>
      <c r="O116" s="1"/>
    </row>
    <row r="117" spans="1:15" x14ac:dyDescent="0.2">
      <c r="A117" s="34" t="str">
        <f t="shared" ref="A117:A180" si="14">+IF(A116&lt;num_pmts,A116+1,"Finished")</f>
        <v>Finished</v>
      </c>
      <c r="B117" s="35">
        <f t="shared" si="8"/>
        <v>45641</v>
      </c>
      <c r="C117" s="36">
        <f t="shared" si="9"/>
        <v>0</v>
      </c>
      <c r="D117" s="243">
        <f t="shared" si="13"/>
        <v>0</v>
      </c>
      <c r="E117" s="243">
        <f t="shared" si="10"/>
        <v>0</v>
      </c>
      <c r="F117" s="243">
        <f t="shared" si="11"/>
        <v>0</v>
      </c>
      <c r="G117" s="262">
        <f t="shared" si="12"/>
        <v>0</v>
      </c>
      <c r="M117" s="1"/>
      <c r="N117" s="1"/>
      <c r="O117" s="1"/>
    </row>
    <row r="118" spans="1:15" x14ac:dyDescent="0.2">
      <c r="A118" s="34" t="str">
        <f t="shared" si="14"/>
        <v>Finished</v>
      </c>
      <c r="B118" s="35">
        <f t="shared" si="8"/>
        <v>45672</v>
      </c>
      <c r="C118" s="36">
        <f t="shared" si="9"/>
        <v>0</v>
      </c>
      <c r="D118" s="243">
        <f t="shared" si="13"/>
        <v>0</v>
      </c>
      <c r="E118" s="243">
        <f t="shared" si="10"/>
        <v>0</v>
      </c>
      <c r="F118" s="243">
        <f t="shared" si="11"/>
        <v>0</v>
      </c>
      <c r="G118" s="262">
        <f t="shared" si="12"/>
        <v>0</v>
      </c>
      <c r="M118" s="1"/>
      <c r="N118" s="1"/>
      <c r="O118" s="1"/>
    </row>
    <row r="119" spans="1:15" x14ac:dyDescent="0.2">
      <c r="A119" s="34" t="str">
        <f t="shared" si="14"/>
        <v>Finished</v>
      </c>
      <c r="B119" s="35">
        <f t="shared" si="8"/>
        <v>45703</v>
      </c>
      <c r="C119" s="36">
        <f t="shared" si="9"/>
        <v>0</v>
      </c>
      <c r="D119" s="243">
        <f t="shared" si="13"/>
        <v>0</v>
      </c>
      <c r="E119" s="243">
        <f t="shared" si="10"/>
        <v>0</v>
      </c>
      <c r="F119" s="243">
        <f t="shared" si="11"/>
        <v>0</v>
      </c>
      <c r="G119" s="262">
        <f t="shared" si="12"/>
        <v>0</v>
      </c>
      <c r="M119" s="1"/>
      <c r="N119" s="1"/>
      <c r="O119" s="1"/>
    </row>
    <row r="120" spans="1:15" x14ac:dyDescent="0.2">
      <c r="A120" s="34" t="str">
        <f t="shared" si="14"/>
        <v>Finished</v>
      </c>
      <c r="B120" s="35">
        <f t="shared" si="8"/>
        <v>45731</v>
      </c>
      <c r="C120" s="36">
        <f t="shared" si="9"/>
        <v>0</v>
      </c>
      <c r="D120" s="243">
        <f t="shared" si="13"/>
        <v>0</v>
      </c>
      <c r="E120" s="243">
        <f t="shared" si="10"/>
        <v>0</v>
      </c>
      <c r="F120" s="243">
        <f t="shared" si="11"/>
        <v>0</v>
      </c>
      <c r="G120" s="262">
        <f t="shared" si="12"/>
        <v>0</v>
      </c>
      <c r="M120" s="1"/>
      <c r="N120" s="1"/>
      <c r="O120" s="1"/>
    </row>
    <row r="121" spans="1:15" x14ac:dyDescent="0.2">
      <c r="A121" s="34" t="str">
        <f t="shared" si="14"/>
        <v>Finished</v>
      </c>
      <c r="B121" s="35">
        <f t="shared" si="8"/>
        <v>45762</v>
      </c>
      <c r="C121" s="36">
        <f t="shared" si="9"/>
        <v>0</v>
      </c>
      <c r="D121" s="243">
        <f t="shared" si="13"/>
        <v>0</v>
      </c>
      <c r="E121" s="243">
        <f t="shared" si="10"/>
        <v>0</v>
      </c>
      <c r="F121" s="243">
        <f t="shared" si="11"/>
        <v>0</v>
      </c>
      <c r="G121" s="262">
        <f t="shared" si="12"/>
        <v>0</v>
      </c>
      <c r="M121" s="1"/>
      <c r="N121" s="1"/>
      <c r="O121" s="1"/>
    </row>
    <row r="122" spans="1:15" x14ac:dyDescent="0.2">
      <c r="A122" s="34" t="str">
        <f t="shared" si="14"/>
        <v>Finished</v>
      </c>
      <c r="B122" s="35">
        <f t="shared" si="8"/>
        <v>45792</v>
      </c>
      <c r="C122" s="36">
        <f t="shared" si="9"/>
        <v>0</v>
      </c>
      <c r="D122" s="243">
        <f t="shared" si="13"/>
        <v>0</v>
      </c>
      <c r="E122" s="243">
        <f t="shared" si="10"/>
        <v>0</v>
      </c>
      <c r="F122" s="243">
        <f t="shared" si="11"/>
        <v>0</v>
      </c>
      <c r="G122" s="262">
        <f t="shared" si="12"/>
        <v>0</v>
      </c>
      <c r="M122" s="1"/>
      <c r="N122" s="1"/>
      <c r="O122" s="1"/>
    </row>
    <row r="123" spans="1:15" x14ac:dyDescent="0.2">
      <c r="A123" s="34" t="str">
        <f t="shared" si="14"/>
        <v>Finished</v>
      </c>
      <c r="B123" s="35">
        <f t="shared" si="8"/>
        <v>45823</v>
      </c>
      <c r="C123" s="36">
        <f t="shared" si="9"/>
        <v>0</v>
      </c>
      <c r="D123" s="243">
        <f t="shared" si="13"/>
        <v>0</v>
      </c>
      <c r="E123" s="243">
        <f t="shared" si="10"/>
        <v>0</v>
      </c>
      <c r="F123" s="243">
        <f t="shared" si="11"/>
        <v>0</v>
      </c>
      <c r="G123" s="262">
        <f t="shared" si="12"/>
        <v>0</v>
      </c>
      <c r="M123" s="1"/>
      <c r="N123" s="1"/>
      <c r="O123" s="1"/>
    </row>
    <row r="124" spans="1:15" x14ac:dyDescent="0.2">
      <c r="A124" s="34" t="str">
        <f t="shared" si="14"/>
        <v>Finished</v>
      </c>
      <c r="B124" s="35">
        <f t="shared" si="8"/>
        <v>45853</v>
      </c>
      <c r="C124" s="36">
        <f t="shared" si="9"/>
        <v>0</v>
      </c>
      <c r="D124" s="243">
        <f t="shared" si="13"/>
        <v>0</v>
      </c>
      <c r="E124" s="243">
        <f t="shared" si="10"/>
        <v>0</v>
      </c>
      <c r="F124" s="243">
        <f t="shared" si="11"/>
        <v>0</v>
      </c>
      <c r="G124" s="262">
        <f t="shared" si="12"/>
        <v>0</v>
      </c>
      <c r="M124" s="1"/>
      <c r="N124" s="1"/>
      <c r="O124" s="1"/>
    </row>
    <row r="125" spans="1:15" x14ac:dyDescent="0.2">
      <c r="A125" s="34" t="str">
        <f t="shared" si="14"/>
        <v>Finished</v>
      </c>
      <c r="B125" s="35">
        <f t="shared" si="8"/>
        <v>45884</v>
      </c>
      <c r="C125" s="36">
        <f t="shared" si="9"/>
        <v>0</v>
      </c>
      <c r="D125" s="243">
        <f t="shared" si="13"/>
        <v>0</v>
      </c>
      <c r="E125" s="243">
        <f t="shared" si="10"/>
        <v>0</v>
      </c>
      <c r="F125" s="243">
        <f t="shared" si="11"/>
        <v>0</v>
      </c>
      <c r="G125" s="262">
        <f t="shared" si="12"/>
        <v>0</v>
      </c>
      <c r="M125" s="1"/>
      <c r="N125" s="1"/>
      <c r="O125" s="1"/>
    </row>
    <row r="126" spans="1:15" x14ac:dyDescent="0.2">
      <c r="A126" s="34" t="str">
        <f t="shared" si="14"/>
        <v>Finished</v>
      </c>
      <c r="B126" s="35">
        <f t="shared" si="8"/>
        <v>45915</v>
      </c>
      <c r="C126" s="36">
        <f t="shared" si="9"/>
        <v>0</v>
      </c>
      <c r="D126" s="243">
        <f t="shared" si="13"/>
        <v>0</v>
      </c>
      <c r="E126" s="243">
        <f t="shared" si="10"/>
        <v>0</v>
      </c>
      <c r="F126" s="243">
        <f t="shared" si="11"/>
        <v>0</v>
      </c>
      <c r="G126" s="262">
        <f t="shared" si="12"/>
        <v>0</v>
      </c>
      <c r="M126" s="1"/>
      <c r="N126" s="1"/>
      <c r="O126" s="1"/>
    </row>
    <row r="127" spans="1:15" x14ac:dyDescent="0.2">
      <c r="A127" s="34" t="str">
        <f t="shared" si="14"/>
        <v>Finished</v>
      </c>
      <c r="B127" s="35">
        <f t="shared" si="8"/>
        <v>45945</v>
      </c>
      <c r="C127" s="36">
        <f t="shared" si="9"/>
        <v>0</v>
      </c>
      <c r="D127" s="243">
        <f t="shared" si="13"/>
        <v>0</v>
      </c>
      <c r="E127" s="243">
        <f t="shared" si="10"/>
        <v>0</v>
      </c>
      <c r="F127" s="243">
        <f t="shared" si="11"/>
        <v>0</v>
      </c>
      <c r="G127" s="262">
        <f t="shared" si="12"/>
        <v>0</v>
      </c>
      <c r="M127" s="1"/>
      <c r="N127" s="1"/>
      <c r="O127" s="1"/>
    </row>
    <row r="128" spans="1:15" x14ac:dyDescent="0.2">
      <c r="A128" s="34" t="str">
        <f t="shared" si="14"/>
        <v>Finished</v>
      </c>
      <c r="B128" s="35">
        <f t="shared" si="8"/>
        <v>45976</v>
      </c>
      <c r="C128" s="36">
        <f t="shared" si="9"/>
        <v>0</v>
      </c>
      <c r="D128" s="243">
        <f t="shared" si="13"/>
        <v>0</v>
      </c>
      <c r="E128" s="243">
        <f t="shared" si="10"/>
        <v>0</v>
      </c>
      <c r="F128" s="243">
        <f t="shared" si="11"/>
        <v>0</v>
      </c>
      <c r="G128" s="262">
        <f t="shared" si="12"/>
        <v>0</v>
      </c>
      <c r="M128" s="1"/>
      <c r="N128" s="1"/>
      <c r="O128" s="1"/>
    </row>
    <row r="129" spans="1:15" x14ac:dyDescent="0.2">
      <c r="A129" s="34" t="str">
        <f t="shared" si="14"/>
        <v>Finished</v>
      </c>
      <c r="B129" s="35">
        <f t="shared" si="8"/>
        <v>46006</v>
      </c>
      <c r="C129" s="36">
        <f t="shared" si="9"/>
        <v>0</v>
      </c>
      <c r="D129" s="243">
        <f t="shared" si="13"/>
        <v>0</v>
      </c>
      <c r="E129" s="243">
        <f t="shared" si="10"/>
        <v>0</v>
      </c>
      <c r="F129" s="243">
        <f t="shared" si="11"/>
        <v>0</v>
      </c>
      <c r="G129" s="262">
        <f t="shared" si="12"/>
        <v>0</v>
      </c>
      <c r="M129" s="1"/>
      <c r="N129" s="1"/>
      <c r="O129" s="1"/>
    </row>
    <row r="130" spans="1:15" x14ac:dyDescent="0.2">
      <c r="A130" s="34" t="str">
        <f t="shared" si="14"/>
        <v>Finished</v>
      </c>
      <c r="B130" s="35">
        <f t="shared" si="8"/>
        <v>46037</v>
      </c>
      <c r="C130" s="36">
        <f t="shared" si="9"/>
        <v>0</v>
      </c>
      <c r="D130" s="243">
        <f t="shared" si="13"/>
        <v>0</v>
      </c>
      <c r="E130" s="243">
        <f t="shared" si="10"/>
        <v>0</v>
      </c>
      <c r="F130" s="243">
        <f t="shared" si="11"/>
        <v>0</v>
      </c>
      <c r="G130" s="262">
        <f t="shared" si="12"/>
        <v>0</v>
      </c>
      <c r="M130" s="1"/>
      <c r="N130" s="1"/>
      <c r="O130" s="1"/>
    </row>
    <row r="131" spans="1:15" x14ac:dyDescent="0.2">
      <c r="A131" s="34" t="str">
        <f t="shared" si="14"/>
        <v>Finished</v>
      </c>
      <c r="B131" s="35">
        <f t="shared" si="8"/>
        <v>46068</v>
      </c>
      <c r="C131" s="36">
        <f t="shared" si="9"/>
        <v>0</v>
      </c>
      <c r="D131" s="243">
        <f t="shared" si="13"/>
        <v>0</v>
      </c>
      <c r="E131" s="243">
        <f t="shared" si="10"/>
        <v>0</v>
      </c>
      <c r="F131" s="243">
        <f t="shared" si="11"/>
        <v>0</v>
      </c>
      <c r="G131" s="262">
        <f t="shared" si="12"/>
        <v>0</v>
      </c>
      <c r="M131" s="1"/>
      <c r="N131" s="1"/>
      <c r="O131" s="1"/>
    </row>
    <row r="132" spans="1:15" x14ac:dyDescent="0.2">
      <c r="A132" s="34" t="str">
        <f t="shared" si="14"/>
        <v>Finished</v>
      </c>
      <c r="B132" s="35">
        <f t="shared" si="8"/>
        <v>46096</v>
      </c>
      <c r="C132" s="36">
        <f t="shared" si="9"/>
        <v>0</v>
      </c>
      <c r="D132" s="243">
        <f t="shared" si="13"/>
        <v>0</v>
      </c>
      <c r="E132" s="243">
        <f t="shared" si="10"/>
        <v>0</v>
      </c>
      <c r="F132" s="243">
        <f t="shared" si="11"/>
        <v>0</v>
      </c>
      <c r="G132" s="262">
        <f t="shared" si="12"/>
        <v>0</v>
      </c>
      <c r="M132" s="1"/>
      <c r="N132" s="1"/>
      <c r="O132" s="1"/>
    </row>
    <row r="133" spans="1:15" x14ac:dyDescent="0.2">
      <c r="A133" s="34" t="str">
        <f t="shared" si="14"/>
        <v>Finished</v>
      </c>
      <c r="B133" s="35">
        <f t="shared" si="8"/>
        <v>46127</v>
      </c>
      <c r="C133" s="36">
        <f t="shared" si="9"/>
        <v>0</v>
      </c>
      <c r="D133" s="243">
        <f t="shared" si="13"/>
        <v>0</v>
      </c>
      <c r="E133" s="243">
        <f t="shared" si="10"/>
        <v>0</v>
      </c>
      <c r="F133" s="243">
        <f t="shared" si="11"/>
        <v>0</v>
      </c>
      <c r="G133" s="262">
        <f t="shared" si="12"/>
        <v>0</v>
      </c>
      <c r="M133" s="1"/>
      <c r="N133" s="1"/>
      <c r="O133" s="1"/>
    </row>
    <row r="134" spans="1:15" x14ac:dyDescent="0.2">
      <c r="A134" s="34" t="str">
        <f t="shared" si="14"/>
        <v>Finished</v>
      </c>
      <c r="B134" s="35">
        <f t="shared" si="8"/>
        <v>46157</v>
      </c>
      <c r="C134" s="36">
        <f t="shared" si="9"/>
        <v>0</v>
      </c>
      <c r="D134" s="243">
        <f t="shared" si="13"/>
        <v>0</v>
      </c>
      <c r="E134" s="243">
        <f t="shared" si="10"/>
        <v>0</v>
      </c>
      <c r="F134" s="243">
        <f t="shared" si="11"/>
        <v>0</v>
      </c>
      <c r="G134" s="262">
        <f t="shared" si="12"/>
        <v>0</v>
      </c>
      <c r="M134" s="1"/>
      <c r="N134" s="1"/>
      <c r="O134" s="1"/>
    </row>
    <row r="135" spans="1:15" x14ac:dyDescent="0.2">
      <c r="A135" s="34" t="str">
        <f t="shared" si="14"/>
        <v>Finished</v>
      </c>
      <c r="B135" s="35">
        <f t="shared" si="8"/>
        <v>46188</v>
      </c>
      <c r="C135" s="36">
        <f t="shared" si="9"/>
        <v>0</v>
      </c>
      <c r="D135" s="243">
        <f t="shared" si="13"/>
        <v>0</v>
      </c>
      <c r="E135" s="243">
        <f t="shared" si="10"/>
        <v>0</v>
      </c>
      <c r="F135" s="243">
        <f t="shared" si="11"/>
        <v>0</v>
      </c>
      <c r="G135" s="262">
        <f t="shared" si="12"/>
        <v>0</v>
      </c>
      <c r="M135" s="1"/>
      <c r="N135" s="1"/>
      <c r="O135" s="1"/>
    </row>
    <row r="136" spans="1:15" x14ac:dyDescent="0.2">
      <c r="A136" s="34" t="str">
        <f t="shared" si="14"/>
        <v>Finished</v>
      </c>
      <c r="B136" s="35">
        <f t="shared" si="8"/>
        <v>46218</v>
      </c>
      <c r="C136" s="36">
        <f t="shared" si="9"/>
        <v>0</v>
      </c>
      <c r="D136" s="243">
        <f t="shared" si="13"/>
        <v>0</v>
      </c>
      <c r="E136" s="243">
        <f t="shared" si="10"/>
        <v>0</v>
      </c>
      <c r="F136" s="243">
        <f t="shared" si="11"/>
        <v>0</v>
      </c>
      <c r="G136" s="262">
        <f t="shared" si="12"/>
        <v>0</v>
      </c>
      <c r="M136" s="1"/>
      <c r="N136" s="1"/>
      <c r="O136" s="1"/>
    </row>
    <row r="137" spans="1:15" x14ac:dyDescent="0.2">
      <c r="A137" s="34" t="str">
        <f t="shared" si="14"/>
        <v>Finished</v>
      </c>
      <c r="B137" s="35">
        <f t="shared" si="8"/>
        <v>46249</v>
      </c>
      <c r="C137" s="36">
        <f t="shared" si="9"/>
        <v>0</v>
      </c>
      <c r="D137" s="243">
        <f t="shared" si="13"/>
        <v>0</v>
      </c>
      <c r="E137" s="243">
        <f t="shared" si="10"/>
        <v>0</v>
      </c>
      <c r="F137" s="243">
        <f t="shared" si="11"/>
        <v>0</v>
      </c>
      <c r="G137" s="262">
        <f t="shared" si="12"/>
        <v>0</v>
      </c>
      <c r="M137" s="1"/>
      <c r="N137" s="1"/>
      <c r="O137" s="1"/>
    </row>
    <row r="138" spans="1:15" x14ac:dyDescent="0.2">
      <c r="A138" s="34" t="str">
        <f t="shared" si="14"/>
        <v>Finished</v>
      </c>
      <c r="B138" s="35">
        <f t="shared" si="8"/>
        <v>46280</v>
      </c>
      <c r="C138" s="36">
        <f t="shared" si="9"/>
        <v>0</v>
      </c>
      <c r="D138" s="243">
        <f t="shared" si="13"/>
        <v>0</v>
      </c>
      <c r="E138" s="243">
        <f t="shared" si="10"/>
        <v>0</v>
      </c>
      <c r="F138" s="243">
        <f t="shared" si="11"/>
        <v>0</v>
      </c>
      <c r="G138" s="262">
        <f t="shared" si="12"/>
        <v>0</v>
      </c>
      <c r="M138" s="1"/>
      <c r="N138" s="1"/>
      <c r="O138" s="1"/>
    </row>
    <row r="139" spans="1:15" x14ac:dyDescent="0.2">
      <c r="A139" s="34" t="str">
        <f t="shared" si="14"/>
        <v>Finished</v>
      </c>
      <c r="B139" s="35">
        <f t="shared" si="8"/>
        <v>46310</v>
      </c>
      <c r="C139" s="36">
        <f t="shared" si="9"/>
        <v>0</v>
      </c>
      <c r="D139" s="243">
        <f t="shared" si="13"/>
        <v>0</v>
      </c>
      <c r="E139" s="243">
        <f t="shared" si="10"/>
        <v>0</v>
      </c>
      <c r="F139" s="243">
        <f t="shared" si="11"/>
        <v>0</v>
      </c>
      <c r="G139" s="262">
        <f t="shared" si="12"/>
        <v>0</v>
      </c>
      <c r="M139" s="1"/>
      <c r="N139" s="1"/>
      <c r="O139" s="1"/>
    </row>
    <row r="140" spans="1:15" x14ac:dyDescent="0.2">
      <c r="A140" s="34" t="str">
        <f t="shared" si="14"/>
        <v>Finished</v>
      </c>
      <c r="B140" s="35">
        <f t="shared" si="8"/>
        <v>46341</v>
      </c>
      <c r="C140" s="36">
        <f t="shared" si="9"/>
        <v>0</v>
      </c>
      <c r="D140" s="243">
        <f t="shared" si="13"/>
        <v>0</v>
      </c>
      <c r="E140" s="243">
        <f t="shared" si="10"/>
        <v>0</v>
      </c>
      <c r="F140" s="243">
        <f t="shared" si="11"/>
        <v>0</v>
      </c>
      <c r="G140" s="262">
        <f t="shared" si="12"/>
        <v>0</v>
      </c>
      <c r="M140" s="1"/>
      <c r="N140" s="1"/>
      <c r="O140" s="1"/>
    </row>
    <row r="141" spans="1:15" x14ac:dyDescent="0.2">
      <c r="A141" s="34" t="str">
        <f t="shared" si="14"/>
        <v>Finished</v>
      </c>
      <c r="B141" s="35">
        <f t="shared" si="8"/>
        <v>46371</v>
      </c>
      <c r="C141" s="36">
        <f t="shared" si="9"/>
        <v>0</v>
      </c>
      <c r="D141" s="243">
        <f t="shared" si="13"/>
        <v>0</v>
      </c>
      <c r="E141" s="243">
        <f t="shared" si="10"/>
        <v>0</v>
      </c>
      <c r="F141" s="243">
        <f t="shared" si="11"/>
        <v>0</v>
      </c>
      <c r="G141" s="262">
        <f t="shared" si="12"/>
        <v>0</v>
      </c>
      <c r="M141" s="1"/>
      <c r="N141" s="1"/>
      <c r="O141" s="1"/>
    </row>
    <row r="142" spans="1:15" x14ac:dyDescent="0.2">
      <c r="A142" s="34" t="str">
        <f t="shared" si="14"/>
        <v>Finished</v>
      </c>
      <c r="B142" s="35">
        <f t="shared" si="8"/>
        <v>46402</v>
      </c>
      <c r="C142" s="36">
        <f t="shared" si="9"/>
        <v>0</v>
      </c>
      <c r="D142" s="243">
        <f t="shared" si="13"/>
        <v>0</v>
      </c>
      <c r="E142" s="243">
        <f t="shared" si="10"/>
        <v>0</v>
      </c>
      <c r="F142" s="243">
        <f t="shared" si="11"/>
        <v>0</v>
      </c>
      <c r="G142" s="262">
        <f t="shared" si="12"/>
        <v>0</v>
      </c>
      <c r="M142" s="1"/>
      <c r="N142" s="1"/>
      <c r="O142" s="1"/>
    </row>
    <row r="143" spans="1:15" x14ac:dyDescent="0.2">
      <c r="A143" s="34" t="str">
        <f t="shared" si="14"/>
        <v>Finished</v>
      </c>
      <c r="B143" s="35">
        <f t="shared" si="8"/>
        <v>46433</v>
      </c>
      <c r="C143" s="36">
        <f t="shared" si="9"/>
        <v>0</v>
      </c>
      <c r="D143" s="243">
        <f t="shared" si="13"/>
        <v>0</v>
      </c>
      <c r="E143" s="243">
        <f t="shared" si="10"/>
        <v>0</v>
      </c>
      <c r="F143" s="243">
        <f t="shared" si="11"/>
        <v>0</v>
      </c>
      <c r="G143" s="262">
        <f t="shared" si="12"/>
        <v>0</v>
      </c>
      <c r="M143" s="1"/>
      <c r="N143" s="1"/>
      <c r="O143" s="1"/>
    </row>
    <row r="144" spans="1:15" x14ac:dyDescent="0.2">
      <c r="A144" s="34" t="str">
        <f t="shared" si="14"/>
        <v>Finished</v>
      </c>
      <c r="B144" s="35">
        <f t="shared" si="8"/>
        <v>46461</v>
      </c>
      <c r="C144" s="36">
        <f t="shared" si="9"/>
        <v>0</v>
      </c>
      <c r="D144" s="243">
        <f t="shared" si="13"/>
        <v>0</v>
      </c>
      <c r="E144" s="243">
        <f t="shared" si="10"/>
        <v>0</v>
      </c>
      <c r="F144" s="243">
        <f t="shared" si="11"/>
        <v>0</v>
      </c>
      <c r="G144" s="262">
        <f t="shared" si="12"/>
        <v>0</v>
      </c>
      <c r="M144" s="1"/>
      <c r="N144" s="1"/>
      <c r="O144" s="1"/>
    </row>
    <row r="145" spans="1:15" x14ac:dyDescent="0.2">
      <c r="A145" s="34" t="str">
        <f t="shared" si="14"/>
        <v>Finished</v>
      </c>
      <c r="B145" s="35">
        <f t="shared" si="8"/>
        <v>46492</v>
      </c>
      <c r="C145" s="36">
        <f t="shared" si="9"/>
        <v>0</v>
      </c>
      <c r="D145" s="243">
        <f t="shared" si="13"/>
        <v>0</v>
      </c>
      <c r="E145" s="243">
        <f t="shared" si="10"/>
        <v>0</v>
      </c>
      <c r="F145" s="243">
        <f t="shared" si="11"/>
        <v>0</v>
      </c>
      <c r="G145" s="262">
        <f t="shared" si="12"/>
        <v>0</v>
      </c>
      <c r="M145" s="1"/>
      <c r="N145" s="1"/>
      <c r="O145" s="1"/>
    </row>
    <row r="146" spans="1:15" x14ac:dyDescent="0.2">
      <c r="A146" s="34" t="str">
        <f t="shared" si="14"/>
        <v>Finished</v>
      </c>
      <c r="B146" s="35">
        <f t="shared" si="8"/>
        <v>46522</v>
      </c>
      <c r="C146" s="36">
        <f t="shared" si="9"/>
        <v>0</v>
      </c>
      <c r="D146" s="243">
        <f t="shared" si="13"/>
        <v>0</v>
      </c>
      <c r="E146" s="243">
        <f t="shared" si="10"/>
        <v>0</v>
      </c>
      <c r="F146" s="243">
        <f t="shared" si="11"/>
        <v>0</v>
      </c>
      <c r="G146" s="262">
        <f t="shared" si="12"/>
        <v>0</v>
      </c>
      <c r="M146" s="1"/>
      <c r="N146" s="1"/>
      <c r="O146" s="1"/>
    </row>
    <row r="147" spans="1:15" x14ac:dyDescent="0.2">
      <c r="A147" s="34" t="str">
        <f t="shared" si="14"/>
        <v>Finished</v>
      </c>
      <c r="B147" s="35">
        <f t="shared" si="8"/>
        <v>46553</v>
      </c>
      <c r="C147" s="36">
        <f t="shared" si="9"/>
        <v>0</v>
      </c>
      <c r="D147" s="243">
        <f t="shared" si="13"/>
        <v>0</v>
      </c>
      <c r="E147" s="243">
        <f t="shared" si="10"/>
        <v>0</v>
      </c>
      <c r="F147" s="243">
        <f t="shared" si="11"/>
        <v>0</v>
      </c>
      <c r="G147" s="262">
        <f t="shared" si="12"/>
        <v>0</v>
      </c>
      <c r="M147" s="1"/>
      <c r="N147" s="1"/>
      <c r="O147" s="1"/>
    </row>
    <row r="148" spans="1:15" x14ac:dyDescent="0.2">
      <c r="A148" s="34" t="str">
        <f t="shared" si="14"/>
        <v>Finished</v>
      </c>
      <c r="B148" s="35">
        <f t="shared" si="8"/>
        <v>46583</v>
      </c>
      <c r="C148" s="36">
        <f t="shared" si="9"/>
        <v>0</v>
      </c>
      <c r="D148" s="243">
        <f t="shared" si="13"/>
        <v>0</v>
      </c>
      <c r="E148" s="243">
        <f t="shared" si="10"/>
        <v>0</v>
      </c>
      <c r="F148" s="243">
        <f t="shared" si="11"/>
        <v>0</v>
      </c>
      <c r="G148" s="262">
        <f t="shared" si="12"/>
        <v>0</v>
      </c>
      <c r="M148" s="1"/>
      <c r="N148" s="1"/>
      <c r="O148" s="1"/>
    </row>
    <row r="149" spans="1:15" x14ac:dyDescent="0.2">
      <c r="A149" s="34" t="str">
        <f t="shared" si="14"/>
        <v>Finished</v>
      </c>
      <c r="B149" s="35">
        <f t="shared" si="8"/>
        <v>46614</v>
      </c>
      <c r="C149" s="36">
        <f t="shared" si="9"/>
        <v>0</v>
      </c>
      <c r="D149" s="243">
        <f t="shared" si="13"/>
        <v>0</v>
      </c>
      <c r="E149" s="243">
        <f t="shared" si="10"/>
        <v>0</v>
      </c>
      <c r="F149" s="243">
        <f t="shared" si="11"/>
        <v>0</v>
      </c>
      <c r="G149" s="262">
        <f t="shared" si="12"/>
        <v>0</v>
      </c>
      <c r="M149" s="1"/>
      <c r="N149" s="1"/>
      <c r="O149" s="1"/>
    </row>
    <row r="150" spans="1:15" x14ac:dyDescent="0.2">
      <c r="A150" s="34" t="str">
        <f t="shared" si="14"/>
        <v>Finished</v>
      </c>
      <c r="B150" s="35">
        <f t="shared" ref="B150:B213" si="15">+EDATE(B149,Len_of_pmt_interval)</f>
        <v>46645</v>
      </c>
      <c r="C150" s="36">
        <f t="shared" ref="C150:C213" si="16">+G149</f>
        <v>0</v>
      </c>
      <c r="D150" s="243">
        <f t="shared" si="13"/>
        <v>0</v>
      </c>
      <c r="E150" s="243">
        <f t="shared" ref="E150:E213" si="17">+cal_periodic_pmt_rate*C150</f>
        <v>0</v>
      </c>
      <c r="F150" s="243">
        <f t="shared" ref="F150:F213" si="18">+IF(A150&lt;num_pmts,cal_periodic_pmt_amt-E150,C150)</f>
        <v>0</v>
      </c>
      <c r="G150" s="262">
        <f t="shared" ref="G150:G213" si="19">+C150-F150</f>
        <v>0</v>
      </c>
      <c r="M150" s="1"/>
      <c r="N150" s="1"/>
      <c r="O150" s="1"/>
    </row>
    <row r="151" spans="1:15" x14ac:dyDescent="0.2">
      <c r="A151" s="34" t="str">
        <f t="shared" si="14"/>
        <v>Finished</v>
      </c>
      <c r="B151" s="35">
        <f t="shared" si="15"/>
        <v>46675</v>
      </c>
      <c r="C151" s="36">
        <f t="shared" si="16"/>
        <v>0</v>
      </c>
      <c r="D151" s="243">
        <f t="shared" ref="D151:D214" si="20">+E151+F151</f>
        <v>0</v>
      </c>
      <c r="E151" s="243">
        <f t="shared" si="17"/>
        <v>0</v>
      </c>
      <c r="F151" s="243">
        <f t="shared" si="18"/>
        <v>0</v>
      </c>
      <c r="G151" s="262">
        <f t="shared" si="19"/>
        <v>0</v>
      </c>
      <c r="M151" s="1"/>
      <c r="N151" s="1"/>
      <c r="O151" s="1"/>
    </row>
    <row r="152" spans="1:15" x14ac:dyDescent="0.2">
      <c r="A152" s="34" t="str">
        <f t="shared" si="14"/>
        <v>Finished</v>
      </c>
      <c r="B152" s="35">
        <f t="shared" si="15"/>
        <v>46706</v>
      </c>
      <c r="C152" s="36">
        <f t="shared" si="16"/>
        <v>0</v>
      </c>
      <c r="D152" s="243">
        <f t="shared" si="20"/>
        <v>0</v>
      </c>
      <c r="E152" s="243">
        <f t="shared" si="17"/>
        <v>0</v>
      </c>
      <c r="F152" s="243">
        <f t="shared" si="18"/>
        <v>0</v>
      </c>
      <c r="G152" s="262">
        <f t="shared" si="19"/>
        <v>0</v>
      </c>
      <c r="M152" s="1"/>
      <c r="N152" s="1"/>
      <c r="O152" s="1"/>
    </row>
    <row r="153" spans="1:15" x14ac:dyDescent="0.2">
      <c r="A153" s="34" t="str">
        <f t="shared" si="14"/>
        <v>Finished</v>
      </c>
      <c r="B153" s="35">
        <f t="shared" si="15"/>
        <v>46736</v>
      </c>
      <c r="C153" s="36">
        <f t="shared" si="16"/>
        <v>0</v>
      </c>
      <c r="D153" s="243">
        <f t="shared" si="20"/>
        <v>0</v>
      </c>
      <c r="E153" s="243">
        <f t="shared" si="17"/>
        <v>0</v>
      </c>
      <c r="F153" s="243">
        <f t="shared" si="18"/>
        <v>0</v>
      </c>
      <c r="G153" s="262">
        <f t="shared" si="19"/>
        <v>0</v>
      </c>
      <c r="M153" s="1"/>
      <c r="N153" s="1"/>
      <c r="O153" s="1"/>
    </row>
    <row r="154" spans="1:15" x14ac:dyDescent="0.2">
      <c r="A154" s="34" t="str">
        <f t="shared" si="14"/>
        <v>Finished</v>
      </c>
      <c r="B154" s="35">
        <f t="shared" si="15"/>
        <v>46767</v>
      </c>
      <c r="C154" s="36">
        <f t="shared" si="16"/>
        <v>0</v>
      </c>
      <c r="D154" s="243">
        <f t="shared" si="20"/>
        <v>0</v>
      </c>
      <c r="E154" s="243">
        <f t="shared" si="17"/>
        <v>0</v>
      </c>
      <c r="F154" s="243">
        <f t="shared" si="18"/>
        <v>0</v>
      </c>
      <c r="G154" s="262">
        <f t="shared" si="19"/>
        <v>0</v>
      </c>
      <c r="M154" s="1"/>
      <c r="N154" s="1"/>
      <c r="O154" s="1"/>
    </row>
    <row r="155" spans="1:15" x14ac:dyDescent="0.2">
      <c r="A155" s="34" t="str">
        <f t="shared" si="14"/>
        <v>Finished</v>
      </c>
      <c r="B155" s="35">
        <f t="shared" si="15"/>
        <v>46798</v>
      </c>
      <c r="C155" s="36">
        <f t="shared" si="16"/>
        <v>0</v>
      </c>
      <c r="D155" s="243">
        <f t="shared" si="20"/>
        <v>0</v>
      </c>
      <c r="E155" s="243">
        <f t="shared" si="17"/>
        <v>0</v>
      </c>
      <c r="F155" s="243">
        <f t="shared" si="18"/>
        <v>0</v>
      </c>
      <c r="G155" s="262">
        <f t="shared" si="19"/>
        <v>0</v>
      </c>
      <c r="M155" s="1"/>
      <c r="N155" s="1"/>
      <c r="O155" s="1"/>
    </row>
    <row r="156" spans="1:15" x14ac:dyDescent="0.2">
      <c r="A156" s="34" t="str">
        <f t="shared" si="14"/>
        <v>Finished</v>
      </c>
      <c r="B156" s="35">
        <f t="shared" si="15"/>
        <v>46827</v>
      </c>
      <c r="C156" s="36">
        <f t="shared" si="16"/>
        <v>0</v>
      </c>
      <c r="D156" s="243">
        <f t="shared" si="20"/>
        <v>0</v>
      </c>
      <c r="E156" s="243">
        <f t="shared" si="17"/>
        <v>0</v>
      </c>
      <c r="F156" s="243">
        <f t="shared" si="18"/>
        <v>0</v>
      </c>
      <c r="G156" s="262">
        <f t="shared" si="19"/>
        <v>0</v>
      </c>
      <c r="M156" s="1"/>
      <c r="N156" s="1"/>
      <c r="O156" s="1"/>
    </row>
    <row r="157" spans="1:15" x14ac:dyDescent="0.2">
      <c r="A157" s="34" t="str">
        <f t="shared" si="14"/>
        <v>Finished</v>
      </c>
      <c r="B157" s="35">
        <f t="shared" si="15"/>
        <v>46858</v>
      </c>
      <c r="C157" s="36">
        <f t="shared" si="16"/>
        <v>0</v>
      </c>
      <c r="D157" s="243">
        <f t="shared" si="20"/>
        <v>0</v>
      </c>
      <c r="E157" s="243">
        <f t="shared" si="17"/>
        <v>0</v>
      </c>
      <c r="F157" s="243">
        <f t="shared" si="18"/>
        <v>0</v>
      </c>
      <c r="G157" s="262">
        <f t="shared" si="19"/>
        <v>0</v>
      </c>
      <c r="M157" s="1"/>
      <c r="N157" s="1"/>
      <c r="O157" s="1"/>
    </row>
    <row r="158" spans="1:15" x14ac:dyDescent="0.2">
      <c r="A158" s="34" t="str">
        <f t="shared" si="14"/>
        <v>Finished</v>
      </c>
      <c r="B158" s="35">
        <f t="shared" si="15"/>
        <v>46888</v>
      </c>
      <c r="C158" s="36">
        <f t="shared" si="16"/>
        <v>0</v>
      </c>
      <c r="D158" s="243">
        <f t="shared" si="20"/>
        <v>0</v>
      </c>
      <c r="E158" s="243">
        <f t="shared" si="17"/>
        <v>0</v>
      </c>
      <c r="F158" s="243">
        <f t="shared" si="18"/>
        <v>0</v>
      </c>
      <c r="G158" s="262">
        <f t="shared" si="19"/>
        <v>0</v>
      </c>
      <c r="M158" s="1"/>
      <c r="N158" s="1"/>
      <c r="O158" s="1"/>
    </row>
    <row r="159" spans="1:15" x14ac:dyDescent="0.2">
      <c r="A159" s="34" t="str">
        <f t="shared" si="14"/>
        <v>Finished</v>
      </c>
      <c r="B159" s="35">
        <f t="shared" si="15"/>
        <v>46919</v>
      </c>
      <c r="C159" s="36">
        <f t="shared" si="16"/>
        <v>0</v>
      </c>
      <c r="D159" s="243">
        <f t="shared" si="20"/>
        <v>0</v>
      </c>
      <c r="E159" s="243">
        <f t="shared" si="17"/>
        <v>0</v>
      </c>
      <c r="F159" s="243">
        <f t="shared" si="18"/>
        <v>0</v>
      </c>
      <c r="G159" s="262">
        <f t="shared" si="19"/>
        <v>0</v>
      </c>
      <c r="M159" s="1"/>
      <c r="N159" s="1"/>
      <c r="O159" s="1"/>
    </row>
    <row r="160" spans="1:15" x14ac:dyDescent="0.2">
      <c r="A160" s="34" t="str">
        <f t="shared" si="14"/>
        <v>Finished</v>
      </c>
      <c r="B160" s="35">
        <f t="shared" si="15"/>
        <v>46949</v>
      </c>
      <c r="C160" s="36">
        <f t="shared" si="16"/>
        <v>0</v>
      </c>
      <c r="D160" s="243">
        <f t="shared" si="20"/>
        <v>0</v>
      </c>
      <c r="E160" s="243">
        <f t="shared" si="17"/>
        <v>0</v>
      </c>
      <c r="F160" s="243">
        <f t="shared" si="18"/>
        <v>0</v>
      </c>
      <c r="G160" s="262">
        <f t="shared" si="19"/>
        <v>0</v>
      </c>
      <c r="M160" s="1"/>
      <c r="N160" s="1"/>
      <c r="O160" s="1"/>
    </row>
    <row r="161" spans="1:15" x14ac:dyDescent="0.2">
      <c r="A161" s="34" t="str">
        <f t="shared" si="14"/>
        <v>Finished</v>
      </c>
      <c r="B161" s="35">
        <f t="shared" si="15"/>
        <v>46980</v>
      </c>
      <c r="C161" s="36">
        <f t="shared" si="16"/>
        <v>0</v>
      </c>
      <c r="D161" s="243">
        <f t="shared" si="20"/>
        <v>0</v>
      </c>
      <c r="E161" s="243">
        <f t="shared" si="17"/>
        <v>0</v>
      </c>
      <c r="F161" s="243">
        <f t="shared" si="18"/>
        <v>0</v>
      </c>
      <c r="G161" s="262">
        <f t="shared" si="19"/>
        <v>0</v>
      </c>
      <c r="M161" s="1"/>
      <c r="N161" s="1"/>
      <c r="O161" s="1"/>
    </row>
    <row r="162" spans="1:15" x14ac:dyDescent="0.2">
      <c r="A162" s="34" t="str">
        <f t="shared" si="14"/>
        <v>Finished</v>
      </c>
      <c r="B162" s="35">
        <f t="shared" si="15"/>
        <v>47011</v>
      </c>
      <c r="C162" s="36">
        <f t="shared" si="16"/>
        <v>0</v>
      </c>
      <c r="D162" s="243">
        <f t="shared" si="20"/>
        <v>0</v>
      </c>
      <c r="E162" s="243">
        <f t="shared" si="17"/>
        <v>0</v>
      </c>
      <c r="F162" s="243">
        <f t="shared" si="18"/>
        <v>0</v>
      </c>
      <c r="G162" s="262">
        <f t="shared" si="19"/>
        <v>0</v>
      </c>
      <c r="M162" s="1"/>
      <c r="N162" s="1"/>
      <c r="O162" s="1"/>
    </row>
    <row r="163" spans="1:15" x14ac:dyDescent="0.2">
      <c r="A163" s="34" t="str">
        <f t="shared" si="14"/>
        <v>Finished</v>
      </c>
      <c r="B163" s="35">
        <f t="shared" si="15"/>
        <v>47041</v>
      </c>
      <c r="C163" s="36">
        <f t="shared" si="16"/>
        <v>0</v>
      </c>
      <c r="D163" s="243">
        <f t="shared" si="20"/>
        <v>0</v>
      </c>
      <c r="E163" s="243">
        <f t="shared" si="17"/>
        <v>0</v>
      </c>
      <c r="F163" s="243">
        <f t="shared" si="18"/>
        <v>0</v>
      </c>
      <c r="G163" s="262">
        <f t="shared" si="19"/>
        <v>0</v>
      </c>
      <c r="M163" s="1"/>
      <c r="N163" s="1"/>
      <c r="O163" s="1"/>
    </row>
    <row r="164" spans="1:15" x14ac:dyDescent="0.2">
      <c r="A164" s="34" t="str">
        <f t="shared" si="14"/>
        <v>Finished</v>
      </c>
      <c r="B164" s="35">
        <f t="shared" si="15"/>
        <v>47072</v>
      </c>
      <c r="C164" s="36">
        <f t="shared" si="16"/>
        <v>0</v>
      </c>
      <c r="D164" s="243">
        <f t="shared" si="20"/>
        <v>0</v>
      </c>
      <c r="E164" s="243">
        <f t="shared" si="17"/>
        <v>0</v>
      </c>
      <c r="F164" s="243">
        <f t="shared" si="18"/>
        <v>0</v>
      </c>
      <c r="G164" s="262">
        <f t="shared" si="19"/>
        <v>0</v>
      </c>
      <c r="M164" s="1"/>
      <c r="N164" s="1"/>
      <c r="O164" s="1"/>
    </row>
    <row r="165" spans="1:15" x14ac:dyDescent="0.2">
      <c r="A165" s="34" t="str">
        <f t="shared" si="14"/>
        <v>Finished</v>
      </c>
      <c r="B165" s="35">
        <f t="shared" si="15"/>
        <v>47102</v>
      </c>
      <c r="C165" s="36">
        <f t="shared" si="16"/>
        <v>0</v>
      </c>
      <c r="D165" s="243">
        <f t="shared" si="20"/>
        <v>0</v>
      </c>
      <c r="E165" s="243">
        <f t="shared" si="17"/>
        <v>0</v>
      </c>
      <c r="F165" s="243">
        <f t="shared" si="18"/>
        <v>0</v>
      </c>
      <c r="G165" s="262">
        <f t="shared" si="19"/>
        <v>0</v>
      </c>
      <c r="M165" s="1"/>
      <c r="N165" s="1"/>
      <c r="O165" s="1"/>
    </row>
    <row r="166" spans="1:15" x14ac:dyDescent="0.2">
      <c r="A166" s="34" t="str">
        <f t="shared" si="14"/>
        <v>Finished</v>
      </c>
      <c r="B166" s="35">
        <f t="shared" si="15"/>
        <v>47133</v>
      </c>
      <c r="C166" s="36">
        <f t="shared" si="16"/>
        <v>0</v>
      </c>
      <c r="D166" s="243">
        <f t="shared" si="20"/>
        <v>0</v>
      </c>
      <c r="E166" s="243">
        <f t="shared" si="17"/>
        <v>0</v>
      </c>
      <c r="F166" s="243">
        <f t="shared" si="18"/>
        <v>0</v>
      </c>
      <c r="G166" s="262">
        <f t="shared" si="19"/>
        <v>0</v>
      </c>
      <c r="M166" s="1"/>
      <c r="N166" s="1"/>
      <c r="O166" s="1"/>
    </row>
    <row r="167" spans="1:15" x14ac:dyDescent="0.2">
      <c r="A167" s="34" t="str">
        <f t="shared" si="14"/>
        <v>Finished</v>
      </c>
      <c r="B167" s="35">
        <f t="shared" si="15"/>
        <v>47164</v>
      </c>
      <c r="C167" s="36">
        <f t="shared" si="16"/>
        <v>0</v>
      </c>
      <c r="D167" s="243">
        <f t="shared" si="20"/>
        <v>0</v>
      </c>
      <c r="E167" s="243">
        <f t="shared" si="17"/>
        <v>0</v>
      </c>
      <c r="F167" s="243">
        <f t="shared" si="18"/>
        <v>0</v>
      </c>
      <c r="G167" s="262">
        <f t="shared" si="19"/>
        <v>0</v>
      </c>
      <c r="M167" s="1"/>
      <c r="N167" s="1"/>
      <c r="O167" s="1"/>
    </row>
    <row r="168" spans="1:15" x14ac:dyDescent="0.2">
      <c r="A168" s="34" t="str">
        <f t="shared" si="14"/>
        <v>Finished</v>
      </c>
      <c r="B168" s="35">
        <f t="shared" si="15"/>
        <v>47192</v>
      </c>
      <c r="C168" s="36">
        <f t="shared" si="16"/>
        <v>0</v>
      </c>
      <c r="D168" s="243">
        <f t="shared" si="20"/>
        <v>0</v>
      </c>
      <c r="E168" s="243">
        <f t="shared" si="17"/>
        <v>0</v>
      </c>
      <c r="F168" s="243">
        <f t="shared" si="18"/>
        <v>0</v>
      </c>
      <c r="G168" s="262">
        <f t="shared" si="19"/>
        <v>0</v>
      </c>
      <c r="M168" s="1"/>
      <c r="N168" s="1"/>
      <c r="O168" s="1"/>
    </row>
    <row r="169" spans="1:15" x14ac:dyDescent="0.2">
      <c r="A169" s="34" t="str">
        <f t="shared" si="14"/>
        <v>Finished</v>
      </c>
      <c r="B169" s="35">
        <f t="shared" si="15"/>
        <v>47223</v>
      </c>
      <c r="C169" s="36">
        <f t="shared" si="16"/>
        <v>0</v>
      </c>
      <c r="D169" s="243">
        <f t="shared" si="20"/>
        <v>0</v>
      </c>
      <c r="E169" s="243">
        <f t="shared" si="17"/>
        <v>0</v>
      </c>
      <c r="F169" s="243">
        <f t="shared" si="18"/>
        <v>0</v>
      </c>
      <c r="G169" s="262">
        <f t="shared" si="19"/>
        <v>0</v>
      </c>
      <c r="M169" s="1"/>
      <c r="N169" s="1"/>
      <c r="O169" s="1"/>
    </row>
    <row r="170" spans="1:15" x14ac:dyDescent="0.2">
      <c r="A170" s="34" t="str">
        <f t="shared" si="14"/>
        <v>Finished</v>
      </c>
      <c r="B170" s="35">
        <f t="shared" si="15"/>
        <v>47253</v>
      </c>
      <c r="C170" s="36">
        <f t="shared" si="16"/>
        <v>0</v>
      </c>
      <c r="D170" s="243">
        <f t="shared" si="20"/>
        <v>0</v>
      </c>
      <c r="E170" s="243">
        <f t="shared" si="17"/>
        <v>0</v>
      </c>
      <c r="F170" s="243">
        <f t="shared" si="18"/>
        <v>0</v>
      </c>
      <c r="G170" s="262">
        <f t="shared" si="19"/>
        <v>0</v>
      </c>
      <c r="M170" s="1"/>
      <c r="N170" s="1"/>
      <c r="O170" s="1"/>
    </row>
    <row r="171" spans="1:15" x14ac:dyDescent="0.2">
      <c r="A171" s="34" t="str">
        <f t="shared" si="14"/>
        <v>Finished</v>
      </c>
      <c r="B171" s="35">
        <f t="shared" si="15"/>
        <v>47284</v>
      </c>
      <c r="C171" s="36">
        <f t="shared" si="16"/>
        <v>0</v>
      </c>
      <c r="D171" s="243">
        <f t="shared" si="20"/>
        <v>0</v>
      </c>
      <c r="E171" s="243">
        <f t="shared" si="17"/>
        <v>0</v>
      </c>
      <c r="F171" s="243">
        <f t="shared" si="18"/>
        <v>0</v>
      </c>
      <c r="G171" s="262">
        <f t="shared" si="19"/>
        <v>0</v>
      </c>
      <c r="M171" s="1"/>
      <c r="N171" s="1"/>
      <c r="O171" s="1"/>
    </row>
    <row r="172" spans="1:15" x14ac:dyDescent="0.2">
      <c r="A172" s="34" t="str">
        <f t="shared" si="14"/>
        <v>Finished</v>
      </c>
      <c r="B172" s="35">
        <f t="shared" si="15"/>
        <v>47314</v>
      </c>
      <c r="C172" s="36">
        <f t="shared" si="16"/>
        <v>0</v>
      </c>
      <c r="D172" s="243">
        <f t="shared" si="20"/>
        <v>0</v>
      </c>
      <c r="E172" s="243">
        <f t="shared" si="17"/>
        <v>0</v>
      </c>
      <c r="F172" s="243">
        <f t="shared" si="18"/>
        <v>0</v>
      </c>
      <c r="G172" s="262">
        <f t="shared" si="19"/>
        <v>0</v>
      </c>
      <c r="M172" s="1"/>
      <c r="N172" s="1"/>
      <c r="O172" s="1"/>
    </row>
    <row r="173" spans="1:15" x14ac:dyDescent="0.2">
      <c r="A173" s="34" t="str">
        <f t="shared" si="14"/>
        <v>Finished</v>
      </c>
      <c r="B173" s="35">
        <f t="shared" si="15"/>
        <v>47345</v>
      </c>
      <c r="C173" s="36">
        <f t="shared" si="16"/>
        <v>0</v>
      </c>
      <c r="D173" s="243">
        <f t="shared" si="20"/>
        <v>0</v>
      </c>
      <c r="E173" s="243">
        <f t="shared" si="17"/>
        <v>0</v>
      </c>
      <c r="F173" s="243">
        <f t="shared" si="18"/>
        <v>0</v>
      </c>
      <c r="G173" s="262">
        <f t="shared" si="19"/>
        <v>0</v>
      </c>
      <c r="M173" s="1"/>
      <c r="N173" s="1"/>
      <c r="O173" s="1"/>
    </row>
    <row r="174" spans="1:15" x14ac:dyDescent="0.2">
      <c r="A174" s="34" t="str">
        <f t="shared" si="14"/>
        <v>Finished</v>
      </c>
      <c r="B174" s="35">
        <f t="shared" si="15"/>
        <v>47376</v>
      </c>
      <c r="C174" s="36">
        <f t="shared" si="16"/>
        <v>0</v>
      </c>
      <c r="D174" s="243">
        <f t="shared" si="20"/>
        <v>0</v>
      </c>
      <c r="E174" s="243">
        <f t="shared" si="17"/>
        <v>0</v>
      </c>
      <c r="F174" s="243">
        <f t="shared" si="18"/>
        <v>0</v>
      </c>
      <c r="G174" s="262">
        <f t="shared" si="19"/>
        <v>0</v>
      </c>
      <c r="M174" s="1"/>
      <c r="N174" s="1"/>
      <c r="O174" s="1"/>
    </row>
    <row r="175" spans="1:15" x14ac:dyDescent="0.2">
      <c r="A175" s="34" t="str">
        <f t="shared" si="14"/>
        <v>Finished</v>
      </c>
      <c r="B175" s="35">
        <f t="shared" si="15"/>
        <v>47406</v>
      </c>
      <c r="C175" s="36">
        <f t="shared" si="16"/>
        <v>0</v>
      </c>
      <c r="D175" s="243">
        <f t="shared" si="20"/>
        <v>0</v>
      </c>
      <c r="E175" s="243">
        <f t="shared" si="17"/>
        <v>0</v>
      </c>
      <c r="F175" s="243">
        <f t="shared" si="18"/>
        <v>0</v>
      </c>
      <c r="G175" s="262">
        <f t="shared" si="19"/>
        <v>0</v>
      </c>
      <c r="M175" s="1"/>
      <c r="N175" s="1"/>
      <c r="O175" s="1"/>
    </row>
    <row r="176" spans="1:15" x14ac:dyDescent="0.2">
      <c r="A176" s="34" t="str">
        <f t="shared" si="14"/>
        <v>Finished</v>
      </c>
      <c r="B176" s="35">
        <f t="shared" si="15"/>
        <v>47437</v>
      </c>
      <c r="C176" s="36">
        <f t="shared" si="16"/>
        <v>0</v>
      </c>
      <c r="D176" s="243">
        <f t="shared" si="20"/>
        <v>0</v>
      </c>
      <c r="E176" s="243">
        <f t="shared" si="17"/>
        <v>0</v>
      </c>
      <c r="F176" s="243">
        <f t="shared" si="18"/>
        <v>0</v>
      </c>
      <c r="G176" s="262">
        <f t="shared" si="19"/>
        <v>0</v>
      </c>
      <c r="M176" s="1"/>
      <c r="N176" s="1"/>
      <c r="O176" s="1"/>
    </row>
    <row r="177" spans="1:15" x14ac:dyDescent="0.2">
      <c r="A177" s="34" t="str">
        <f t="shared" si="14"/>
        <v>Finished</v>
      </c>
      <c r="B177" s="35">
        <f t="shared" si="15"/>
        <v>47467</v>
      </c>
      <c r="C177" s="36">
        <f t="shared" si="16"/>
        <v>0</v>
      </c>
      <c r="D177" s="243">
        <f t="shared" si="20"/>
        <v>0</v>
      </c>
      <c r="E177" s="243">
        <f t="shared" si="17"/>
        <v>0</v>
      </c>
      <c r="F177" s="243">
        <f t="shared" si="18"/>
        <v>0</v>
      </c>
      <c r="G177" s="262">
        <f t="shared" si="19"/>
        <v>0</v>
      </c>
      <c r="M177" s="1"/>
      <c r="N177" s="1"/>
      <c r="O177" s="1"/>
    </row>
    <row r="178" spans="1:15" x14ac:dyDescent="0.2">
      <c r="A178" s="34" t="str">
        <f t="shared" si="14"/>
        <v>Finished</v>
      </c>
      <c r="B178" s="35">
        <f t="shared" si="15"/>
        <v>47498</v>
      </c>
      <c r="C178" s="36">
        <f t="shared" si="16"/>
        <v>0</v>
      </c>
      <c r="D178" s="243">
        <f t="shared" si="20"/>
        <v>0</v>
      </c>
      <c r="E178" s="243">
        <f t="shared" si="17"/>
        <v>0</v>
      </c>
      <c r="F178" s="243">
        <f t="shared" si="18"/>
        <v>0</v>
      </c>
      <c r="G178" s="262">
        <f t="shared" si="19"/>
        <v>0</v>
      </c>
      <c r="M178" s="1"/>
      <c r="N178" s="1"/>
      <c r="O178" s="1"/>
    </row>
    <row r="179" spans="1:15" x14ac:dyDescent="0.2">
      <c r="A179" s="34" t="str">
        <f t="shared" si="14"/>
        <v>Finished</v>
      </c>
      <c r="B179" s="35">
        <f t="shared" si="15"/>
        <v>47529</v>
      </c>
      <c r="C179" s="36">
        <f t="shared" si="16"/>
        <v>0</v>
      </c>
      <c r="D179" s="243">
        <f t="shared" si="20"/>
        <v>0</v>
      </c>
      <c r="E179" s="243">
        <f t="shared" si="17"/>
        <v>0</v>
      </c>
      <c r="F179" s="243">
        <f t="shared" si="18"/>
        <v>0</v>
      </c>
      <c r="G179" s="262">
        <f t="shared" si="19"/>
        <v>0</v>
      </c>
      <c r="M179" s="1"/>
      <c r="N179" s="1"/>
      <c r="O179" s="1"/>
    </row>
    <row r="180" spans="1:15" x14ac:dyDescent="0.2">
      <c r="A180" s="34" t="str">
        <f t="shared" si="14"/>
        <v>Finished</v>
      </c>
      <c r="B180" s="35">
        <f t="shared" si="15"/>
        <v>47557</v>
      </c>
      <c r="C180" s="36">
        <f t="shared" si="16"/>
        <v>0</v>
      </c>
      <c r="D180" s="243">
        <f t="shared" si="20"/>
        <v>0</v>
      </c>
      <c r="E180" s="243">
        <f t="shared" si="17"/>
        <v>0</v>
      </c>
      <c r="F180" s="243">
        <f t="shared" si="18"/>
        <v>0</v>
      </c>
      <c r="G180" s="262">
        <f t="shared" si="19"/>
        <v>0</v>
      </c>
      <c r="M180" s="1"/>
      <c r="N180" s="1"/>
      <c r="O180" s="1"/>
    </row>
    <row r="181" spans="1:15" x14ac:dyDescent="0.2">
      <c r="A181" s="34" t="str">
        <f t="shared" ref="A181:A244" si="21">+IF(A180&lt;num_pmts,A180+1,"Finished")</f>
        <v>Finished</v>
      </c>
      <c r="B181" s="35">
        <f t="shared" si="15"/>
        <v>47588</v>
      </c>
      <c r="C181" s="36">
        <f t="shared" si="16"/>
        <v>0</v>
      </c>
      <c r="D181" s="243">
        <f t="shared" si="20"/>
        <v>0</v>
      </c>
      <c r="E181" s="243">
        <f t="shared" si="17"/>
        <v>0</v>
      </c>
      <c r="F181" s="243">
        <f t="shared" si="18"/>
        <v>0</v>
      </c>
      <c r="G181" s="262">
        <f t="shared" si="19"/>
        <v>0</v>
      </c>
      <c r="M181" s="1"/>
      <c r="N181" s="1"/>
      <c r="O181" s="1"/>
    </row>
    <row r="182" spans="1:15" x14ac:dyDescent="0.2">
      <c r="A182" s="34" t="str">
        <f t="shared" si="21"/>
        <v>Finished</v>
      </c>
      <c r="B182" s="35">
        <f t="shared" si="15"/>
        <v>47618</v>
      </c>
      <c r="C182" s="36">
        <f t="shared" si="16"/>
        <v>0</v>
      </c>
      <c r="D182" s="243">
        <f t="shared" si="20"/>
        <v>0</v>
      </c>
      <c r="E182" s="243">
        <f t="shared" si="17"/>
        <v>0</v>
      </c>
      <c r="F182" s="243">
        <f t="shared" si="18"/>
        <v>0</v>
      </c>
      <c r="G182" s="262">
        <f t="shared" si="19"/>
        <v>0</v>
      </c>
      <c r="M182" s="1"/>
      <c r="N182" s="1"/>
      <c r="O182" s="1"/>
    </row>
    <row r="183" spans="1:15" x14ac:dyDescent="0.2">
      <c r="A183" s="34" t="str">
        <f t="shared" si="21"/>
        <v>Finished</v>
      </c>
      <c r="B183" s="35">
        <f t="shared" si="15"/>
        <v>47649</v>
      </c>
      <c r="C183" s="36">
        <f t="shared" si="16"/>
        <v>0</v>
      </c>
      <c r="D183" s="243">
        <f t="shared" si="20"/>
        <v>0</v>
      </c>
      <c r="E183" s="243">
        <f t="shared" si="17"/>
        <v>0</v>
      </c>
      <c r="F183" s="243">
        <f t="shared" si="18"/>
        <v>0</v>
      </c>
      <c r="G183" s="262">
        <f t="shared" si="19"/>
        <v>0</v>
      </c>
      <c r="M183" s="1"/>
      <c r="N183" s="1"/>
      <c r="O183" s="1"/>
    </row>
    <row r="184" spans="1:15" x14ac:dyDescent="0.2">
      <c r="A184" s="34" t="str">
        <f t="shared" si="21"/>
        <v>Finished</v>
      </c>
      <c r="B184" s="35">
        <f t="shared" si="15"/>
        <v>47679</v>
      </c>
      <c r="C184" s="36">
        <f t="shared" si="16"/>
        <v>0</v>
      </c>
      <c r="D184" s="243">
        <f t="shared" si="20"/>
        <v>0</v>
      </c>
      <c r="E184" s="243">
        <f t="shared" si="17"/>
        <v>0</v>
      </c>
      <c r="F184" s="243">
        <f t="shared" si="18"/>
        <v>0</v>
      </c>
      <c r="G184" s="262">
        <f t="shared" si="19"/>
        <v>0</v>
      </c>
      <c r="M184" s="1"/>
      <c r="N184" s="1"/>
      <c r="O184" s="1"/>
    </row>
    <row r="185" spans="1:15" x14ac:dyDescent="0.2">
      <c r="A185" s="34" t="str">
        <f t="shared" si="21"/>
        <v>Finished</v>
      </c>
      <c r="B185" s="35">
        <f t="shared" si="15"/>
        <v>47710</v>
      </c>
      <c r="C185" s="36">
        <f t="shared" si="16"/>
        <v>0</v>
      </c>
      <c r="D185" s="243">
        <f t="shared" si="20"/>
        <v>0</v>
      </c>
      <c r="E185" s="243">
        <f t="shared" si="17"/>
        <v>0</v>
      </c>
      <c r="F185" s="243">
        <f t="shared" si="18"/>
        <v>0</v>
      </c>
      <c r="G185" s="262">
        <f t="shared" si="19"/>
        <v>0</v>
      </c>
      <c r="M185" s="1"/>
      <c r="N185" s="1"/>
      <c r="O185" s="1"/>
    </row>
    <row r="186" spans="1:15" x14ac:dyDescent="0.2">
      <c r="A186" s="34" t="str">
        <f t="shared" si="21"/>
        <v>Finished</v>
      </c>
      <c r="B186" s="35">
        <f t="shared" si="15"/>
        <v>47741</v>
      </c>
      <c r="C186" s="36">
        <f t="shared" si="16"/>
        <v>0</v>
      </c>
      <c r="D186" s="243">
        <f t="shared" si="20"/>
        <v>0</v>
      </c>
      <c r="E186" s="243">
        <f t="shared" si="17"/>
        <v>0</v>
      </c>
      <c r="F186" s="243">
        <f t="shared" si="18"/>
        <v>0</v>
      </c>
      <c r="G186" s="262">
        <f t="shared" si="19"/>
        <v>0</v>
      </c>
      <c r="M186" s="1"/>
      <c r="N186" s="1"/>
      <c r="O186" s="1"/>
    </row>
    <row r="187" spans="1:15" x14ac:dyDescent="0.2">
      <c r="A187" s="34" t="str">
        <f t="shared" si="21"/>
        <v>Finished</v>
      </c>
      <c r="B187" s="35">
        <f t="shared" si="15"/>
        <v>47771</v>
      </c>
      <c r="C187" s="36">
        <f t="shared" si="16"/>
        <v>0</v>
      </c>
      <c r="D187" s="243">
        <f t="shared" si="20"/>
        <v>0</v>
      </c>
      <c r="E187" s="243">
        <f t="shared" si="17"/>
        <v>0</v>
      </c>
      <c r="F187" s="243">
        <f t="shared" si="18"/>
        <v>0</v>
      </c>
      <c r="G187" s="262">
        <f t="shared" si="19"/>
        <v>0</v>
      </c>
      <c r="M187" s="1"/>
      <c r="N187" s="1"/>
      <c r="O187" s="1"/>
    </row>
    <row r="188" spans="1:15" x14ac:dyDescent="0.2">
      <c r="A188" s="34" t="str">
        <f t="shared" si="21"/>
        <v>Finished</v>
      </c>
      <c r="B188" s="35">
        <f t="shared" si="15"/>
        <v>47802</v>
      </c>
      <c r="C188" s="36">
        <f t="shared" si="16"/>
        <v>0</v>
      </c>
      <c r="D188" s="243">
        <f t="shared" si="20"/>
        <v>0</v>
      </c>
      <c r="E188" s="243">
        <f t="shared" si="17"/>
        <v>0</v>
      </c>
      <c r="F188" s="243">
        <f t="shared" si="18"/>
        <v>0</v>
      </c>
      <c r="G188" s="262">
        <f t="shared" si="19"/>
        <v>0</v>
      </c>
      <c r="M188" s="1"/>
      <c r="N188" s="1"/>
      <c r="O188" s="1"/>
    </row>
    <row r="189" spans="1:15" x14ac:dyDescent="0.2">
      <c r="A189" s="34" t="str">
        <f t="shared" si="21"/>
        <v>Finished</v>
      </c>
      <c r="B189" s="35">
        <f t="shared" si="15"/>
        <v>47832</v>
      </c>
      <c r="C189" s="36">
        <f t="shared" si="16"/>
        <v>0</v>
      </c>
      <c r="D189" s="243">
        <f t="shared" si="20"/>
        <v>0</v>
      </c>
      <c r="E189" s="243">
        <f t="shared" si="17"/>
        <v>0</v>
      </c>
      <c r="F189" s="243">
        <f t="shared" si="18"/>
        <v>0</v>
      </c>
      <c r="G189" s="262">
        <f t="shared" si="19"/>
        <v>0</v>
      </c>
      <c r="M189" s="1"/>
      <c r="N189" s="1"/>
      <c r="O189" s="1"/>
    </row>
    <row r="190" spans="1:15" x14ac:dyDescent="0.2">
      <c r="A190" s="34" t="str">
        <f t="shared" si="21"/>
        <v>Finished</v>
      </c>
      <c r="B190" s="35">
        <f t="shared" si="15"/>
        <v>47863</v>
      </c>
      <c r="C190" s="36">
        <f t="shared" si="16"/>
        <v>0</v>
      </c>
      <c r="D190" s="243">
        <f t="shared" si="20"/>
        <v>0</v>
      </c>
      <c r="E190" s="243">
        <f t="shared" si="17"/>
        <v>0</v>
      </c>
      <c r="F190" s="243">
        <f t="shared" si="18"/>
        <v>0</v>
      </c>
      <c r="G190" s="262">
        <f t="shared" si="19"/>
        <v>0</v>
      </c>
      <c r="M190" s="1"/>
      <c r="N190" s="1"/>
      <c r="O190" s="1"/>
    </row>
    <row r="191" spans="1:15" x14ac:dyDescent="0.2">
      <c r="A191" s="34" t="str">
        <f t="shared" si="21"/>
        <v>Finished</v>
      </c>
      <c r="B191" s="35">
        <f t="shared" si="15"/>
        <v>47894</v>
      </c>
      <c r="C191" s="36">
        <f t="shared" si="16"/>
        <v>0</v>
      </c>
      <c r="D191" s="243">
        <f t="shared" si="20"/>
        <v>0</v>
      </c>
      <c r="E191" s="243">
        <f t="shared" si="17"/>
        <v>0</v>
      </c>
      <c r="F191" s="243">
        <f t="shared" si="18"/>
        <v>0</v>
      </c>
      <c r="G191" s="262">
        <f t="shared" si="19"/>
        <v>0</v>
      </c>
      <c r="M191" s="1"/>
      <c r="N191" s="1"/>
      <c r="O191" s="1"/>
    </row>
    <row r="192" spans="1:15" x14ac:dyDescent="0.2">
      <c r="A192" s="34" t="str">
        <f t="shared" si="21"/>
        <v>Finished</v>
      </c>
      <c r="B192" s="35">
        <f t="shared" si="15"/>
        <v>47922</v>
      </c>
      <c r="C192" s="36">
        <f t="shared" si="16"/>
        <v>0</v>
      </c>
      <c r="D192" s="243">
        <f t="shared" si="20"/>
        <v>0</v>
      </c>
      <c r="E192" s="243">
        <f t="shared" si="17"/>
        <v>0</v>
      </c>
      <c r="F192" s="243">
        <f t="shared" si="18"/>
        <v>0</v>
      </c>
      <c r="G192" s="262">
        <f t="shared" si="19"/>
        <v>0</v>
      </c>
      <c r="M192" s="1"/>
      <c r="N192" s="1"/>
      <c r="O192" s="1"/>
    </row>
    <row r="193" spans="1:15" x14ac:dyDescent="0.2">
      <c r="A193" s="34" t="str">
        <f t="shared" si="21"/>
        <v>Finished</v>
      </c>
      <c r="B193" s="35">
        <f t="shared" si="15"/>
        <v>47953</v>
      </c>
      <c r="C193" s="36">
        <f t="shared" si="16"/>
        <v>0</v>
      </c>
      <c r="D193" s="243">
        <f t="shared" si="20"/>
        <v>0</v>
      </c>
      <c r="E193" s="243">
        <f t="shared" si="17"/>
        <v>0</v>
      </c>
      <c r="F193" s="243">
        <f t="shared" si="18"/>
        <v>0</v>
      </c>
      <c r="G193" s="262">
        <f t="shared" si="19"/>
        <v>0</v>
      </c>
      <c r="M193" s="1"/>
      <c r="N193" s="1"/>
      <c r="O193" s="1"/>
    </row>
    <row r="194" spans="1:15" x14ac:dyDescent="0.2">
      <c r="A194" s="34" t="str">
        <f t="shared" si="21"/>
        <v>Finished</v>
      </c>
      <c r="B194" s="35">
        <f t="shared" si="15"/>
        <v>47983</v>
      </c>
      <c r="C194" s="36">
        <f t="shared" si="16"/>
        <v>0</v>
      </c>
      <c r="D194" s="243">
        <f t="shared" si="20"/>
        <v>0</v>
      </c>
      <c r="E194" s="243">
        <f t="shared" si="17"/>
        <v>0</v>
      </c>
      <c r="F194" s="243">
        <f t="shared" si="18"/>
        <v>0</v>
      </c>
      <c r="G194" s="262">
        <f t="shared" si="19"/>
        <v>0</v>
      </c>
      <c r="M194" s="1"/>
      <c r="N194" s="1"/>
      <c r="O194" s="1"/>
    </row>
    <row r="195" spans="1:15" x14ac:dyDescent="0.2">
      <c r="A195" s="34" t="str">
        <f t="shared" si="21"/>
        <v>Finished</v>
      </c>
      <c r="B195" s="35">
        <f t="shared" si="15"/>
        <v>48014</v>
      </c>
      <c r="C195" s="36">
        <f t="shared" si="16"/>
        <v>0</v>
      </c>
      <c r="D195" s="243">
        <f t="shared" si="20"/>
        <v>0</v>
      </c>
      <c r="E195" s="243">
        <f t="shared" si="17"/>
        <v>0</v>
      </c>
      <c r="F195" s="243">
        <f t="shared" si="18"/>
        <v>0</v>
      </c>
      <c r="G195" s="262">
        <f t="shared" si="19"/>
        <v>0</v>
      </c>
      <c r="M195" s="1"/>
      <c r="N195" s="1"/>
      <c r="O195" s="1"/>
    </row>
    <row r="196" spans="1:15" x14ac:dyDescent="0.2">
      <c r="A196" s="34" t="str">
        <f t="shared" si="21"/>
        <v>Finished</v>
      </c>
      <c r="B196" s="35">
        <f t="shared" si="15"/>
        <v>48044</v>
      </c>
      <c r="C196" s="36">
        <f t="shared" si="16"/>
        <v>0</v>
      </c>
      <c r="D196" s="243">
        <f t="shared" si="20"/>
        <v>0</v>
      </c>
      <c r="E196" s="243">
        <f t="shared" si="17"/>
        <v>0</v>
      </c>
      <c r="F196" s="243">
        <f t="shared" si="18"/>
        <v>0</v>
      </c>
      <c r="G196" s="262">
        <f t="shared" si="19"/>
        <v>0</v>
      </c>
      <c r="M196" s="1"/>
      <c r="N196" s="1"/>
      <c r="O196" s="1"/>
    </row>
    <row r="197" spans="1:15" x14ac:dyDescent="0.2">
      <c r="A197" s="34" t="str">
        <f t="shared" si="21"/>
        <v>Finished</v>
      </c>
      <c r="B197" s="35">
        <f t="shared" si="15"/>
        <v>48075</v>
      </c>
      <c r="C197" s="36">
        <f t="shared" si="16"/>
        <v>0</v>
      </c>
      <c r="D197" s="243">
        <f t="shared" si="20"/>
        <v>0</v>
      </c>
      <c r="E197" s="243">
        <f t="shared" si="17"/>
        <v>0</v>
      </c>
      <c r="F197" s="243">
        <f t="shared" si="18"/>
        <v>0</v>
      </c>
      <c r="G197" s="262">
        <f t="shared" si="19"/>
        <v>0</v>
      </c>
      <c r="M197" s="1"/>
      <c r="N197" s="1"/>
      <c r="O197" s="1"/>
    </row>
    <row r="198" spans="1:15" x14ac:dyDescent="0.2">
      <c r="A198" s="34" t="str">
        <f t="shared" si="21"/>
        <v>Finished</v>
      </c>
      <c r="B198" s="35">
        <f t="shared" si="15"/>
        <v>48106</v>
      </c>
      <c r="C198" s="36">
        <f t="shared" si="16"/>
        <v>0</v>
      </c>
      <c r="D198" s="243">
        <f t="shared" si="20"/>
        <v>0</v>
      </c>
      <c r="E198" s="243">
        <f t="shared" si="17"/>
        <v>0</v>
      </c>
      <c r="F198" s="243">
        <f t="shared" si="18"/>
        <v>0</v>
      </c>
      <c r="G198" s="262">
        <f t="shared" si="19"/>
        <v>0</v>
      </c>
      <c r="M198" s="1"/>
      <c r="N198" s="1"/>
      <c r="O198" s="1"/>
    </row>
    <row r="199" spans="1:15" x14ac:dyDescent="0.2">
      <c r="A199" s="34" t="str">
        <f t="shared" si="21"/>
        <v>Finished</v>
      </c>
      <c r="B199" s="35">
        <f t="shared" si="15"/>
        <v>48136</v>
      </c>
      <c r="C199" s="36">
        <f t="shared" si="16"/>
        <v>0</v>
      </c>
      <c r="D199" s="243">
        <f t="shared" si="20"/>
        <v>0</v>
      </c>
      <c r="E199" s="243">
        <f t="shared" si="17"/>
        <v>0</v>
      </c>
      <c r="F199" s="243">
        <f t="shared" si="18"/>
        <v>0</v>
      </c>
      <c r="G199" s="262">
        <f t="shared" si="19"/>
        <v>0</v>
      </c>
      <c r="M199" s="1"/>
      <c r="N199" s="1"/>
      <c r="O199" s="1"/>
    </row>
    <row r="200" spans="1:15" x14ac:dyDescent="0.2">
      <c r="A200" s="34" t="str">
        <f t="shared" si="21"/>
        <v>Finished</v>
      </c>
      <c r="B200" s="35">
        <f t="shared" si="15"/>
        <v>48167</v>
      </c>
      <c r="C200" s="36">
        <f t="shared" si="16"/>
        <v>0</v>
      </c>
      <c r="D200" s="243">
        <f t="shared" si="20"/>
        <v>0</v>
      </c>
      <c r="E200" s="243">
        <f t="shared" si="17"/>
        <v>0</v>
      </c>
      <c r="F200" s="243">
        <f t="shared" si="18"/>
        <v>0</v>
      </c>
      <c r="G200" s="262">
        <f t="shared" si="19"/>
        <v>0</v>
      </c>
      <c r="M200" s="1"/>
      <c r="N200" s="1"/>
      <c r="O200" s="1"/>
    </row>
    <row r="201" spans="1:15" x14ac:dyDescent="0.2">
      <c r="A201" s="34" t="str">
        <f t="shared" si="21"/>
        <v>Finished</v>
      </c>
      <c r="B201" s="35">
        <f t="shared" si="15"/>
        <v>48197</v>
      </c>
      <c r="C201" s="36">
        <f t="shared" si="16"/>
        <v>0</v>
      </c>
      <c r="D201" s="243">
        <f t="shared" si="20"/>
        <v>0</v>
      </c>
      <c r="E201" s="243">
        <f t="shared" si="17"/>
        <v>0</v>
      </c>
      <c r="F201" s="243">
        <f t="shared" si="18"/>
        <v>0</v>
      </c>
      <c r="G201" s="262">
        <f t="shared" si="19"/>
        <v>0</v>
      </c>
      <c r="M201" s="1"/>
      <c r="N201" s="1"/>
      <c r="O201" s="1"/>
    </row>
    <row r="202" spans="1:15" x14ac:dyDescent="0.2">
      <c r="A202" s="34" t="str">
        <f t="shared" si="21"/>
        <v>Finished</v>
      </c>
      <c r="B202" s="35">
        <f t="shared" si="15"/>
        <v>48228</v>
      </c>
      <c r="C202" s="36">
        <f t="shared" si="16"/>
        <v>0</v>
      </c>
      <c r="D202" s="243">
        <f t="shared" si="20"/>
        <v>0</v>
      </c>
      <c r="E202" s="243">
        <f t="shared" si="17"/>
        <v>0</v>
      </c>
      <c r="F202" s="243">
        <f t="shared" si="18"/>
        <v>0</v>
      </c>
      <c r="G202" s="262">
        <f t="shared" si="19"/>
        <v>0</v>
      </c>
      <c r="M202" s="1"/>
      <c r="N202" s="1"/>
      <c r="O202" s="1"/>
    </row>
    <row r="203" spans="1:15" x14ac:dyDescent="0.2">
      <c r="A203" s="34" t="str">
        <f t="shared" si="21"/>
        <v>Finished</v>
      </c>
      <c r="B203" s="35">
        <f t="shared" si="15"/>
        <v>48259</v>
      </c>
      <c r="C203" s="36">
        <f t="shared" si="16"/>
        <v>0</v>
      </c>
      <c r="D203" s="243">
        <f t="shared" si="20"/>
        <v>0</v>
      </c>
      <c r="E203" s="243">
        <f t="shared" si="17"/>
        <v>0</v>
      </c>
      <c r="F203" s="243">
        <f t="shared" si="18"/>
        <v>0</v>
      </c>
      <c r="G203" s="262">
        <f t="shared" si="19"/>
        <v>0</v>
      </c>
      <c r="M203" s="1"/>
      <c r="N203" s="1"/>
      <c r="O203" s="1"/>
    </row>
    <row r="204" spans="1:15" x14ac:dyDescent="0.2">
      <c r="A204" s="34" t="str">
        <f t="shared" si="21"/>
        <v>Finished</v>
      </c>
      <c r="B204" s="35">
        <f t="shared" si="15"/>
        <v>48288</v>
      </c>
      <c r="C204" s="36">
        <f t="shared" si="16"/>
        <v>0</v>
      </c>
      <c r="D204" s="243">
        <f t="shared" si="20"/>
        <v>0</v>
      </c>
      <c r="E204" s="243">
        <f t="shared" si="17"/>
        <v>0</v>
      </c>
      <c r="F204" s="243">
        <f t="shared" si="18"/>
        <v>0</v>
      </c>
      <c r="G204" s="262">
        <f t="shared" si="19"/>
        <v>0</v>
      </c>
      <c r="M204" s="1"/>
      <c r="N204" s="1"/>
      <c r="O204" s="1"/>
    </row>
    <row r="205" spans="1:15" x14ac:dyDescent="0.2">
      <c r="A205" s="34" t="str">
        <f t="shared" si="21"/>
        <v>Finished</v>
      </c>
      <c r="B205" s="35">
        <f t="shared" si="15"/>
        <v>48319</v>
      </c>
      <c r="C205" s="36">
        <f t="shared" si="16"/>
        <v>0</v>
      </c>
      <c r="D205" s="243">
        <f t="shared" si="20"/>
        <v>0</v>
      </c>
      <c r="E205" s="243">
        <f t="shared" si="17"/>
        <v>0</v>
      </c>
      <c r="F205" s="243">
        <f t="shared" si="18"/>
        <v>0</v>
      </c>
      <c r="G205" s="262">
        <f t="shared" si="19"/>
        <v>0</v>
      </c>
      <c r="M205" s="1"/>
      <c r="N205" s="1"/>
      <c r="O205" s="1"/>
    </row>
    <row r="206" spans="1:15" x14ac:dyDescent="0.2">
      <c r="A206" s="34" t="str">
        <f t="shared" si="21"/>
        <v>Finished</v>
      </c>
      <c r="B206" s="35">
        <f t="shared" si="15"/>
        <v>48349</v>
      </c>
      <c r="C206" s="36">
        <f t="shared" si="16"/>
        <v>0</v>
      </c>
      <c r="D206" s="243">
        <f t="shared" si="20"/>
        <v>0</v>
      </c>
      <c r="E206" s="243">
        <f t="shared" si="17"/>
        <v>0</v>
      </c>
      <c r="F206" s="243">
        <f t="shared" si="18"/>
        <v>0</v>
      </c>
      <c r="G206" s="262">
        <f t="shared" si="19"/>
        <v>0</v>
      </c>
      <c r="M206" s="1"/>
      <c r="N206" s="1"/>
      <c r="O206" s="1"/>
    </row>
    <row r="207" spans="1:15" x14ac:dyDescent="0.2">
      <c r="A207" s="34" t="str">
        <f t="shared" si="21"/>
        <v>Finished</v>
      </c>
      <c r="B207" s="35">
        <f t="shared" si="15"/>
        <v>48380</v>
      </c>
      <c r="C207" s="36">
        <f t="shared" si="16"/>
        <v>0</v>
      </c>
      <c r="D207" s="243">
        <f t="shared" si="20"/>
        <v>0</v>
      </c>
      <c r="E207" s="243">
        <f t="shared" si="17"/>
        <v>0</v>
      </c>
      <c r="F207" s="243">
        <f t="shared" si="18"/>
        <v>0</v>
      </c>
      <c r="G207" s="262">
        <f>+C207-F207</f>
        <v>0</v>
      </c>
      <c r="M207" s="1"/>
      <c r="N207" s="1"/>
      <c r="O207" s="1"/>
    </row>
    <row r="208" spans="1:15" x14ac:dyDescent="0.2">
      <c r="A208" s="34" t="str">
        <f t="shared" si="21"/>
        <v>Finished</v>
      </c>
      <c r="B208" s="35">
        <f t="shared" si="15"/>
        <v>48410</v>
      </c>
      <c r="C208" s="36">
        <f t="shared" si="16"/>
        <v>0</v>
      </c>
      <c r="D208" s="243">
        <f t="shared" si="20"/>
        <v>0</v>
      </c>
      <c r="E208" s="243">
        <f t="shared" si="17"/>
        <v>0</v>
      </c>
      <c r="F208" s="243">
        <f t="shared" si="18"/>
        <v>0</v>
      </c>
      <c r="G208" s="262">
        <f t="shared" si="19"/>
        <v>0</v>
      </c>
      <c r="M208" s="1"/>
      <c r="N208" s="1"/>
      <c r="O208" s="1"/>
    </row>
    <row r="209" spans="1:15" x14ac:dyDescent="0.2">
      <c r="A209" s="34" t="str">
        <f t="shared" si="21"/>
        <v>Finished</v>
      </c>
      <c r="B209" s="35">
        <f t="shared" si="15"/>
        <v>48441</v>
      </c>
      <c r="C209" s="36">
        <f t="shared" si="16"/>
        <v>0</v>
      </c>
      <c r="D209" s="243">
        <f t="shared" si="20"/>
        <v>0</v>
      </c>
      <c r="E209" s="243">
        <f t="shared" si="17"/>
        <v>0</v>
      </c>
      <c r="F209" s="243">
        <f t="shared" si="18"/>
        <v>0</v>
      </c>
      <c r="G209" s="262">
        <f t="shared" si="19"/>
        <v>0</v>
      </c>
      <c r="M209" s="1"/>
      <c r="N209" s="1"/>
      <c r="O209" s="1"/>
    </row>
    <row r="210" spans="1:15" x14ac:dyDescent="0.2">
      <c r="A210" s="34" t="str">
        <f t="shared" si="21"/>
        <v>Finished</v>
      </c>
      <c r="B210" s="35">
        <f t="shared" si="15"/>
        <v>48472</v>
      </c>
      <c r="C210" s="36">
        <f t="shared" si="16"/>
        <v>0</v>
      </c>
      <c r="D210" s="243">
        <f t="shared" si="20"/>
        <v>0</v>
      </c>
      <c r="E210" s="243">
        <f t="shared" si="17"/>
        <v>0</v>
      </c>
      <c r="F210" s="243">
        <f t="shared" si="18"/>
        <v>0</v>
      </c>
      <c r="G210" s="262">
        <f t="shared" si="19"/>
        <v>0</v>
      </c>
      <c r="M210" s="1"/>
      <c r="N210" s="1"/>
      <c r="O210" s="1"/>
    </row>
    <row r="211" spans="1:15" x14ac:dyDescent="0.2">
      <c r="A211" s="34" t="str">
        <f t="shared" si="21"/>
        <v>Finished</v>
      </c>
      <c r="B211" s="35">
        <f t="shared" si="15"/>
        <v>48502</v>
      </c>
      <c r="C211" s="36">
        <f t="shared" si="16"/>
        <v>0</v>
      </c>
      <c r="D211" s="243">
        <f t="shared" si="20"/>
        <v>0</v>
      </c>
      <c r="E211" s="243">
        <f t="shared" si="17"/>
        <v>0</v>
      </c>
      <c r="F211" s="243">
        <f t="shared" si="18"/>
        <v>0</v>
      </c>
      <c r="G211" s="262">
        <f t="shared" si="19"/>
        <v>0</v>
      </c>
      <c r="M211" s="1"/>
      <c r="N211" s="1"/>
      <c r="O211" s="1"/>
    </row>
    <row r="212" spans="1:15" x14ac:dyDescent="0.2">
      <c r="A212" s="34" t="str">
        <f t="shared" si="21"/>
        <v>Finished</v>
      </c>
      <c r="B212" s="35">
        <f t="shared" si="15"/>
        <v>48533</v>
      </c>
      <c r="C212" s="36">
        <f t="shared" si="16"/>
        <v>0</v>
      </c>
      <c r="D212" s="243">
        <f t="shared" si="20"/>
        <v>0</v>
      </c>
      <c r="E212" s="243">
        <f t="shared" si="17"/>
        <v>0</v>
      </c>
      <c r="F212" s="243">
        <f t="shared" si="18"/>
        <v>0</v>
      </c>
      <c r="G212" s="262">
        <f t="shared" si="19"/>
        <v>0</v>
      </c>
      <c r="M212" s="1"/>
      <c r="N212" s="1"/>
      <c r="O212" s="1"/>
    </row>
    <row r="213" spans="1:15" x14ac:dyDescent="0.2">
      <c r="A213" s="34" t="str">
        <f t="shared" si="21"/>
        <v>Finished</v>
      </c>
      <c r="B213" s="35">
        <f t="shared" si="15"/>
        <v>48563</v>
      </c>
      <c r="C213" s="36">
        <f t="shared" si="16"/>
        <v>0</v>
      </c>
      <c r="D213" s="243">
        <f t="shared" si="20"/>
        <v>0</v>
      </c>
      <c r="E213" s="243">
        <f t="shared" si="17"/>
        <v>0</v>
      </c>
      <c r="F213" s="243">
        <f t="shared" si="18"/>
        <v>0</v>
      </c>
      <c r="G213" s="262">
        <f t="shared" si="19"/>
        <v>0</v>
      </c>
      <c r="M213" s="1"/>
      <c r="N213" s="1"/>
      <c r="O213" s="1"/>
    </row>
    <row r="214" spans="1:15" x14ac:dyDescent="0.2">
      <c r="A214" s="34" t="str">
        <f t="shared" si="21"/>
        <v>Finished</v>
      </c>
      <c r="B214" s="35">
        <f t="shared" ref="B214:B277" si="22">+EDATE(B213,Len_of_pmt_interval)</f>
        <v>48594</v>
      </c>
      <c r="C214" s="36">
        <f t="shared" ref="C214:C277" si="23">+G213</f>
        <v>0</v>
      </c>
      <c r="D214" s="243">
        <f t="shared" si="20"/>
        <v>0</v>
      </c>
      <c r="E214" s="243">
        <f t="shared" ref="E214:E277" si="24">+cal_periodic_pmt_rate*C214</f>
        <v>0</v>
      </c>
      <c r="F214" s="243">
        <f t="shared" ref="F214:F277" si="25">+IF(A214&lt;num_pmts,cal_periodic_pmt_amt-E214,C214)</f>
        <v>0</v>
      </c>
      <c r="G214" s="262">
        <f t="shared" ref="G214:G277" si="26">+C214-F214</f>
        <v>0</v>
      </c>
      <c r="M214" s="1"/>
      <c r="N214" s="1"/>
      <c r="O214" s="1"/>
    </row>
    <row r="215" spans="1:15" x14ac:dyDescent="0.2">
      <c r="A215" s="34" t="str">
        <f t="shared" si="21"/>
        <v>Finished</v>
      </c>
      <c r="B215" s="35">
        <f t="shared" si="22"/>
        <v>48625</v>
      </c>
      <c r="C215" s="36">
        <f t="shared" si="23"/>
        <v>0</v>
      </c>
      <c r="D215" s="243">
        <f t="shared" ref="D215:D278" si="27">+E215+F215</f>
        <v>0</v>
      </c>
      <c r="E215" s="243">
        <f t="shared" si="24"/>
        <v>0</v>
      </c>
      <c r="F215" s="243">
        <f t="shared" si="25"/>
        <v>0</v>
      </c>
      <c r="G215" s="262">
        <f t="shared" si="26"/>
        <v>0</v>
      </c>
      <c r="M215" s="1"/>
      <c r="N215" s="1"/>
      <c r="O215" s="1"/>
    </row>
    <row r="216" spans="1:15" x14ac:dyDescent="0.2">
      <c r="A216" s="34" t="str">
        <f t="shared" si="21"/>
        <v>Finished</v>
      </c>
      <c r="B216" s="35">
        <f t="shared" si="22"/>
        <v>48653</v>
      </c>
      <c r="C216" s="36">
        <f t="shared" si="23"/>
        <v>0</v>
      </c>
      <c r="D216" s="243">
        <f t="shared" si="27"/>
        <v>0</v>
      </c>
      <c r="E216" s="243">
        <f t="shared" si="24"/>
        <v>0</v>
      </c>
      <c r="F216" s="243">
        <f t="shared" si="25"/>
        <v>0</v>
      </c>
      <c r="G216" s="262">
        <f t="shared" si="26"/>
        <v>0</v>
      </c>
      <c r="M216" s="1"/>
      <c r="N216" s="1"/>
      <c r="O216" s="1"/>
    </row>
    <row r="217" spans="1:15" x14ac:dyDescent="0.2">
      <c r="A217" s="34" t="str">
        <f t="shared" si="21"/>
        <v>Finished</v>
      </c>
      <c r="B217" s="35">
        <f t="shared" si="22"/>
        <v>48684</v>
      </c>
      <c r="C217" s="36">
        <f t="shared" si="23"/>
        <v>0</v>
      </c>
      <c r="D217" s="243">
        <f t="shared" si="27"/>
        <v>0</v>
      </c>
      <c r="E217" s="243">
        <f t="shared" si="24"/>
        <v>0</v>
      </c>
      <c r="F217" s="243">
        <f t="shared" si="25"/>
        <v>0</v>
      </c>
      <c r="G217" s="262">
        <f t="shared" si="26"/>
        <v>0</v>
      </c>
      <c r="M217" s="1"/>
      <c r="N217" s="1"/>
      <c r="O217" s="1"/>
    </row>
    <row r="218" spans="1:15" x14ac:dyDescent="0.2">
      <c r="A218" s="34" t="str">
        <f t="shared" si="21"/>
        <v>Finished</v>
      </c>
      <c r="B218" s="35">
        <f t="shared" si="22"/>
        <v>48714</v>
      </c>
      <c r="C218" s="36">
        <f t="shared" si="23"/>
        <v>0</v>
      </c>
      <c r="D218" s="243">
        <f t="shared" si="27"/>
        <v>0</v>
      </c>
      <c r="E218" s="243">
        <f t="shared" si="24"/>
        <v>0</v>
      </c>
      <c r="F218" s="243">
        <f t="shared" si="25"/>
        <v>0</v>
      </c>
      <c r="G218" s="262">
        <f t="shared" si="26"/>
        <v>0</v>
      </c>
      <c r="M218" s="1"/>
      <c r="N218" s="1"/>
      <c r="O218" s="1"/>
    </row>
    <row r="219" spans="1:15" x14ac:dyDescent="0.2">
      <c r="A219" s="34" t="str">
        <f t="shared" si="21"/>
        <v>Finished</v>
      </c>
      <c r="B219" s="35">
        <f t="shared" si="22"/>
        <v>48745</v>
      </c>
      <c r="C219" s="36">
        <f t="shared" si="23"/>
        <v>0</v>
      </c>
      <c r="D219" s="243">
        <f t="shared" si="27"/>
        <v>0</v>
      </c>
      <c r="E219" s="243">
        <f t="shared" si="24"/>
        <v>0</v>
      </c>
      <c r="F219" s="243">
        <f t="shared" si="25"/>
        <v>0</v>
      </c>
      <c r="G219" s="262">
        <f t="shared" si="26"/>
        <v>0</v>
      </c>
      <c r="M219" s="1"/>
      <c r="N219" s="1"/>
      <c r="O219" s="1"/>
    </row>
    <row r="220" spans="1:15" s="2" customFormat="1" ht="15" x14ac:dyDescent="0.25">
      <c r="A220" s="75" t="str">
        <f t="shared" si="21"/>
        <v>Finished</v>
      </c>
      <c r="B220" s="76">
        <f t="shared" si="22"/>
        <v>48775</v>
      </c>
      <c r="C220" s="77">
        <f t="shared" si="23"/>
        <v>0</v>
      </c>
      <c r="D220" s="245">
        <f t="shared" si="27"/>
        <v>0</v>
      </c>
      <c r="E220" s="245">
        <f t="shared" si="24"/>
        <v>0</v>
      </c>
      <c r="F220" s="245">
        <f t="shared" si="25"/>
        <v>0</v>
      </c>
      <c r="G220" s="268">
        <f t="shared" si="26"/>
        <v>0</v>
      </c>
      <c r="M220" s="1"/>
      <c r="N220" s="1"/>
      <c r="O220" s="1"/>
    </row>
    <row r="221" spans="1:15" x14ac:dyDescent="0.2">
      <c r="A221" s="34" t="str">
        <f t="shared" si="21"/>
        <v>Finished</v>
      </c>
      <c r="B221" s="35">
        <f t="shared" si="22"/>
        <v>48806</v>
      </c>
      <c r="C221" s="36">
        <f t="shared" si="23"/>
        <v>0</v>
      </c>
      <c r="D221" s="243">
        <f t="shared" si="27"/>
        <v>0</v>
      </c>
      <c r="E221" s="243">
        <f t="shared" si="24"/>
        <v>0</v>
      </c>
      <c r="F221" s="243">
        <f t="shared" si="25"/>
        <v>0</v>
      </c>
      <c r="G221" s="262">
        <f t="shared" si="26"/>
        <v>0</v>
      </c>
      <c r="M221" s="1"/>
      <c r="N221" s="1"/>
      <c r="O221" s="1"/>
    </row>
    <row r="222" spans="1:15" x14ac:dyDescent="0.2">
      <c r="A222" s="34" t="str">
        <f t="shared" si="21"/>
        <v>Finished</v>
      </c>
      <c r="B222" s="35">
        <f t="shared" si="22"/>
        <v>48837</v>
      </c>
      <c r="C222" s="36">
        <f t="shared" si="23"/>
        <v>0</v>
      </c>
      <c r="D222" s="243">
        <f t="shared" si="27"/>
        <v>0</v>
      </c>
      <c r="E222" s="243">
        <f t="shared" si="24"/>
        <v>0</v>
      </c>
      <c r="F222" s="243">
        <f t="shared" si="25"/>
        <v>0</v>
      </c>
      <c r="G222" s="262">
        <f t="shared" si="26"/>
        <v>0</v>
      </c>
      <c r="M222" s="1"/>
      <c r="N222" s="1"/>
      <c r="O222" s="1"/>
    </row>
    <row r="223" spans="1:15" x14ac:dyDescent="0.2">
      <c r="A223" s="34" t="str">
        <f t="shared" si="21"/>
        <v>Finished</v>
      </c>
      <c r="B223" s="35">
        <f t="shared" si="22"/>
        <v>48867</v>
      </c>
      <c r="C223" s="36">
        <f t="shared" si="23"/>
        <v>0</v>
      </c>
      <c r="D223" s="243">
        <f t="shared" si="27"/>
        <v>0</v>
      </c>
      <c r="E223" s="243">
        <f t="shared" si="24"/>
        <v>0</v>
      </c>
      <c r="F223" s="243">
        <f t="shared" si="25"/>
        <v>0</v>
      </c>
      <c r="G223" s="262">
        <f t="shared" si="26"/>
        <v>0</v>
      </c>
      <c r="M223" s="1"/>
      <c r="N223" s="1"/>
      <c r="O223" s="1"/>
    </row>
    <row r="224" spans="1:15" x14ac:dyDescent="0.2">
      <c r="A224" s="34" t="str">
        <f t="shared" si="21"/>
        <v>Finished</v>
      </c>
      <c r="B224" s="35">
        <f t="shared" si="22"/>
        <v>48898</v>
      </c>
      <c r="C224" s="36">
        <f t="shared" si="23"/>
        <v>0</v>
      </c>
      <c r="D224" s="243">
        <f t="shared" si="27"/>
        <v>0</v>
      </c>
      <c r="E224" s="243">
        <f t="shared" si="24"/>
        <v>0</v>
      </c>
      <c r="F224" s="243">
        <f t="shared" si="25"/>
        <v>0</v>
      </c>
      <c r="G224" s="262">
        <f t="shared" si="26"/>
        <v>0</v>
      </c>
      <c r="M224" s="1"/>
      <c r="N224" s="1"/>
      <c r="O224" s="1"/>
    </row>
    <row r="225" spans="1:15" x14ac:dyDescent="0.2">
      <c r="A225" s="34" t="str">
        <f t="shared" si="21"/>
        <v>Finished</v>
      </c>
      <c r="B225" s="35">
        <f t="shared" si="22"/>
        <v>48928</v>
      </c>
      <c r="C225" s="36">
        <f t="shared" si="23"/>
        <v>0</v>
      </c>
      <c r="D225" s="243">
        <f t="shared" si="27"/>
        <v>0</v>
      </c>
      <c r="E225" s="243">
        <f t="shared" si="24"/>
        <v>0</v>
      </c>
      <c r="F225" s="243">
        <f t="shared" si="25"/>
        <v>0</v>
      </c>
      <c r="G225" s="262">
        <f t="shared" si="26"/>
        <v>0</v>
      </c>
      <c r="M225" s="1"/>
      <c r="N225" s="1"/>
      <c r="O225" s="1"/>
    </row>
    <row r="226" spans="1:15" x14ac:dyDescent="0.2">
      <c r="A226" s="34" t="str">
        <f t="shared" si="21"/>
        <v>Finished</v>
      </c>
      <c r="B226" s="35">
        <f t="shared" si="22"/>
        <v>48959</v>
      </c>
      <c r="C226" s="36">
        <f t="shared" si="23"/>
        <v>0</v>
      </c>
      <c r="D226" s="243">
        <f t="shared" si="27"/>
        <v>0</v>
      </c>
      <c r="E226" s="243">
        <f t="shared" si="24"/>
        <v>0</v>
      </c>
      <c r="F226" s="243">
        <f t="shared" si="25"/>
        <v>0</v>
      </c>
      <c r="G226" s="262">
        <f t="shared" si="26"/>
        <v>0</v>
      </c>
      <c r="M226" s="1"/>
      <c r="N226" s="1"/>
      <c r="O226" s="1"/>
    </row>
    <row r="227" spans="1:15" x14ac:dyDescent="0.2">
      <c r="A227" s="34" t="str">
        <f t="shared" si="21"/>
        <v>Finished</v>
      </c>
      <c r="B227" s="35">
        <f t="shared" si="22"/>
        <v>48990</v>
      </c>
      <c r="C227" s="36">
        <f t="shared" si="23"/>
        <v>0</v>
      </c>
      <c r="D227" s="243">
        <f t="shared" si="27"/>
        <v>0</v>
      </c>
      <c r="E227" s="243">
        <f t="shared" si="24"/>
        <v>0</v>
      </c>
      <c r="F227" s="243">
        <f t="shared" si="25"/>
        <v>0</v>
      </c>
      <c r="G227" s="262">
        <f t="shared" si="26"/>
        <v>0</v>
      </c>
      <c r="M227" s="1"/>
      <c r="N227" s="1"/>
      <c r="O227" s="1"/>
    </row>
    <row r="228" spans="1:15" x14ac:dyDescent="0.2">
      <c r="A228" s="34" t="str">
        <f t="shared" si="21"/>
        <v>Finished</v>
      </c>
      <c r="B228" s="35">
        <f t="shared" si="22"/>
        <v>49018</v>
      </c>
      <c r="C228" s="36">
        <f t="shared" si="23"/>
        <v>0</v>
      </c>
      <c r="D228" s="243">
        <f t="shared" si="27"/>
        <v>0</v>
      </c>
      <c r="E228" s="243">
        <f t="shared" si="24"/>
        <v>0</v>
      </c>
      <c r="F228" s="243">
        <f t="shared" si="25"/>
        <v>0</v>
      </c>
      <c r="G228" s="262">
        <f t="shared" si="26"/>
        <v>0</v>
      </c>
      <c r="M228" s="1"/>
      <c r="N228" s="1"/>
      <c r="O228" s="1"/>
    </row>
    <row r="229" spans="1:15" x14ac:dyDescent="0.2">
      <c r="A229" s="34" t="str">
        <f t="shared" si="21"/>
        <v>Finished</v>
      </c>
      <c r="B229" s="35">
        <f t="shared" si="22"/>
        <v>49049</v>
      </c>
      <c r="C229" s="36">
        <f t="shared" si="23"/>
        <v>0</v>
      </c>
      <c r="D229" s="243">
        <f t="shared" si="27"/>
        <v>0</v>
      </c>
      <c r="E229" s="243">
        <f t="shared" si="24"/>
        <v>0</v>
      </c>
      <c r="F229" s="243">
        <f t="shared" si="25"/>
        <v>0</v>
      </c>
      <c r="G229" s="262">
        <f t="shared" si="26"/>
        <v>0</v>
      </c>
      <c r="M229" s="1"/>
      <c r="N229" s="1"/>
      <c r="O229" s="1"/>
    </row>
    <row r="230" spans="1:15" x14ac:dyDescent="0.2">
      <c r="A230" s="34" t="str">
        <f t="shared" si="21"/>
        <v>Finished</v>
      </c>
      <c r="B230" s="35">
        <f t="shared" si="22"/>
        <v>49079</v>
      </c>
      <c r="C230" s="36">
        <f t="shared" si="23"/>
        <v>0</v>
      </c>
      <c r="D230" s="243">
        <f t="shared" si="27"/>
        <v>0</v>
      </c>
      <c r="E230" s="243">
        <f t="shared" si="24"/>
        <v>0</v>
      </c>
      <c r="F230" s="243">
        <f t="shared" si="25"/>
        <v>0</v>
      </c>
      <c r="G230" s="262">
        <f t="shared" si="26"/>
        <v>0</v>
      </c>
      <c r="M230" s="1"/>
      <c r="N230" s="1"/>
      <c r="O230" s="1"/>
    </row>
    <row r="231" spans="1:15" x14ac:dyDescent="0.2">
      <c r="A231" s="34" t="str">
        <f t="shared" si="21"/>
        <v>Finished</v>
      </c>
      <c r="B231" s="35">
        <f t="shared" si="22"/>
        <v>49110</v>
      </c>
      <c r="C231" s="36">
        <f t="shared" si="23"/>
        <v>0</v>
      </c>
      <c r="D231" s="243">
        <f t="shared" si="27"/>
        <v>0</v>
      </c>
      <c r="E231" s="243">
        <f t="shared" si="24"/>
        <v>0</v>
      </c>
      <c r="F231" s="243">
        <f t="shared" si="25"/>
        <v>0</v>
      </c>
      <c r="G231" s="262">
        <f t="shared" si="26"/>
        <v>0</v>
      </c>
      <c r="M231" s="1"/>
      <c r="N231" s="1"/>
      <c r="O231" s="1"/>
    </row>
    <row r="232" spans="1:15" x14ac:dyDescent="0.2">
      <c r="A232" s="34" t="str">
        <f t="shared" si="21"/>
        <v>Finished</v>
      </c>
      <c r="B232" s="35">
        <f t="shared" si="22"/>
        <v>49140</v>
      </c>
      <c r="C232" s="36">
        <f t="shared" si="23"/>
        <v>0</v>
      </c>
      <c r="D232" s="243">
        <f t="shared" si="27"/>
        <v>0</v>
      </c>
      <c r="E232" s="243">
        <f t="shared" si="24"/>
        <v>0</v>
      </c>
      <c r="F232" s="243">
        <f t="shared" si="25"/>
        <v>0</v>
      </c>
      <c r="G232" s="262">
        <f t="shared" si="26"/>
        <v>0</v>
      </c>
      <c r="M232" s="1"/>
      <c r="N232" s="1"/>
      <c r="O232" s="1"/>
    </row>
    <row r="233" spans="1:15" x14ac:dyDescent="0.2">
      <c r="A233" s="34" t="str">
        <f t="shared" si="21"/>
        <v>Finished</v>
      </c>
      <c r="B233" s="35">
        <f t="shared" si="22"/>
        <v>49171</v>
      </c>
      <c r="C233" s="36">
        <f t="shared" si="23"/>
        <v>0</v>
      </c>
      <c r="D233" s="243">
        <f t="shared" si="27"/>
        <v>0</v>
      </c>
      <c r="E233" s="243">
        <f t="shared" si="24"/>
        <v>0</v>
      </c>
      <c r="F233" s="243">
        <f t="shared" si="25"/>
        <v>0</v>
      </c>
      <c r="G233" s="262">
        <f t="shared" si="26"/>
        <v>0</v>
      </c>
      <c r="M233" s="1"/>
      <c r="N233" s="1"/>
      <c r="O233" s="1"/>
    </row>
    <row r="234" spans="1:15" x14ac:dyDescent="0.2">
      <c r="A234" s="34" t="str">
        <f t="shared" si="21"/>
        <v>Finished</v>
      </c>
      <c r="B234" s="35">
        <f t="shared" si="22"/>
        <v>49202</v>
      </c>
      <c r="C234" s="36">
        <f t="shared" si="23"/>
        <v>0</v>
      </c>
      <c r="D234" s="243">
        <f t="shared" si="27"/>
        <v>0</v>
      </c>
      <c r="E234" s="243">
        <f t="shared" si="24"/>
        <v>0</v>
      </c>
      <c r="F234" s="243">
        <f t="shared" si="25"/>
        <v>0</v>
      </c>
      <c r="G234" s="262">
        <f t="shared" si="26"/>
        <v>0</v>
      </c>
      <c r="M234" s="1"/>
      <c r="N234" s="1"/>
      <c r="O234" s="1"/>
    </row>
    <row r="235" spans="1:15" x14ac:dyDescent="0.2">
      <c r="A235" s="34" t="str">
        <f t="shared" si="21"/>
        <v>Finished</v>
      </c>
      <c r="B235" s="35">
        <f t="shared" si="22"/>
        <v>49232</v>
      </c>
      <c r="C235" s="36">
        <f t="shared" si="23"/>
        <v>0</v>
      </c>
      <c r="D235" s="243">
        <f t="shared" si="27"/>
        <v>0</v>
      </c>
      <c r="E235" s="243">
        <f t="shared" si="24"/>
        <v>0</v>
      </c>
      <c r="F235" s="243">
        <f t="shared" si="25"/>
        <v>0</v>
      </c>
      <c r="G235" s="262">
        <f t="shared" si="26"/>
        <v>0</v>
      </c>
      <c r="M235" s="1"/>
      <c r="N235" s="1"/>
      <c r="O235" s="1"/>
    </row>
    <row r="236" spans="1:15" x14ac:dyDescent="0.2">
      <c r="A236" s="34" t="str">
        <f t="shared" si="21"/>
        <v>Finished</v>
      </c>
      <c r="B236" s="35">
        <f t="shared" si="22"/>
        <v>49263</v>
      </c>
      <c r="C236" s="36">
        <f t="shared" si="23"/>
        <v>0</v>
      </c>
      <c r="D236" s="243">
        <f t="shared" si="27"/>
        <v>0</v>
      </c>
      <c r="E236" s="243">
        <f t="shared" si="24"/>
        <v>0</v>
      </c>
      <c r="F236" s="243">
        <f t="shared" si="25"/>
        <v>0</v>
      </c>
      <c r="G236" s="262">
        <f t="shared" si="26"/>
        <v>0</v>
      </c>
      <c r="M236" s="1"/>
      <c r="N236" s="1"/>
      <c r="O236" s="1"/>
    </row>
    <row r="237" spans="1:15" x14ac:dyDescent="0.2">
      <c r="A237" s="34" t="str">
        <f t="shared" si="21"/>
        <v>Finished</v>
      </c>
      <c r="B237" s="35">
        <f t="shared" si="22"/>
        <v>49293</v>
      </c>
      <c r="C237" s="36">
        <f t="shared" si="23"/>
        <v>0</v>
      </c>
      <c r="D237" s="243">
        <f t="shared" si="27"/>
        <v>0</v>
      </c>
      <c r="E237" s="243">
        <f t="shared" si="24"/>
        <v>0</v>
      </c>
      <c r="F237" s="243">
        <f t="shared" si="25"/>
        <v>0</v>
      </c>
      <c r="G237" s="262">
        <f t="shared" si="26"/>
        <v>0</v>
      </c>
      <c r="M237" s="1"/>
      <c r="N237" s="1"/>
      <c r="O237" s="1"/>
    </row>
    <row r="238" spans="1:15" x14ac:dyDescent="0.2">
      <c r="A238" s="34" t="str">
        <f t="shared" si="21"/>
        <v>Finished</v>
      </c>
      <c r="B238" s="35">
        <f t="shared" si="22"/>
        <v>49324</v>
      </c>
      <c r="C238" s="36">
        <f t="shared" si="23"/>
        <v>0</v>
      </c>
      <c r="D238" s="243">
        <f t="shared" si="27"/>
        <v>0</v>
      </c>
      <c r="E238" s="243">
        <f t="shared" si="24"/>
        <v>0</v>
      </c>
      <c r="F238" s="243">
        <f t="shared" si="25"/>
        <v>0</v>
      </c>
      <c r="G238" s="262">
        <f t="shared" si="26"/>
        <v>0</v>
      </c>
      <c r="M238" s="1"/>
      <c r="N238" s="1"/>
      <c r="O238" s="1"/>
    </row>
    <row r="239" spans="1:15" x14ac:dyDescent="0.2">
      <c r="A239" s="34" t="str">
        <f t="shared" si="21"/>
        <v>Finished</v>
      </c>
      <c r="B239" s="35">
        <f t="shared" si="22"/>
        <v>49355</v>
      </c>
      <c r="C239" s="36">
        <f t="shared" si="23"/>
        <v>0</v>
      </c>
      <c r="D239" s="243">
        <f t="shared" si="27"/>
        <v>0</v>
      </c>
      <c r="E239" s="243">
        <f t="shared" si="24"/>
        <v>0</v>
      </c>
      <c r="F239" s="243">
        <f t="shared" si="25"/>
        <v>0</v>
      </c>
      <c r="G239" s="262">
        <f t="shared" si="26"/>
        <v>0</v>
      </c>
      <c r="M239" s="1"/>
      <c r="N239" s="1"/>
      <c r="O239" s="1"/>
    </row>
    <row r="240" spans="1:15" x14ac:dyDescent="0.2">
      <c r="A240" s="34" t="str">
        <f t="shared" si="21"/>
        <v>Finished</v>
      </c>
      <c r="B240" s="35">
        <f t="shared" si="22"/>
        <v>49383</v>
      </c>
      <c r="C240" s="36">
        <f t="shared" si="23"/>
        <v>0</v>
      </c>
      <c r="D240" s="243">
        <f t="shared" si="27"/>
        <v>0</v>
      </c>
      <c r="E240" s="243">
        <f t="shared" si="24"/>
        <v>0</v>
      </c>
      <c r="F240" s="243">
        <f t="shared" si="25"/>
        <v>0</v>
      </c>
      <c r="G240" s="262">
        <f t="shared" si="26"/>
        <v>0</v>
      </c>
      <c r="M240" s="1"/>
      <c r="N240" s="1"/>
      <c r="O240" s="1"/>
    </row>
    <row r="241" spans="1:15" x14ac:dyDescent="0.2">
      <c r="A241" s="34" t="str">
        <f t="shared" si="21"/>
        <v>Finished</v>
      </c>
      <c r="B241" s="35">
        <f t="shared" si="22"/>
        <v>49414</v>
      </c>
      <c r="C241" s="36">
        <f t="shared" si="23"/>
        <v>0</v>
      </c>
      <c r="D241" s="243">
        <f t="shared" si="27"/>
        <v>0</v>
      </c>
      <c r="E241" s="243">
        <f t="shared" si="24"/>
        <v>0</v>
      </c>
      <c r="F241" s="243">
        <f t="shared" si="25"/>
        <v>0</v>
      </c>
      <c r="G241" s="262">
        <f t="shared" si="26"/>
        <v>0</v>
      </c>
      <c r="M241" s="1"/>
      <c r="N241" s="1"/>
      <c r="O241" s="1"/>
    </row>
    <row r="242" spans="1:15" x14ac:dyDescent="0.2">
      <c r="A242" s="34" t="str">
        <f t="shared" si="21"/>
        <v>Finished</v>
      </c>
      <c r="B242" s="35">
        <f t="shared" si="22"/>
        <v>49444</v>
      </c>
      <c r="C242" s="36">
        <f t="shared" si="23"/>
        <v>0</v>
      </c>
      <c r="D242" s="243">
        <f t="shared" si="27"/>
        <v>0</v>
      </c>
      <c r="E242" s="243">
        <f t="shared" si="24"/>
        <v>0</v>
      </c>
      <c r="F242" s="243">
        <f t="shared" si="25"/>
        <v>0</v>
      </c>
      <c r="G242" s="262">
        <f t="shared" si="26"/>
        <v>0</v>
      </c>
      <c r="M242" s="1"/>
      <c r="N242" s="1"/>
      <c r="O242" s="1"/>
    </row>
    <row r="243" spans="1:15" x14ac:dyDescent="0.2">
      <c r="A243" s="34" t="str">
        <f t="shared" si="21"/>
        <v>Finished</v>
      </c>
      <c r="B243" s="35">
        <f t="shared" si="22"/>
        <v>49475</v>
      </c>
      <c r="C243" s="36">
        <f t="shared" si="23"/>
        <v>0</v>
      </c>
      <c r="D243" s="243">
        <f t="shared" si="27"/>
        <v>0</v>
      </c>
      <c r="E243" s="243">
        <f t="shared" si="24"/>
        <v>0</v>
      </c>
      <c r="F243" s="243">
        <f t="shared" si="25"/>
        <v>0</v>
      </c>
      <c r="G243" s="262">
        <f t="shared" si="26"/>
        <v>0</v>
      </c>
      <c r="M243" s="1"/>
      <c r="N243" s="1"/>
      <c r="O243" s="1"/>
    </row>
    <row r="244" spans="1:15" x14ac:dyDescent="0.2">
      <c r="A244" s="34" t="str">
        <f t="shared" si="21"/>
        <v>Finished</v>
      </c>
      <c r="B244" s="35">
        <f t="shared" si="22"/>
        <v>49505</v>
      </c>
      <c r="C244" s="36">
        <f t="shared" si="23"/>
        <v>0</v>
      </c>
      <c r="D244" s="243">
        <f t="shared" si="27"/>
        <v>0</v>
      </c>
      <c r="E244" s="243">
        <f t="shared" si="24"/>
        <v>0</v>
      </c>
      <c r="F244" s="243">
        <f t="shared" si="25"/>
        <v>0</v>
      </c>
      <c r="G244" s="262">
        <f t="shared" si="26"/>
        <v>0</v>
      </c>
      <c r="M244" s="1"/>
      <c r="N244" s="1"/>
      <c r="O244" s="1"/>
    </row>
    <row r="245" spans="1:15" x14ac:dyDescent="0.2">
      <c r="A245" s="34" t="str">
        <f t="shared" ref="A245:A308" si="28">+IF(A244&lt;num_pmts,A244+1,"Finished")</f>
        <v>Finished</v>
      </c>
      <c r="B245" s="35">
        <f t="shared" si="22"/>
        <v>49536</v>
      </c>
      <c r="C245" s="36">
        <f t="shared" si="23"/>
        <v>0</v>
      </c>
      <c r="D245" s="243">
        <f t="shared" si="27"/>
        <v>0</v>
      </c>
      <c r="E245" s="243">
        <f t="shared" si="24"/>
        <v>0</v>
      </c>
      <c r="F245" s="243">
        <f t="shared" si="25"/>
        <v>0</v>
      </c>
      <c r="G245" s="262">
        <f t="shared" si="26"/>
        <v>0</v>
      </c>
      <c r="M245" s="1"/>
      <c r="N245" s="1"/>
      <c r="O245" s="1"/>
    </row>
    <row r="246" spans="1:15" x14ac:dyDescent="0.2">
      <c r="A246" s="34" t="str">
        <f t="shared" si="28"/>
        <v>Finished</v>
      </c>
      <c r="B246" s="35">
        <f t="shared" si="22"/>
        <v>49567</v>
      </c>
      <c r="C246" s="36">
        <f t="shared" si="23"/>
        <v>0</v>
      </c>
      <c r="D246" s="243">
        <f t="shared" si="27"/>
        <v>0</v>
      </c>
      <c r="E246" s="243">
        <f t="shared" si="24"/>
        <v>0</v>
      </c>
      <c r="F246" s="243">
        <f t="shared" si="25"/>
        <v>0</v>
      </c>
      <c r="G246" s="262">
        <f t="shared" si="26"/>
        <v>0</v>
      </c>
      <c r="M246" s="1"/>
      <c r="N246" s="1"/>
      <c r="O246" s="1"/>
    </row>
    <row r="247" spans="1:15" x14ac:dyDescent="0.2">
      <c r="A247" s="34" t="str">
        <f t="shared" si="28"/>
        <v>Finished</v>
      </c>
      <c r="B247" s="35">
        <f t="shared" si="22"/>
        <v>49597</v>
      </c>
      <c r="C247" s="36">
        <f t="shared" si="23"/>
        <v>0</v>
      </c>
      <c r="D247" s="243">
        <f t="shared" si="27"/>
        <v>0</v>
      </c>
      <c r="E247" s="243">
        <f t="shared" si="24"/>
        <v>0</v>
      </c>
      <c r="F247" s="243">
        <f t="shared" si="25"/>
        <v>0</v>
      </c>
      <c r="G247" s="262">
        <f t="shared" si="26"/>
        <v>0</v>
      </c>
      <c r="M247" s="1"/>
      <c r="N247" s="1"/>
      <c r="O247" s="1"/>
    </row>
    <row r="248" spans="1:15" x14ac:dyDescent="0.2">
      <c r="A248" s="34" t="str">
        <f t="shared" si="28"/>
        <v>Finished</v>
      </c>
      <c r="B248" s="35">
        <f t="shared" si="22"/>
        <v>49628</v>
      </c>
      <c r="C248" s="36">
        <f t="shared" si="23"/>
        <v>0</v>
      </c>
      <c r="D248" s="243">
        <f t="shared" si="27"/>
        <v>0</v>
      </c>
      <c r="E248" s="243">
        <f t="shared" si="24"/>
        <v>0</v>
      </c>
      <c r="F248" s="243">
        <f t="shared" si="25"/>
        <v>0</v>
      </c>
      <c r="G248" s="262">
        <f t="shared" si="26"/>
        <v>0</v>
      </c>
      <c r="M248" s="1"/>
      <c r="N248" s="1"/>
      <c r="O248" s="1"/>
    </row>
    <row r="249" spans="1:15" x14ac:dyDescent="0.2">
      <c r="A249" s="34" t="str">
        <f t="shared" si="28"/>
        <v>Finished</v>
      </c>
      <c r="B249" s="35">
        <f t="shared" si="22"/>
        <v>49658</v>
      </c>
      <c r="C249" s="36">
        <f t="shared" si="23"/>
        <v>0</v>
      </c>
      <c r="D249" s="243">
        <f t="shared" si="27"/>
        <v>0</v>
      </c>
      <c r="E249" s="243">
        <f t="shared" si="24"/>
        <v>0</v>
      </c>
      <c r="F249" s="243">
        <f t="shared" si="25"/>
        <v>0</v>
      </c>
      <c r="G249" s="262">
        <f t="shared" si="26"/>
        <v>0</v>
      </c>
      <c r="M249" s="1"/>
      <c r="N249" s="1"/>
      <c r="O249" s="1"/>
    </row>
    <row r="250" spans="1:15" x14ac:dyDescent="0.2">
      <c r="A250" s="34" t="str">
        <f t="shared" si="28"/>
        <v>Finished</v>
      </c>
      <c r="B250" s="35">
        <f t="shared" si="22"/>
        <v>49689</v>
      </c>
      <c r="C250" s="36">
        <f t="shared" si="23"/>
        <v>0</v>
      </c>
      <c r="D250" s="243">
        <f t="shared" si="27"/>
        <v>0</v>
      </c>
      <c r="E250" s="243">
        <f t="shared" si="24"/>
        <v>0</v>
      </c>
      <c r="F250" s="243">
        <f t="shared" si="25"/>
        <v>0</v>
      </c>
      <c r="G250" s="262">
        <f t="shared" si="26"/>
        <v>0</v>
      </c>
      <c r="M250" s="1"/>
      <c r="N250" s="1"/>
      <c r="O250" s="1"/>
    </row>
    <row r="251" spans="1:15" x14ac:dyDescent="0.2">
      <c r="A251" s="34" t="str">
        <f t="shared" si="28"/>
        <v>Finished</v>
      </c>
      <c r="B251" s="35">
        <f t="shared" si="22"/>
        <v>49720</v>
      </c>
      <c r="C251" s="36">
        <f t="shared" si="23"/>
        <v>0</v>
      </c>
      <c r="D251" s="243">
        <f t="shared" si="27"/>
        <v>0</v>
      </c>
      <c r="E251" s="243">
        <f t="shared" si="24"/>
        <v>0</v>
      </c>
      <c r="F251" s="243">
        <f t="shared" si="25"/>
        <v>0</v>
      </c>
      <c r="G251" s="262">
        <f t="shared" si="26"/>
        <v>0</v>
      </c>
      <c r="M251" s="1"/>
      <c r="N251" s="1"/>
      <c r="O251" s="1"/>
    </row>
    <row r="252" spans="1:15" x14ac:dyDescent="0.2">
      <c r="A252" s="34" t="str">
        <f t="shared" si="28"/>
        <v>Finished</v>
      </c>
      <c r="B252" s="35">
        <f t="shared" si="22"/>
        <v>49749</v>
      </c>
      <c r="C252" s="36">
        <f t="shared" si="23"/>
        <v>0</v>
      </c>
      <c r="D252" s="243">
        <f t="shared" si="27"/>
        <v>0</v>
      </c>
      <c r="E252" s="243">
        <f t="shared" si="24"/>
        <v>0</v>
      </c>
      <c r="F252" s="243">
        <f t="shared" si="25"/>
        <v>0</v>
      </c>
      <c r="G252" s="262">
        <f t="shared" si="26"/>
        <v>0</v>
      </c>
      <c r="M252" s="1"/>
      <c r="N252" s="1"/>
      <c r="O252" s="1"/>
    </row>
    <row r="253" spans="1:15" x14ac:dyDescent="0.2">
      <c r="A253" s="34" t="str">
        <f t="shared" si="28"/>
        <v>Finished</v>
      </c>
      <c r="B253" s="35">
        <f t="shared" si="22"/>
        <v>49780</v>
      </c>
      <c r="C253" s="36">
        <f t="shared" si="23"/>
        <v>0</v>
      </c>
      <c r="D253" s="243">
        <f t="shared" si="27"/>
        <v>0</v>
      </c>
      <c r="E253" s="243">
        <f t="shared" si="24"/>
        <v>0</v>
      </c>
      <c r="F253" s="243">
        <f t="shared" si="25"/>
        <v>0</v>
      </c>
      <c r="G253" s="262">
        <f t="shared" si="26"/>
        <v>0</v>
      </c>
      <c r="M253" s="1"/>
      <c r="N253" s="1"/>
      <c r="O253" s="1"/>
    </row>
    <row r="254" spans="1:15" x14ac:dyDescent="0.2">
      <c r="A254" s="34" t="str">
        <f t="shared" si="28"/>
        <v>Finished</v>
      </c>
      <c r="B254" s="35">
        <f t="shared" si="22"/>
        <v>49810</v>
      </c>
      <c r="C254" s="36">
        <f t="shared" si="23"/>
        <v>0</v>
      </c>
      <c r="D254" s="243">
        <f t="shared" si="27"/>
        <v>0</v>
      </c>
      <c r="E254" s="243">
        <f t="shared" si="24"/>
        <v>0</v>
      </c>
      <c r="F254" s="243">
        <f t="shared" si="25"/>
        <v>0</v>
      </c>
      <c r="G254" s="262">
        <f t="shared" si="26"/>
        <v>0</v>
      </c>
      <c r="M254" s="1"/>
      <c r="N254" s="1"/>
      <c r="O254" s="1"/>
    </row>
    <row r="255" spans="1:15" x14ac:dyDescent="0.2">
      <c r="A255" s="34" t="str">
        <f t="shared" si="28"/>
        <v>Finished</v>
      </c>
      <c r="B255" s="35">
        <f t="shared" si="22"/>
        <v>49841</v>
      </c>
      <c r="C255" s="36">
        <f t="shared" si="23"/>
        <v>0</v>
      </c>
      <c r="D255" s="243">
        <f t="shared" si="27"/>
        <v>0</v>
      </c>
      <c r="E255" s="243">
        <f t="shared" si="24"/>
        <v>0</v>
      </c>
      <c r="F255" s="243">
        <f t="shared" si="25"/>
        <v>0</v>
      </c>
      <c r="G255" s="262">
        <f t="shared" si="26"/>
        <v>0</v>
      </c>
      <c r="M255" s="1"/>
      <c r="N255" s="1"/>
      <c r="O255" s="1"/>
    </row>
    <row r="256" spans="1:15" x14ac:dyDescent="0.2">
      <c r="A256" s="34" t="str">
        <f t="shared" si="28"/>
        <v>Finished</v>
      </c>
      <c r="B256" s="35">
        <f t="shared" si="22"/>
        <v>49871</v>
      </c>
      <c r="C256" s="36">
        <f t="shared" si="23"/>
        <v>0</v>
      </c>
      <c r="D256" s="243">
        <f t="shared" si="27"/>
        <v>0</v>
      </c>
      <c r="E256" s="243">
        <f t="shared" si="24"/>
        <v>0</v>
      </c>
      <c r="F256" s="243">
        <f t="shared" si="25"/>
        <v>0</v>
      </c>
      <c r="G256" s="262">
        <f t="shared" si="26"/>
        <v>0</v>
      </c>
      <c r="M256" s="1"/>
      <c r="N256" s="1"/>
      <c r="O256" s="1"/>
    </row>
    <row r="257" spans="1:15" x14ac:dyDescent="0.2">
      <c r="A257" s="34" t="str">
        <f t="shared" si="28"/>
        <v>Finished</v>
      </c>
      <c r="B257" s="35">
        <f t="shared" si="22"/>
        <v>49902</v>
      </c>
      <c r="C257" s="36">
        <f t="shared" si="23"/>
        <v>0</v>
      </c>
      <c r="D257" s="243">
        <f t="shared" si="27"/>
        <v>0</v>
      </c>
      <c r="E257" s="243">
        <f t="shared" si="24"/>
        <v>0</v>
      </c>
      <c r="F257" s="243">
        <f t="shared" si="25"/>
        <v>0</v>
      </c>
      <c r="G257" s="262">
        <f t="shared" si="26"/>
        <v>0</v>
      </c>
      <c r="M257" s="1"/>
      <c r="N257" s="1"/>
      <c r="O257" s="1"/>
    </row>
    <row r="258" spans="1:15" x14ac:dyDescent="0.2">
      <c r="A258" s="34" t="str">
        <f t="shared" si="28"/>
        <v>Finished</v>
      </c>
      <c r="B258" s="35">
        <f t="shared" si="22"/>
        <v>49933</v>
      </c>
      <c r="C258" s="36">
        <f t="shared" si="23"/>
        <v>0</v>
      </c>
      <c r="D258" s="243">
        <f t="shared" si="27"/>
        <v>0</v>
      </c>
      <c r="E258" s="243">
        <f t="shared" si="24"/>
        <v>0</v>
      </c>
      <c r="F258" s="243">
        <f t="shared" si="25"/>
        <v>0</v>
      </c>
      <c r="G258" s="262">
        <f t="shared" si="26"/>
        <v>0</v>
      </c>
      <c r="M258" s="1"/>
      <c r="N258" s="1"/>
      <c r="O258" s="1"/>
    </row>
    <row r="259" spans="1:15" x14ac:dyDescent="0.2">
      <c r="A259" s="34" t="str">
        <f t="shared" si="28"/>
        <v>Finished</v>
      </c>
      <c r="B259" s="35">
        <f t="shared" si="22"/>
        <v>49963</v>
      </c>
      <c r="C259" s="36">
        <f t="shared" si="23"/>
        <v>0</v>
      </c>
      <c r="D259" s="243">
        <f t="shared" si="27"/>
        <v>0</v>
      </c>
      <c r="E259" s="243">
        <f t="shared" si="24"/>
        <v>0</v>
      </c>
      <c r="F259" s="243">
        <f t="shared" si="25"/>
        <v>0</v>
      </c>
      <c r="G259" s="262">
        <f t="shared" si="26"/>
        <v>0</v>
      </c>
      <c r="M259" s="1"/>
      <c r="N259" s="1"/>
      <c r="O259" s="1"/>
    </row>
    <row r="260" spans="1:15" x14ac:dyDescent="0.2">
      <c r="A260" s="34" t="str">
        <f t="shared" si="28"/>
        <v>Finished</v>
      </c>
      <c r="B260" s="35">
        <f t="shared" si="22"/>
        <v>49994</v>
      </c>
      <c r="C260" s="36">
        <f t="shared" si="23"/>
        <v>0</v>
      </c>
      <c r="D260" s="243">
        <f t="shared" si="27"/>
        <v>0</v>
      </c>
      <c r="E260" s="243">
        <f t="shared" si="24"/>
        <v>0</v>
      </c>
      <c r="F260" s="243">
        <f t="shared" si="25"/>
        <v>0</v>
      </c>
      <c r="G260" s="262">
        <f t="shared" si="26"/>
        <v>0</v>
      </c>
      <c r="M260" s="1"/>
      <c r="N260" s="1"/>
      <c r="O260" s="1"/>
    </row>
    <row r="261" spans="1:15" x14ac:dyDescent="0.2">
      <c r="A261" s="34" t="str">
        <f t="shared" si="28"/>
        <v>Finished</v>
      </c>
      <c r="B261" s="35">
        <f t="shared" si="22"/>
        <v>50024</v>
      </c>
      <c r="C261" s="36">
        <f t="shared" si="23"/>
        <v>0</v>
      </c>
      <c r="D261" s="243">
        <f t="shared" si="27"/>
        <v>0</v>
      </c>
      <c r="E261" s="243">
        <f t="shared" si="24"/>
        <v>0</v>
      </c>
      <c r="F261" s="243">
        <f t="shared" si="25"/>
        <v>0</v>
      </c>
      <c r="G261" s="262">
        <f t="shared" si="26"/>
        <v>0</v>
      </c>
      <c r="M261" s="1"/>
      <c r="N261" s="1"/>
      <c r="O261" s="1"/>
    </row>
    <row r="262" spans="1:15" x14ac:dyDescent="0.2">
      <c r="A262" s="34" t="str">
        <f t="shared" si="28"/>
        <v>Finished</v>
      </c>
      <c r="B262" s="35">
        <f t="shared" si="22"/>
        <v>50055</v>
      </c>
      <c r="C262" s="36">
        <f t="shared" si="23"/>
        <v>0</v>
      </c>
      <c r="D262" s="243">
        <f t="shared" si="27"/>
        <v>0</v>
      </c>
      <c r="E262" s="243">
        <f t="shared" si="24"/>
        <v>0</v>
      </c>
      <c r="F262" s="243">
        <f t="shared" si="25"/>
        <v>0</v>
      </c>
      <c r="G262" s="262">
        <f t="shared" si="26"/>
        <v>0</v>
      </c>
      <c r="M262" s="1"/>
      <c r="N262" s="1"/>
      <c r="O262" s="1"/>
    </row>
    <row r="263" spans="1:15" x14ac:dyDescent="0.2">
      <c r="A263" s="34" t="str">
        <f t="shared" si="28"/>
        <v>Finished</v>
      </c>
      <c r="B263" s="35">
        <f t="shared" si="22"/>
        <v>50086</v>
      </c>
      <c r="C263" s="36">
        <f t="shared" si="23"/>
        <v>0</v>
      </c>
      <c r="D263" s="243">
        <f t="shared" si="27"/>
        <v>0</v>
      </c>
      <c r="E263" s="243">
        <f t="shared" si="24"/>
        <v>0</v>
      </c>
      <c r="F263" s="243">
        <f t="shared" si="25"/>
        <v>0</v>
      </c>
      <c r="G263" s="262">
        <f t="shared" si="26"/>
        <v>0</v>
      </c>
      <c r="M263" s="1"/>
      <c r="N263" s="1"/>
      <c r="O263" s="1"/>
    </row>
    <row r="264" spans="1:15" x14ac:dyDescent="0.2">
      <c r="A264" s="34" t="str">
        <f t="shared" si="28"/>
        <v>Finished</v>
      </c>
      <c r="B264" s="35">
        <f t="shared" si="22"/>
        <v>50114</v>
      </c>
      <c r="C264" s="36">
        <f t="shared" si="23"/>
        <v>0</v>
      </c>
      <c r="D264" s="243">
        <f t="shared" si="27"/>
        <v>0</v>
      </c>
      <c r="E264" s="243">
        <f t="shared" si="24"/>
        <v>0</v>
      </c>
      <c r="F264" s="243">
        <f t="shared" si="25"/>
        <v>0</v>
      </c>
      <c r="G264" s="262">
        <f t="shared" si="26"/>
        <v>0</v>
      </c>
      <c r="M264" s="1"/>
      <c r="N264" s="1"/>
      <c r="O264" s="1"/>
    </row>
    <row r="265" spans="1:15" x14ac:dyDescent="0.2">
      <c r="A265" s="34" t="str">
        <f t="shared" si="28"/>
        <v>Finished</v>
      </c>
      <c r="B265" s="35">
        <f t="shared" si="22"/>
        <v>50145</v>
      </c>
      <c r="C265" s="36">
        <f t="shared" si="23"/>
        <v>0</v>
      </c>
      <c r="D265" s="243">
        <f t="shared" si="27"/>
        <v>0</v>
      </c>
      <c r="E265" s="243">
        <f t="shared" si="24"/>
        <v>0</v>
      </c>
      <c r="F265" s="243">
        <f t="shared" si="25"/>
        <v>0</v>
      </c>
      <c r="G265" s="262">
        <f t="shared" si="26"/>
        <v>0</v>
      </c>
      <c r="M265" s="1"/>
      <c r="N265" s="1"/>
      <c r="O265" s="1"/>
    </row>
    <row r="266" spans="1:15" x14ac:dyDescent="0.2">
      <c r="A266" s="34" t="str">
        <f t="shared" si="28"/>
        <v>Finished</v>
      </c>
      <c r="B266" s="35">
        <f t="shared" si="22"/>
        <v>50175</v>
      </c>
      <c r="C266" s="36">
        <f t="shared" si="23"/>
        <v>0</v>
      </c>
      <c r="D266" s="243">
        <f t="shared" si="27"/>
        <v>0</v>
      </c>
      <c r="E266" s="243">
        <f t="shared" si="24"/>
        <v>0</v>
      </c>
      <c r="F266" s="243">
        <f t="shared" si="25"/>
        <v>0</v>
      </c>
      <c r="G266" s="262">
        <f t="shared" si="26"/>
        <v>0</v>
      </c>
      <c r="M266" s="1"/>
      <c r="N266" s="1"/>
      <c r="O266" s="1"/>
    </row>
    <row r="267" spans="1:15" x14ac:dyDescent="0.2">
      <c r="A267" s="34" t="str">
        <f t="shared" si="28"/>
        <v>Finished</v>
      </c>
      <c r="B267" s="35">
        <f t="shared" si="22"/>
        <v>50206</v>
      </c>
      <c r="C267" s="36">
        <f t="shared" si="23"/>
        <v>0</v>
      </c>
      <c r="D267" s="243">
        <f t="shared" si="27"/>
        <v>0</v>
      </c>
      <c r="E267" s="243">
        <f t="shared" si="24"/>
        <v>0</v>
      </c>
      <c r="F267" s="243">
        <f t="shared" si="25"/>
        <v>0</v>
      </c>
      <c r="G267" s="262">
        <f t="shared" si="26"/>
        <v>0</v>
      </c>
      <c r="M267" s="1"/>
      <c r="N267" s="1"/>
      <c r="O267" s="1"/>
    </row>
    <row r="268" spans="1:15" x14ac:dyDescent="0.2">
      <c r="A268" s="34" t="str">
        <f t="shared" si="28"/>
        <v>Finished</v>
      </c>
      <c r="B268" s="35">
        <f t="shared" si="22"/>
        <v>50236</v>
      </c>
      <c r="C268" s="36">
        <f t="shared" si="23"/>
        <v>0</v>
      </c>
      <c r="D268" s="243">
        <f t="shared" si="27"/>
        <v>0</v>
      </c>
      <c r="E268" s="243">
        <f t="shared" si="24"/>
        <v>0</v>
      </c>
      <c r="F268" s="243">
        <f t="shared" si="25"/>
        <v>0</v>
      </c>
      <c r="G268" s="262">
        <f t="shared" si="26"/>
        <v>0</v>
      </c>
      <c r="M268" s="1"/>
      <c r="N268" s="1"/>
      <c r="O268" s="1"/>
    </row>
    <row r="269" spans="1:15" x14ac:dyDescent="0.2">
      <c r="A269" s="34" t="str">
        <f t="shared" si="28"/>
        <v>Finished</v>
      </c>
      <c r="B269" s="35">
        <f t="shared" si="22"/>
        <v>50267</v>
      </c>
      <c r="C269" s="36">
        <f t="shared" si="23"/>
        <v>0</v>
      </c>
      <c r="D269" s="243">
        <f t="shared" si="27"/>
        <v>0</v>
      </c>
      <c r="E269" s="243">
        <f t="shared" si="24"/>
        <v>0</v>
      </c>
      <c r="F269" s="243">
        <f t="shared" si="25"/>
        <v>0</v>
      </c>
      <c r="G269" s="262">
        <f t="shared" si="26"/>
        <v>0</v>
      </c>
      <c r="M269" s="1"/>
      <c r="N269" s="1"/>
      <c r="O269" s="1"/>
    </row>
    <row r="270" spans="1:15" x14ac:dyDescent="0.2">
      <c r="A270" s="34" t="str">
        <f t="shared" si="28"/>
        <v>Finished</v>
      </c>
      <c r="B270" s="35">
        <f t="shared" si="22"/>
        <v>50298</v>
      </c>
      <c r="C270" s="36">
        <f t="shared" si="23"/>
        <v>0</v>
      </c>
      <c r="D270" s="243">
        <f t="shared" si="27"/>
        <v>0</v>
      </c>
      <c r="E270" s="243">
        <f t="shared" si="24"/>
        <v>0</v>
      </c>
      <c r="F270" s="243">
        <f t="shared" si="25"/>
        <v>0</v>
      </c>
      <c r="G270" s="262">
        <f t="shared" si="26"/>
        <v>0</v>
      </c>
      <c r="M270" s="1"/>
      <c r="N270" s="1"/>
      <c r="O270" s="1"/>
    </row>
    <row r="271" spans="1:15" x14ac:dyDescent="0.2">
      <c r="A271" s="34" t="str">
        <f t="shared" si="28"/>
        <v>Finished</v>
      </c>
      <c r="B271" s="35">
        <f t="shared" si="22"/>
        <v>50328</v>
      </c>
      <c r="C271" s="36">
        <f t="shared" si="23"/>
        <v>0</v>
      </c>
      <c r="D271" s="243">
        <f t="shared" si="27"/>
        <v>0</v>
      </c>
      <c r="E271" s="243">
        <f t="shared" si="24"/>
        <v>0</v>
      </c>
      <c r="F271" s="243">
        <f t="shared" si="25"/>
        <v>0</v>
      </c>
      <c r="G271" s="262">
        <f t="shared" si="26"/>
        <v>0</v>
      </c>
      <c r="M271" s="1"/>
      <c r="N271" s="1"/>
      <c r="O271" s="1"/>
    </row>
    <row r="272" spans="1:15" x14ac:dyDescent="0.2">
      <c r="A272" s="34" t="str">
        <f t="shared" si="28"/>
        <v>Finished</v>
      </c>
      <c r="B272" s="35">
        <f t="shared" si="22"/>
        <v>50359</v>
      </c>
      <c r="C272" s="36">
        <f t="shared" si="23"/>
        <v>0</v>
      </c>
      <c r="D272" s="243">
        <f t="shared" si="27"/>
        <v>0</v>
      </c>
      <c r="E272" s="243">
        <f t="shared" si="24"/>
        <v>0</v>
      </c>
      <c r="F272" s="243">
        <f t="shared" si="25"/>
        <v>0</v>
      </c>
      <c r="G272" s="262">
        <f t="shared" si="26"/>
        <v>0</v>
      </c>
      <c r="M272" s="1"/>
      <c r="N272" s="1"/>
      <c r="O272" s="1"/>
    </row>
    <row r="273" spans="1:15" x14ac:dyDescent="0.2">
      <c r="A273" s="34" t="str">
        <f t="shared" si="28"/>
        <v>Finished</v>
      </c>
      <c r="B273" s="35">
        <f t="shared" si="22"/>
        <v>50389</v>
      </c>
      <c r="C273" s="36">
        <f t="shared" si="23"/>
        <v>0</v>
      </c>
      <c r="D273" s="243">
        <f t="shared" si="27"/>
        <v>0</v>
      </c>
      <c r="E273" s="243">
        <f t="shared" si="24"/>
        <v>0</v>
      </c>
      <c r="F273" s="243">
        <f t="shared" si="25"/>
        <v>0</v>
      </c>
      <c r="G273" s="262">
        <f t="shared" si="26"/>
        <v>0</v>
      </c>
      <c r="M273" s="1"/>
      <c r="N273" s="1"/>
      <c r="O273" s="1"/>
    </row>
    <row r="274" spans="1:15" s="2" customFormat="1" ht="15" x14ac:dyDescent="0.25">
      <c r="A274" s="75" t="str">
        <f t="shared" si="28"/>
        <v>Finished</v>
      </c>
      <c r="B274" s="76">
        <f t="shared" si="22"/>
        <v>50420</v>
      </c>
      <c r="C274" s="77">
        <f t="shared" si="23"/>
        <v>0</v>
      </c>
      <c r="D274" s="245">
        <f t="shared" si="27"/>
        <v>0</v>
      </c>
      <c r="E274" s="245">
        <f t="shared" si="24"/>
        <v>0</v>
      </c>
      <c r="F274" s="245">
        <f t="shared" si="25"/>
        <v>0</v>
      </c>
      <c r="G274" s="268">
        <f t="shared" si="26"/>
        <v>0</v>
      </c>
      <c r="M274" s="1"/>
      <c r="N274" s="1"/>
      <c r="O274" s="1"/>
    </row>
    <row r="275" spans="1:15" x14ac:dyDescent="0.2">
      <c r="A275" s="34" t="str">
        <f t="shared" si="28"/>
        <v>Finished</v>
      </c>
      <c r="B275" s="35">
        <f t="shared" si="22"/>
        <v>50451</v>
      </c>
      <c r="C275" s="36">
        <f t="shared" si="23"/>
        <v>0</v>
      </c>
      <c r="D275" s="243">
        <f t="shared" si="27"/>
        <v>0</v>
      </c>
      <c r="E275" s="243">
        <f t="shared" si="24"/>
        <v>0</v>
      </c>
      <c r="F275" s="243">
        <f t="shared" si="25"/>
        <v>0</v>
      </c>
      <c r="G275" s="262">
        <f t="shared" si="26"/>
        <v>0</v>
      </c>
      <c r="M275" s="1"/>
      <c r="N275" s="1"/>
      <c r="O275" s="1"/>
    </row>
    <row r="276" spans="1:15" x14ac:dyDescent="0.2">
      <c r="A276" s="34" t="str">
        <f t="shared" si="28"/>
        <v>Finished</v>
      </c>
      <c r="B276" s="35">
        <f t="shared" si="22"/>
        <v>50479</v>
      </c>
      <c r="C276" s="36">
        <f t="shared" si="23"/>
        <v>0</v>
      </c>
      <c r="D276" s="243">
        <f t="shared" si="27"/>
        <v>0</v>
      </c>
      <c r="E276" s="243">
        <f t="shared" si="24"/>
        <v>0</v>
      </c>
      <c r="F276" s="243">
        <f t="shared" si="25"/>
        <v>0</v>
      </c>
      <c r="G276" s="262">
        <f t="shared" si="26"/>
        <v>0</v>
      </c>
      <c r="M276" s="1"/>
      <c r="N276" s="1"/>
      <c r="O276" s="1"/>
    </row>
    <row r="277" spans="1:15" x14ac:dyDescent="0.2">
      <c r="A277" s="34" t="str">
        <f t="shared" si="28"/>
        <v>Finished</v>
      </c>
      <c r="B277" s="35">
        <f t="shared" si="22"/>
        <v>50510</v>
      </c>
      <c r="C277" s="36">
        <f t="shared" si="23"/>
        <v>0</v>
      </c>
      <c r="D277" s="243">
        <f t="shared" si="27"/>
        <v>0</v>
      </c>
      <c r="E277" s="243">
        <f t="shared" si="24"/>
        <v>0</v>
      </c>
      <c r="F277" s="243">
        <f t="shared" si="25"/>
        <v>0</v>
      </c>
      <c r="G277" s="262">
        <f t="shared" si="26"/>
        <v>0</v>
      </c>
      <c r="M277" s="1"/>
      <c r="N277" s="1"/>
      <c r="O277" s="1"/>
    </row>
    <row r="278" spans="1:15" x14ac:dyDescent="0.2">
      <c r="A278" s="34" t="str">
        <f t="shared" si="28"/>
        <v>Finished</v>
      </c>
      <c r="B278" s="35">
        <f t="shared" ref="B278:B341" si="29">+EDATE(B277,Len_of_pmt_interval)</f>
        <v>50540</v>
      </c>
      <c r="C278" s="36">
        <f t="shared" ref="C278:C341" si="30">+G277</f>
        <v>0</v>
      </c>
      <c r="D278" s="243">
        <f t="shared" si="27"/>
        <v>0</v>
      </c>
      <c r="E278" s="243">
        <f t="shared" ref="E278:E341" si="31">+cal_periodic_pmt_rate*C278</f>
        <v>0</v>
      </c>
      <c r="F278" s="243">
        <f t="shared" ref="F278:F341" si="32">+IF(A278&lt;num_pmts,cal_periodic_pmt_amt-E278,C278)</f>
        <v>0</v>
      </c>
      <c r="G278" s="262">
        <f t="shared" ref="G278:G341" si="33">+C278-F278</f>
        <v>0</v>
      </c>
      <c r="M278" s="1"/>
      <c r="N278" s="1"/>
      <c r="O278" s="1"/>
    </row>
    <row r="279" spans="1:15" x14ac:dyDescent="0.2">
      <c r="A279" s="34" t="str">
        <f t="shared" si="28"/>
        <v>Finished</v>
      </c>
      <c r="B279" s="35">
        <f t="shared" si="29"/>
        <v>50571</v>
      </c>
      <c r="C279" s="36">
        <f t="shared" si="30"/>
        <v>0</v>
      </c>
      <c r="D279" s="243">
        <f t="shared" ref="D279:D342" si="34">+E279+F279</f>
        <v>0</v>
      </c>
      <c r="E279" s="243">
        <f t="shared" si="31"/>
        <v>0</v>
      </c>
      <c r="F279" s="243">
        <f t="shared" si="32"/>
        <v>0</v>
      </c>
      <c r="G279" s="262">
        <f t="shared" si="33"/>
        <v>0</v>
      </c>
      <c r="M279" s="1"/>
      <c r="N279" s="1"/>
      <c r="O279" s="1"/>
    </row>
    <row r="280" spans="1:15" x14ac:dyDescent="0.2">
      <c r="A280" s="34" t="str">
        <f t="shared" si="28"/>
        <v>Finished</v>
      </c>
      <c r="B280" s="35">
        <f t="shared" si="29"/>
        <v>50601</v>
      </c>
      <c r="C280" s="36">
        <f t="shared" si="30"/>
        <v>0</v>
      </c>
      <c r="D280" s="243">
        <f t="shared" si="34"/>
        <v>0</v>
      </c>
      <c r="E280" s="243">
        <f t="shared" si="31"/>
        <v>0</v>
      </c>
      <c r="F280" s="243">
        <f t="shared" si="32"/>
        <v>0</v>
      </c>
      <c r="G280" s="262">
        <f t="shared" si="33"/>
        <v>0</v>
      </c>
      <c r="M280" s="1"/>
      <c r="N280" s="1"/>
      <c r="O280" s="1"/>
    </row>
    <row r="281" spans="1:15" x14ac:dyDescent="0.2">
      <c r="A281" s="34" t="str">
        <f t="shared" si="28"/>
        <v>Finished</v>
      </c>
      <c r="B281" s="35">
        <f t="shared" si="29"/>
        <v>50632</v>
      </c>
      <c r="C281" s="36">
        <f t="shared" si="30"/>
        <v>0</v>
      </c>
      <c r="D281" s="243">
        <f t="shared" si="34"/>
        <v>0</v>
      </c>
      <c r="E281" s="243">
        <f t="shared" si="31"/>
        <v>0</v>
      </c>
      <c r="F281" s="243">
        <f t="shared" si="32"/>
        <v>0</v>
      </c>
      <c r="G281" s="262">
        <f t="shared" si="33"/>
        <v>0</v>
      </c>
      <c r="M281" s="1"/>
      <c r="N281" s="1"/>
      <c r="O281" s="1"/>
    </row>
    <row r="282" spans="1:15" x14ac:dyDescent="0.2">
      <c r="A282" s="34" t="str">
        <f t="shared" si="28"/>
        <v>Finished</v>
      </c>
      <c r="B282" s="35">
        <f t="shared" si="29"/>
        <v>50663</v>
      </c>
      <c r="C282" s="36">
        <f t="shared" si="30"/>
        <v>0</v>
      </c>
      <c r="D282" s="243">
        <f t="shared" si="34"/>
        <v>0</v>
      </c>
      <c r="E282" s="243">
        <f t="shared" si="31"/>
        <v>0</v>
      </c>
      <c r="F282" s="243">
        <f t="shared" si="32"/>
        <v>0</v>
      </c>
      <c r="G282" s="262">
        <f t="shared" si="33"/>
        <v>0</v>
      </c>
      <c r="M282" s="1"/>
      <c r="N282" s="1"/>
      <c r="O282" s="1"/>
    </row>
    <row r="283" spans="1:15" x14ac:dyDescent="0.2">
      <c r="A283" s="34" t="str">
        <f t="shared" si="28"/>
        <v>Finished</v>
      </c>
      <c r="B283" s="35">
        <f t="shared" si="29"/>
        <v>50693</v>
      </c>
      <c r="C283" s="36">
        <f t="shared" si="30"/>
        <v>0</v>
      </c>
      <c r="D283" s="243">
        <f t="shared" si="34"/>
        <v>0</v>
      </c>
      <c r="E283" s="243">
        <f t="shared" si="31"/>
        <v>0</v>
      </c>
      <c r="F283" s="243">
        <f t="shared" si="32"/>
        <v>0</v>
      </c>
      <c r="G283" s="262">
        <f t="shared" si="33"/>
        <v>0</v>
      </c>
      <c r="M283" s="1"/>
      <c r="N283" s="1"/>
      <c r="O283" s="1"/>
    </row>
    <row r="284" spans="1:15" x14ac:dyDescent="0.2">
      <c r="A284" s="34" t="str">
        <f t="shared" si="28"/>
        <v>Finished</v>
      </c>
      <c r="B284" s="35">
        <f t="shared" si="29"/>
        <v>50724</v>
      </c>
      <c r="C284" s="36">
        <f t="shared" si="30"/>
        <v>0</v>
      </c>
      <c r="D284" s="243">
        <f t="shared" si="34"/>
        <v>0</v>
      </c>
      <c r="E284" s="243">
        <f t="shared" si="31"/>
        <v>0</v>
      </c>
      <c r="F284" s="243">
        <f t="shared" si="32"/>
        <v>0</v>
      </c>
      <c r="G284" s="262">
        <f t="shared" si="33"/>
        <v>0</v>
      </c>
      <c r="M284" s="1"/>
      <c r="N284" s="1"/>
      <c r="O284" s="1"/>
    </row>
    <row r="285" spans="1:15" x14ac:dyDescent="0.2">
      <c r="A285" s="34" t="str">
        <f t="shared" si="28"/>
        <v>Finished</v>
      </c>
      <c r="B285" s="35">
        <f t="shared" si="29"/>
        <v>50754</v>
      </c>
      <c r="C285" s="36">
        <f t="shared" si="30"/>
        <v>0</v>
      </c>
      <c r="D285" s="243">
        <f t="shared" si="34"/>
        <v>0</v>
      </c>
      <c r="E285" s="243">
        <f t="shared" si="31"/>
        <v>0</v>
      </c>
      <c r="F285" s="243">
        <f t="shared" si="32"/>
        <v>0</v>
      </c>
      <c r="G285" s="262">
        <f t="shared" si="33"/>
        <v>0</v>
      </c>
      <c r="M285" s="1"/>
      <c r="N285" s="1"/>
      <c r="O285" s="1"/>
    </row>
    <row r="286" spans="1:15" x14ac:dyDescent="0.2">
      <c r="A286" s="34" t="str">
        <f t="shared" si="28"/>
        <v>Finished</v>
      </c>
      <c r="B286" s="35">
        <f t="shared" si="29"/>
        <v>50785</v>
      </c>
      <c r="C286" s="36">
        <f t="shared" si="30"/>
        <v>0</v>
      </c>
      <c r="D286" s="243">
        <f t="shared" si="34"/>
        <v>0</v>
      </c>
      <c r="E286" s="243">
        <f t="shared" si="31"/>
        <v>0</v>
      </c>
      <c r="F286" s="243">
        <f t="shared" si="32"/>
        <v>0</v>
      </c>
      <c r="G286" s="262">
        <f t="shared" si="33"/>
        <v>0</v>
      </c>
      <c r="M286" s="1"/>
      <c r="N286" s="1"/>
      <c r="O286" s="1"/>
    </row>
    <row r="287" spans="1:15" x14ac:dyDescent="0.2">
      <c r="A287" s="34" t="str">
        <f t="shared" si="28"/>
        <v>Finished</v>
      </c>
      <c r="B287" s="35">
        <f t="shared" si="29"/>
        <v>50816</v>
      </c>
      <c r="C287" s="36">
        <f t="shared" si="30"/>
        <v>0</v>
      </c>
      <c r="D287" s="243">
        <f t="shared" si="34"/>
        <v>0</v>
      </c>
      <c r="E287" s="243">
        <f t="shared" si="31"/>
        <v>0</v>
      </c>
      <c r="F287" s="243">
        <f t="shared" si="32"/>
        <v>0</v>
      </c>
      <c r="G287" s="262">
        <f t="shared" si="33"/>
        <v>0</v>
      </c>
      <c r="M287" s="1"/>
      <c r="N287" s="1"/>
      <c r="O287" s="1"/>
    </row>
    <row r="288" spans="1:15" x14ac:dyDescent="0.2">
      <c r="A288" s="34" t="str">
        <f t="shared" si="28"/>
        <v>Finished</v>
      </c>
      <c r="B288" s="35">
        <f t="shared" si="29"/>
        <v>50844</v>
      </c>
      <c r="C288" s="36">
        <f t="shared" si="30"/>
        <v>0</v>
      </c>
      <c r="D288" s="243">
        <f t="shared" si="34"/>
        <v>0</v>
      </c>
      <c r="E288" s="243">
        <f t="shared" si="31"/>
        <v>0</v>
      </c>
      <c r="F288" s="243">
        <f t="shared" si="32"/>
        <v>0</v>
      </c>
      <c r="G288" s="262">
        <f t="shared" si="33"/>
        <v>0</v>
      </c>
      <c r="M288" s="1"/>
      <c r="N288" s="1"/>
      <c r="O288" s="1"/>
    </row>
    <row r="289" spans="1:15" x14ac:dyDescent="0.2">
      <c r="A289" s="34" t="str">
        <f t="shared" si="28"/>
        <v>Finished</v>
      </c>
      <c r="B289" s="35">
        <f t="shared" si="29"/>
        <v>50875</v>
      </c>
      <c r="C289" s="36">
        <f t="shared" si="30"/>
        <v>0</v>
      </c>
      <c r="D289" s="243">
        <f t="shared" si="34"/>
        <v>0</v>
      </c>
      <c r="E289" s="243">
        <f t="shared" si="31"/>
        <v>0</v>
      </c>
      <c r="F289" s="243">
        <f t="shared" si="32"/>
        <v>0</v>
      </c>
      <c r="G289" s="262">
        <f t="shared" si="33"/>
        <v>0</v>
      </c>
      <c r="M289" s="1"/>
      <c r="N289" s="1"/>
      <c r="O289" s="1"/>
    </row>
    <row r="290" spans="1:15" x14ac:dyDescent="0.2">
      <c r="A290" s="34" t="str">
        <f t="shared" si="28"/>
        <v>Finished</v>
      </c>
      <c r="B290" s="35">
        <f t="shared" si="29"/>
        <v>50905</v>
      </c>
      <c r="C290" s="36">
        <f t="shared" si="30"/>
        <v>0</v>
      </c>
      <c r="D290" s="243">
        <f t="shared" si="34"/>
        <v>0</v>
      </c>
      <c r="E290" s="243">
        <f t="shared" si="31"/>
        <v>0</v>
      </c>
      <c r="F290" s="243">
        <f t="shared" si="32"/>
        <v>0</v>
      </c>
      <c r="G290" s="262">
        <f t="shared" si="33"/>
        <v>0</v>
      </c>
      <c r="M290" s="1"/>
      <c r="N290" s="1"/>
      <c r="O290" s="1"/>
    </row>
    <row r="291" spans="1:15" x14ac:dyDescent="0.2">
      <c r="A291" s="34" t="str">
        <f t="shared" si="28"/>
        <v>Finished</v>
      </c>
      <c r="B291" s="35">
        <f t="shared" si="29"/>
        <v>50936</v>
      </c>
      <c r="C291" s="36">
        <f t="shared" si="30"/>
        <v>0</v>
      </c>
      <c r="D291" s="243">
        <f t="shared" si="34"/>
        <v>0</v>
      </c>
      <c r="E291" s="243">
        <f t="shared" si="31"/>
        <v>0</v>
      </c>
      <c r="F291" s="243">
        <f t="shared" si="32"/>
        <v>0</v>
      </c>
      <c r="G291" s="262">
        <f t="shared" si="33"/>
        <v>0</v>
      </c>
      <c r="M291" s="1"/>
      <c r="N291" s="1"/>
      <c r="O291" s="1"/>
    </row>
    <row r="292" spans="1:15" x14ac:dyDescent="0.2">
      <c r="A292" s="34" t="str">
        <f t="shared" si="28"/>
        <v>Finished</v>
      </c>
      <c r="B292" s="35">
        <f t="shared" si="29"/>
        <v>50966</v>
      </c>
      <c r="C292" s="36">
        <f t="shared" si="30"/>
        <v>0</v>
      </c>
      <c r="D292" s="243">
        <f t="shared" si="34"/>
        <v>0</v>
      </c>
      <c r="E292" s="243">
        <f t="shared" si="31"/>
        <v>0</v>
      </c>
      <c r="F292" s="243">
        <f t="shared" si="32"/>
        <v>0</v>
      </c>
      <c r="G292" s="262">
        <f t="shared" si="33"/>
        <v>0</v>
      </c>
      <c r="M292" s="1"/>
      <c r="N292" s="1"/>
      <c r="O292" s="1"/>
    </row>
    <row r="293" spans="1:15" x14ac:dyDescent="0.2">
      <c r="A293" s="34" t="str">
        <f t="shared" si="28"/>
        <v>Finished</v>
      </c>
      <c r="B293" s="35">
        <f t="shared" si="29"/>
        <v>50997</v>
      </c>
      <c r="C293" s="36">
        <f t="shared" si="30"/>
        <v>0</v>
      </c>
      <c r="D293" s="243">
        <f t="shared" si="34"/>
        <v>0</v>
      </c>
      <c r="E293" s="243">
        <f t="shared" si="31"/>
        <v>0</v>
      </c>
      <c r="F293" s="243">
        <f t="shared" si="32"/>
        <v>0</v>
      </c>
      <c r="G293" s="262">
        <f t="shared" si="33"/>
        <v>0</v>
      </c>
      <c r="M293" s="1"/>
      <c r="N293" s="1"/>
      <c r="O293" s="1"/>
    </row>
    <row r="294" spans="1:15" x14ac:dyDescent="0.2">
      <c r="A294" s="34" t="str">
        <f t="shared" si="28"/>
        <v>Finished</v>
      </c>
      <c r="B294" s="35">
        <f t="shared" si="29"/>
        <v>51028</v>
      </c>
      <c r="C294" s="36">
        <f t="shared" si="30"/>
        <v>0</v>
      </c>
      <c r="D294" s="243">
        <f t="shared" si="34"/>
        <v>0</v>
      </c>
      <c r="E294" s="243">
        <f t="shared" si="31"/>
        <v>0</v>
      </c>
      <c r="F294" s="243">
        <f t="shared" si="32"/>
        <v>0</v>
      </c>
      <c r="G294" s="262">
        <f t="shared" si="33"/>
        <v>0</v>
      </c>
      <c r="M294" s="1"/>
      <c r="N294" s="1"/>
      <c r="O294" s="1"/>
    </row>
    <row r="295" spans="1:15" x14ac:dyDescent="0.2">
      <c r="A295" s="34" t="str">
        <f t="shared" si="28"/>
        <v>Finished</v>
      </c>
      <c r="B295" s="35">
        <f t="shared" si="29"/>
        <v>51058</v>
      </c>
      <c r="C295" s="36">
        <f t="shared" si="30"/>
        <v>0</v>
      </c>
      <c r="D295" s="243">
        <f t="shared" si="34"/>
        <v>0</v>
      </c>
      <c r="E295" s="243">
        <f t="shared" si="31"/>
        <v>0</v>
      </c>
      <c r="F295" s="243">
        <f t="shared" si="32"/>
        <v>0</v>
      </c>
      <c r="G295" s="262">
        <f t="shared" si="33"/>
        <v>0</v>
      </c>
      <c r="M295" s="1"/>
      <c r="N295" s="1"/>
      <c r="O295" s="1"/>
    </row>
    <row r="296" spans="1:15" x14ac:dyDescent="0.2">
      <c r="A296" s="34" t="str">
        <f t="shared" si="28"/>
        <v>Finished</v>
      </c>
      <c r="B296" s="35">
        <f t="shared" si="29"/>
        <v>51089</v>
      </c>
      <c r="C296" s="36">
        <f t="shared" si="30"/>
        <v>0</v>
      </c>
      <c r="D296" s="243">
        <f t="shared" si="34"/>
        <v>0</v>
      </c>
      <c r="E296" s="243">
        <f t="shared" si="31"/>
        <v>0</v>
      </c>
      <c r="F296" s="243">
        <f t="shared" si="32"/>
        <v>0</v>
      </c>
      <c r="G296" s="262">
        <f t="shared" si="33"/>
        <v>0</v>
      </c>
      <c r="M296" s="1"/>
      <c r="N296" s="1"/>
      <c r="O296" s="1"/>
    </row>
    <row r="297" spans="1:15" x14ac:dyDescent="0.2">
      <c r="A297" s="34" t="str">
        <f t="shared" si="28"/>
        <v>Finished</v>
      </c>
      <c r="B297" s="35">
        <f t="shared" si="29"/>
        <v>51119</v>
      </c>
      <c r="C297" s="36">
        <f t="shared" si="30"/>
        <v>0</v>
      </c>
      <c r="D297" s="243">
        <f t="shared" si="34"/>
        <v>0</v>
      </c>
      <c r="E297" s="243">
        <f t="shared" si="31"/>
        <v>0</v>
      </c>
      <c r="F297" s="243">
        <f t="shared" si="32"/>
        <v>0</v>
      </c>
      <c r="G297" s="262">
        <f t="shared" si="33"/>
        <v>0</v>
      </c>
      <c r="M297" s="1"/>
      <c r="N297" s="1"/>
      <c r="O297" s="1"/>
    </row>
    <row r="298" spans="1:15" x14ac:dyDescent="0.2">
      <c r="A298" s="34" t="str">
        <f t="shared" si="28"/>
        <v>Finished</v>
      </c>
      <c r="B298" s="35">
        <f t="shared" si="29"/>
        <v>51150</v>
      </c>
      <c r="C298" s="36">
        <f t="shared" si="30"/>
        <v>0</v>
      </c>
      <c r="D298" s="243">
        <f t="shared" si="34"/>
        <v>0</v>
      </c>
      <c r="E298" s="243">
        <f t="shared" si="31"/>
        <v>0</v>
      </c>
      <c r="F298" s="243">
        <f t="shared" si="32"/>
        <v>0</v>
      </c>
      <c r="G298" s="262">
        <f t="shared" si="33"/>
        <v>0</v>
      </c>
      <c r="M298" s="1"/>
      <c r="N298" s="1"/>
      <c r="O298" s="1"/>
    </row>
    <row r="299" spans="1:15" x14ac:dyDescent="0.2">
      <c r="A299" s="34" t="str">
        <f t="shared" si="28"/>
        <v>Finished</v>
      </c>
      <c r="B299" s="35">
        <f t="shared" si="29"/>
        <v>51181</v>
      </c>
      <c r="C299" s="36">
        <f t="shared" si="30"/>
        <v>0</v>
      </c>
      <c r="D299" s="243">
        <f t="shared" si="34"/>
        <v>0</v>
      </c>
      <c r="E299" s="243">
        <f t="shared" si="31"/>
        <v>0</v>
      </c>
      <c r="F299" s="243">
        <f t="shared" si="32"/>
        <v>0</v>
      </c>
      <c r="G299" s="262">
        <f t="shared" si="33"/>
        <v>0</v>
      </c>
      <c r="M299" s="1"/>
      <c r="N299" s="1"/>
      <c r="O299" s="1"/>
    </row>
    <row r="300" spans="1:15" x14ac:dyDescent="0.2">
      <c r="A300" s="34" t="str">
        <f t="shared" si="28"/>
        <v>Finished</v>
      </c>
      <c r="B300" s="35">
        <f t="shared" si="29"/>
        <v>51210</v>
      </c>
      <c r="C300" s="36">
        <f t="shared" si="30"/>
        <v>0</v>
      </c>
      <c r="D300" s="243">
        <f t="shared" si="34"/>
        <v>0</v>
      </c>
      <c r="E300" s="243">
        <f t="shared" si="31"/>
        <v>0</v>
      </c>
      <c r="F300" s="243">
        <f t="shared" si="32"/>
        <v>0</v>
      </c>
      <c r="G300" s="262">
        <f t="shared" si="33"/>
        <v>0</v>
      </c>
      <c r="M300" s="1"/>
      <c r="N300" s="1"/>
      <c r="O300" s="1"/>
    </row>
    <row r="301" spans="1:15" x14ac:dyDescent="0.2">
      <c r="A301" s="34" t="str">
        <f t="shared" si="28"/>
        <v>Finished</v>
      </c>
      <c r="B301" s="35">
        <f t="shared" si="29"/>
        <v>51241</v>
      </c>
      <c r="C301" s="36">
        <f t="shared" si="30"/>
        <v>0</v>
      </c>
      <c r="D301" s="243">
        <f t="shared" si="34"/>
        <v>0</v>
      </c>
      <c r="E301" s="243">
        <f t="shared" si="31"/>
        <v>0</v>
      </c>
      <c r="F301" s="243">
        <f t="shared" si="32"/>
        <v>0</v>
      </c>
      <c r="G301" s="262">
        <f t="shared" si="33"/>
        <v>0</v>
      </c>
      <c r="M301" s="1"/>
      <c r="N301" s="1"/>
      <c r="O301" s="1"/>
    </row>
    <row r="302" spans="1:15" x14ac:dyDescent="0.2">
      <c r="A302" s="34" t="str">
        <f t="shared" si="28"/>
        <v>Finished</v>
      </c>
      <c r="B302" s="35">
        <f t="shared" si="29"/>
        <v>51271</v>
      </c>
      <c r="C302" s="36">
        <f t="shared" si="30"/>
        <v>0</v>
      </c>
      <c r="D302" s="243">
        <f t="shared" si="34"/>
        <v>0</v>
      </c>
      <c r="E302" s="243">
        <f t="shared" si="31"/>
        <v>0</v>
      </c>
      <c r="F302" s="243">
        <f t="shared" si="32"/>
        <v>0</v>
      </c>
      <c r="G302" s="262">
        <f t="shared" si="33"/>
        <v>0</v>
      </c>
      <c r="M302" s="1"/>
      <c r="N302" s="1"/>
      <c r="O302" s="1"/>
    </row>
    <row r="303" spans="1:15" x14ac:dyDescent="0.2">
      <c r="A303" s="34" t="str">
        <f t="shared" si="28"/>
        <v>Finished</v>
      </c>
      <c r="B303" s="35">
        <f t="shared" si="29"/>
        <v>51302</v>
      </c>
      <c r="C303" s="36">
        <f t="shared" si="30"/>
        <v>0</v>
      </c>
      <c r="D303" s="243">
        <f t="shared" si="34"/>
        <v>0</v>
      </c>
      <c r="E303" s="243">
        <f t="shared" si="31"/>
        <v>0</v>
      </c>
      <c r="F303" s="243">
        <f t="shared" si="32"/>
        <v>0</v>
      </c>
      <c r="G303" s="262">
        <f t="shared" si="33"/>
        <v>0</v>
      </c>
      <c r="M303" s="1"/>
      <c r="N303" s="1"/>
      <c r="O303" s="1"/>
    </row>
    <row r="304" spans="1:15" x14ac:dyDescent="0.2">
      <c r="A304" s="34" t="str">
        <f t="shared" si="28"/>
        <v>Finished</v>
      </c>
      <c r="B304" s="35">
        <f t="shared" si="29"/>
        <v>51332</v>
      </c>
      <c r="C304" s="36">
        <f t="shared" si="30"/>
        <v>0</v>
      </c>
      <c r="D304" s="243">
        <f t="shared" si="34"/>
        <v>0</v>
      </c>
      <c r="E304" s="243">
        <f t="shared" si="31"/>
        <v>0</v>
      </c>
      <c r="F304" s="243">
        <f t="shared" si="32"/>
        <v>0</v>
      </c>
      <c r="G304" s="262">
        <f t="shared" si="33"/>
        <v>0</v>
      </c>
      <c r="M304" s="1"/>
      <c r="N304" s="1"/>
      <c r="O304" s="1"/>
    </row>
    <row r="305" spans="1:15" x14ac:dyDescent="0.2">
      <c r="A305" s="34" t="str">
        <f t="shared" si="28"/>
        <v>Finished</v>
      </c>
      <c r="B305" s="35">
        <f t="shared" si="29"/>
        <v>51363</v>
      </c>
      <c r="C305" s="36">
        <f t="shared" si="30"/>
        <v>0</v>
      </c>
      <c r="D305" s="243">
        <f t="shared" si="34"/>
        <v>0</v>
      </c>
      <c r="E305" s="243">
        <f t="shared" si="31"/>
        <v>0</v>
      </c>
      <c r="F305" s="243">
        <f t="shared" si="32"/>
        <v>0</v>
      </c>
      <c r="G305" s="262">
        <f t="shared" si="33"/>
        <v>0</v>
      </c>
      <c r="M305" s="1"/>
      <c r="N305" s="1"/>
      <c r="O305" s="1"/>
    </row>
    <row r="306" spans="1:15" x14ac:dyDescent="0.2">
      <c r="A306" s="34" t="str">
        <f t="shared" si="28"/>
        <v>Finished</v>
      </c>
      <c r="B306" s="35">
        <f t="shared" si="29"/>
        <v>51394</v>
      </c>
      <c r="C306" s="36">
        <f t="shared" si="30"/>
        <v>0</v>
      </c>
      <c r="D306" s="243">
        <f t="shared" si="34"/>
        <v>0</v>
      </c>
      <c r="E306" s="243">
        <f t="shared" si="31"/>
        <v>0</v>
      </c>
      <c r="F306" s="243">
        <f t="shared" si="32"/>
        <v>0</v>
      </c>
      <c r="G306" s="262">
        <f t="shared" si="33"/>
        <v>0</v>
      </c>
      <c r="M306" s="1"/>
      <c r="N306" s="1"/>
      <c r="O306" s="1"/>
    </row>
    <row r="307" spans="1:15" x14ac:dyDescent="0.2">
      <c r="A307" s="34" t="str">
        <f t="shared" si="28"/>
        <v>Finished</v>
      </c>
      <c r="B307" s="35">
        <f t="shared" si="29"/>
        <v>51424</v>
      </c>
      <c r="C307" s="36">
        <f t="shared" si="30"/>
        <v>0</v>
      </c>
      <c r="D307" s="243">
        <f t="shared" si="34"/>
        <v>0</v>
      </c>
      <c r="E307" s="243">
        <f t="shared" si="31"/>
        <v>0</v>
      </c>
      <c r="F307" s="243">
        <f t="shared" si="32"/>
        <v>0</v>
      </c>
      <c r="G307" s="262">
        <f t="shared" si="33"/>
        <v>0</v>
      </c>
      <c r="M307" s="1"/>
      <c r="N307" s="1"/>
      <c r="O307" s="1"/>
    </row>
    <row r="308" spans="1:15" x14ac:dyDescent="0.2">
      <c r="A308" s="34" t="str">
        <f t="shared" si="28"/>
        <v>Finished</v>
      </c>
      <c r="B308" s="35">
        <f t="shared" si="29"/>
        <v>51455</v>
      </c>
      <c r="C308" s="36">
        <f t="shared" si="30"/>
        <v>0</v>
      </c>
      <c r="D308" s="243">
        <f t="shared" si="34"/>
        <v>0</v>
      </c>
      <c r="E308" s="243">
        <f t="shared" si="31"/>
        <v>0</v>
      </c>
      <c r="F308" s="243">
        <f t="shared" si="32"/>
        <v>0</v>
      </c>
      <c r="G308" s="262">
        <f t="shared" si="33"/>
        <v>0</v>
      </c>
      <c r="M308" s="1"/>
      <c r="N308" s="1"/>
      <c r="O308" s="1"/>
    </row>
    <row r="309" spans="1:15" x14ac:dyDescent="0.2">
      <c r="A309" s="34" t="str">
        <f t="shared" ref="A309:A372" si="35">+IF(A308&lt;num_pmts,A308+1,"Finished")</f>
        <v>Finished</v>
      </c>
      <c r="B309" s="35">
        <f t="shared" si="29"/>
        <v>51485</v>
      </c>
      <c r="C309" s="36">
        <f t="shared" si="30"/>
        <v>0</v>
      </c>
      <c r="D309" s="243">
        <f t="shared" si="34"/>
        <v>0</v>
      </c>
      <c r="E309" s="243">
        <f t="shared" si="31"/>
        <v>0</v>
      </c>
      <c r="F309" s="243">
        <f t="shared" si="32"/>
        <v>0</v>
      </c>
      <c r="G309" s="262">
        <f t="shared" si="33"/>
        <v>0</v>
      </c>
      <c r="M309" s="1"/>
      <c r="N309" s="1"/>
      <c r="O309" s="1"/>
    </row>
    <row r="310" spans="1:15" x14ac:dyDescent="0.2">
      <c r="A310" s="34" t="str">
        <f t="shared" si="35"/>
        <v>Finished</v>
      </c>
      <c r="B310" s="35">
        <f t="shared" si="29"/>
        <v>51516</v>
      </c>
      <c r="C310" s="36">
        <f t="shared" si="30"/>
        <v>0</v>
      </c>
      <c r="D310" s="243">
        <f t="shared" si="34"/>
        <v>0</v>
      </c>
      <c r="E310" s="243">
        <f t="shared" si="31"/>
        <v>0</v>
      </c>
      <c r="F310" s="243">
        <f t="shared" si="32"/>
        <v>0</v>
      </c>
      <c r="G310" s="262">
        <f t="shared" si="33"/>
        <v>0</v>
      </c>
      <c r="M310" s="1"/>
      <c r="N310" s="1"/>
      <c r="O310" s="1"/>
    </row>
    <row r="311" spans="1:15" x14ac:dyDescent="0.2">
      <c r="A311" s="34" t="str">
        <f t="shared" si="35"/>
        <v>Finished</v>
      </c>
      <c r="B311" s="35">
        <f t="shared" si="29"/>
        <v>51547</v>
      </c>
      <c r="C311" s="36">
        <f t="shared" si="30"/>
        <v>0</v>
      </c>
      <c r="D311" s="243">
        <f t="shared" si="34"/>
        <v>0</v>
      </c>
      <c r="E311" s="243">
        <f t="shared" si="31"/>
        <v>0</v>
      </c>
      <c r="F311" s="243">
        <f t="shared" si="32"/>
        <v>0</v>
      </c>
      <c r="G311" s="262">
        <f t="shared" si="33"/>
        <v>0</v>
      </c>
      <c r="M311" s="1"/>
      <c r="N311" s="1"/>
      <c r="O311" s="1"/>
    </row>
    <row r="312" spans="1:15" x14ac:dyDescent="0.2">
      <c r="A312" s="34" t="str">
        <f t="shared" si="35"/>
        <v>Finished</v>
      </c>
      <c r="B312" s="35">
        <f t="shared" si="29"/>
        <v>51575</v>
      </c>
      <c r="C312" s="36">
        <f t="shared" si="30"/>
        <v>0</v>
      </c>
      <c r="D312" s="243">
        <f t="shared" si="34"/>
        <v>0</v>
      </c>
      <c r="E312" s="243">
        <f t="shared" si="31"/>
        <v>0</v>
      </c>
      <c r="F312" s="243">
        <f t="shared" si="32"/>
        <v>0</v>
      </c>
      <c r="G312" s="262">
        <f t="shared" si="33"/>
        <v>0</v>
      </c>
      <c r="M312" s="1"/>
      <c r="N312" s="1"/>
      <c r="O312" s="1"/>
    </row>
    <row r="313" spans="1:15" x14ac:dyDescent="0.2">
      <c r="A313" s="34" t="str">
        <f t="shared" si="35"/>
        <v>Finished</v>
      </c>
      <c r="B313" s="35">
        <f t="shared" si="29"/>
        <v>51606</v>
      </c>
      <c r="C313" s="36">
        <f t="shared" si="30"/>
        <v>0</v>
      </c>
      <c r="D313" s="243">
        <f t="shared" si="34"/>
        <v>0</v>
      </c>
      <c r="E313" s="243">
        <f t="shared" si="31"/>
        <v>0</v>
      </c>
      <c r="F313" s="243">
        <f t="shared" si="32"/>
        <v>0</v>
      </c>
      <c r="G313" s="262">
        <f t="shared" si="33"/>
        <v>0</v>
      </c>
      <c r="M313" s="1"/>
      <c r="N313" s="1"/>
      <c r="O313" s="1"/>
    </row>
    <row r="314" spans="1:15" x14ac:dyDescent="0.2">
      <c r="A314" s="34" t="str">
        <f t="shared" si="35"/>
        <v>Finished</v>
      </c>
      <c r="B314" s="35">
        <f t="shared" si="29"/>
        <v>51636</v>
      </c>
      <c r="C314" s="36">
        <f t="shared" si="30"/>
        <v>0</v>
      </c>
      <c r="D314" s="243">
        <f t="shared" si="34"/>
        <v>0</v>
      </c>
      <c r="E314" s="243">
        <f t="shared" si="31"/>
        <v>0</v>
      </c>
      <c r="F314" s="243">
        <f t="shared" si="32"/>
        <v>0</v>
      </c>
      <c r="G314" s="262">
        <f t="shared" si="33"/>
        <v>0</v>
      </c>
      <c r="M314" s="1"/>
      <c r="N314" s="1"/>
      <c r="O314" s="1"/>
    </row>
    <row r="315" spans="1:15" x14ac:dyDescent="0.2">
      <c r="A315" s="34" t="str">
        <f t="shared" si="35"/>
        <v>Finished</v>
      </c>
      <c r="B315" s="35">
        <f t="shared" si="29"/>
        <v>51667</v>
      </c>
      <c r="C315" s="36">
        <f t="shared" si="30"/>
        <v>0</v>
      </c>
      <c r="D315" s="243">
        <f t="shared" si="34"/>
        <v>0</v>
      </c>
      <c r="E315" s="243">
        <f t="shared" si="31"/>
        <v>0</v>
      </c>
      <c r="F315" s="243">
        <f t="shared" si="32"/>
        <v>0</v>
      </c>
      <c r="G315" s="262">
        <f t="shared" si="33"/>
        <v>0</v>
      </c>
      <c r="M315" s="1"/>
      <c r="N315" s="1"/>
      <c r="O315" s="1"/>
    </row>
    <row r="316" spans="1:15" x14ac:dyDescent="0.2">
      <c r="A316" s="34" t="str">
        <f t="shared" si="35"/>
        <v>Finished</v>
      </c>
      <c r="B316" s="35">
        <f t="shared" si="29"/>
        <v>51697</v>
      </c>
      <c r="C316" s="36">
        <f t="shared" si="30"/>
        <v>0</v>
      </c>
      <c r="D316" s="243">
        <f t="shared" si="34"/>
        <v>0</v>
      </c>
      <c r="E316" s="243">
        <f t="shared" si="31"/>
        <v>0</v>
      </c>
      <c r="F316" s="243">
        <f t="shared" si="32"/>
        <v>0</v>
      </c>
      <c r="G316" s="262">
        <f t="shared" si="33"/>
        <v>0</v>
      </c>
      <c r="M316" s="1"/>
      <c r="N316" s="1"/>
      <c r="O316" s="1"/>
    </row>
    <row r="317" spans="1:15" x14ac:dyDescent="0.2">
      <c r="A317" s="34" t="str">
        <f t="shared" si="35"/>
        <v>Finished</v>
      </c>
      <c r="B317" s="35">
        <f t="shared" si="29"/>
        <v>51728</v>
      </c>
      <c r="C317" s="36">
        <f t="shared" si="30"/>
        <v>0</v>
      </c>
      <c r="D317" s="243">
        <f t="shared" si="34"/>
        <v>0</v>
      </c>
      <c r="E317" s="243">
        <f t="shared" si="31"/>
        <v>0</v>
      </c>
      <c r="F317" s="243">
        <f t="shared" si="32"/>
        <v>0</v>
      </c>
      <c r="G317" s="262">
        <f t="shared" si="33"/>
        <v>0</v>
      </c>
      <c r="M317" s="1"/>
      <c r="N317" s="1"/>
      <c r="O317" s="1"/>
    </row>
    <row r="318" spans="1:15" x14ac:dyDescent="0.2">
      <c r="A318" s="34" t="str">
        <f t="shared" si="35"/>
        <v>Finished</v>
      </c>
      <c r="B318" s="35">
        <f t="shared" si="29"/>
        <v>51759</v>
      </c>
      <c r="C318" s="36">
        <f t="shared" si="30"/>
        <v>0</v>
      </c>
      <c r="D318" s="243">
        <f t="shared" si="34"/>
        <v>0</v>
      </c>
      <c r="E318" s="243">
        <f t="shared" si="31"/>
        <v>0</v>
      </c>
      <c r="F318" s="243">
        <f t="shared" si="32"/>
        <v>0</v>
      </c>
      <c r="G318" s="262">
        <f t="shared" si="33"/>
        <v>0</v>
      </c>
      <c r="M318" s="1"/>
      <c r="N318" s="1"/>
      <c r="O318" s="1"/>
    </row>
    <row r="319" spans="1:15" x14ac:dyDescent="0.2">
      <c r="A319" s="34" t="str">
        <f t="shared" si="35"/>
        <v>Finished</v>
      </c>
      <c r="B319" s="35">
        <f t="shared" si="29"/>
        <v>51789</v>
      </c>
      <c r="C319" s="36">
        <f t="shared" si="30"/>
        <v>0</v>
      </c>
      <c r="D319" s="243">
        <f t="shared" si="34"/>
        <v>0</v>
      </c>
      <c r="E319" s="243">
        <f t="shared" si="31"/>
        <v>0</v>
      </c>
      <c r="F319" s="243">
        <f t="shared" si="32"/>
        <v>0</v>
      </c>
      <c r="G319" s="262">
        <f t="shared" si="33"/>
        <v>0</v>
      </c>
      <c r="M319" s="1"/>
      <c r="N319" s="1"/>
      <c r="O319" s="1"/>
    </row>
    <row r="320" spans="1:15" s="2" customFormat="1" ht="15" x14ac:dyDescent="0.25">
      <c r="A320" s="75" t="str">
        <f t="shared" si="35"/>
        <v>Finished</v>
      </c>
      <c r="B320" s="76">
        <f t="shared" si="29"/>
        <v>51820</v>
      </c>
      <c r="C320" s="77">
        <f t="shared" si="30"/>
        <v>0</v>
      </c>
      <c r="D320" s="245">
        <f t="shared" si="34"/>
        <v>0</v>
      </c>
      <c r="E320" s="245">
        <f t="shared" si="31"/>
        <v>0</v>
      </c>
      <c r="F320" s="245">
        <f t="shared" si="32"/>
        <v>0</v>
      </c>
      <c r="G320" s="268">
        <f t="shared" si="33"/>
        <v>0</v>
      </c>
      <c r="M320" s="1"/>
      <c r="N320" s="1"/>
      <c r="O320" s="1"/>
    </row>
    <row r="321" spans="1:15" x14ac:dyDescent="0.2">
      <c r="A321" s="34" t="str">
        <f t="shared" si="35"/>
        <v>Finished</v>
      </c>
      <c r="B321" s="35">
        <f t="shared" si="29"/>
        <v>51850</v>
      </c>
      <c r="C321" s="36">
        <f t="shared" si="30"/>
        <v>0</v>
      </c>
      <c r="D321" s="243">
        <f t="shared" si="34"/>
        <v>0</v>
      </c>
      <c r="E321" s="243">
        <f t="shared" si="31"/>
        <v>0</v>
      </c>
      <c r="F321" s="243">
        <f t="shared" si="32"/>
        <v>0</v>
      </c>
      <c r="G321" s="262">
        <f t="shared" si="33"/>
        <v>0</v>
      </c>
      <c r="M321" s="1"/>
      <c r="N321" s="1"/>
      <c r="O321" s="1"/>
    </row>
    <row r="322" spans="1:15" x14ac:dyDescent="0.2">
      <c r="A322" s="34" t="str">
        <f t="shared" si="35"/>
        <v>Finished</v>
      </c>
      <c r="B322" s="35">
        <f t="shared" si="29"/>
        <v>51881</v>
      </c>
      <c r="C322" s="36">
        <f t="shared" si="30"/>
        <v>0</v>
      </c>
      <c r="D322" s="243">
        <f t="shared" si="34"/>
        <v>0</v>
      </c>
      <c r="E322" s="243">
        <f t="shared" si="31"/>
        <v>0</v>
      </c>
      <c r="F322" s="243">
        <f t="shared" si="32"/>
        <v>0</v>
      </c>
      <c r="G322" s="262">
        <f t="shared" si="33"/>
        <v>0</v>
      </c>
      <c r="M322" s="1"/>
      <c r="N322" s="1"/>
      <c r="O322" s="1"/>
    </row>
    <row r="323" spans="1:15" x14ac:dyDescent="0.2">
      <c r="A323" s="34" t="str">
        <f t="shared" si="35"/>
        <v>Finished</v>
      </c>
      <c r="B323" s="35">
        <f t="shared" si="29"/>
        <v>51912</v>
      </c>
      <c r="C323" s="36">
        <f t="shared" si="30"/>
        <v>0</v>
      </c>
      <c r="D323" s="243">
        <f t="shared" si="34"/>
        <v>0</v>
      </c>
      <c r="E323" s="243">
        <f t="shared" si="31"/>
        <v>0</v>
      </c>
      <c r="F323" s="243">
        <f t="shared" si="32"/>
        <v>0</v>
      </c>
      <c r="G323" s="262">
        <f t="shared" si="33"/>
        <v>0</v>
      </c>
      <c r="M323" s="1"/>
      <c r="N323" s="1"/>
      <c r="O323" s="1"/>
    </row>
    <row r="324" spans="1:15" x14ac:dyDescent="0.2">
      <c r="A324" s="34" t="str">
        <f t="shared" si="35"/>
        <v>Finished</v>
      </c>
      <c r="B324" s="35">
        <f t="shared" si="29"/>
        <v>51940</v>
      </c>
      <c r="C324" s="36">
        <f t="shared" si="30"/>
        <v>0</v>
      </c>
      <c r="D324" s="243">
        <f t="shared" si="34"/>
        <v>0</v>
      </c>
      <c r="E324" s="243">
        <f t="shared" si="31"/>
        <v>0</v>
      </c>
      <c r="F324" s="243">
        <f t="shared" si="32"/>
        <v>0</v>
      </c>
      <c r="G324" s="262">
        <f t="shared" si="33"/>
        <v>0</v>
      </c>
      <c r="M324" s="1"/>
      <c r="N324" s="1"/>
      <c r="O324" s="1"/>
    </row>
    <row r="325" spans="1:15" x14ac:dyDescent="0.2">
      <c r="A325" s="34" t="str">
        <f t="shared" si="35"/>
        <v>Finished</v>
      </c>
      <c r="B325" s="35">
        <f t="shared" si="29"/>
        <v>51971</v>
      </c>
      <c r="C325" s="36">
        <f t="shared" si="30"/>
        <v>0</v>
      </c>
      <c r="D325" s="243">
        <f t="shared" si="34"/>
        <v>0</v>
      </c>
      <c r="E325" s="243">
        <f t="shared" si="31"/>
        <v>0</v>
      </c>
      <c r="F325" s="243">
        <f t="shared" si="32"/>
        <v>0</v>
      </c>
      <c r="G325" s="262">
        <f t="shared" si="33"/>
        <v>0</v>
      </c>
      <c r="M325" s="1"/>
      <c r="N325" s="1"/>
      <c r="O325" s="1"/>
    </row>
    <row r="326" spans="1:15" x14ac:dyDescent="0.2">
      <c r="A326" s="34" t="str">
        <f t="shared" si="35"/>
        <v>Finished</v>
      </c>
      <c r="B326" s="35">
        <f t="shared" si="29"/>
        <v>52001</v>
      </c>
      <c r="C326" s="36">
        <f t="shared" si="30"/>
        <v>0</v>
      </c>
      <c r="D326" s="243">
        <f t="shared" si="34"/>
        <v>0</v>
      </c>
      <c r="E326" s="243">
        <f t="shared" si="31"/>
        <v>0</v>
      </c>
      <c r="F326" s="243">
        <f t="shared" si="32"/>
        <v>0</v>
      </c>
      <c r="G326" s="262">
        <f t="shared" si="33"/>
        <v>0</v>
      </c>
      <c r="M326" s="1"/>
      <c r="N326" s="1"/>
      <c r="O326" s="1"/>
    </row>
    <row r="327" spans="1:15" x14ac:dyDescent="0.2">
      <c r="A327" s="34" t="str">
        <f t="shared" si="35"/>
        <v>Finished</v>
      </c>
      <c r="B327" s="35">
        <f t="shared" si="29"/>
        <v>52032</v>
      </c>
      <c r="C327" s="36">
        <f t="shared" si="30"/>
        <v>0</v>
      </c>
      <c r="D327" s="243">
        <f t="shared" si="34"/>
        <v>0</v>
      </c>
      <c r="E327" s="243">
        <f t="shared" si="31"/>
        <v>0</v>
      </c>
      <c r="F327" s="243">
        <f t="shared" si="32"/>
        <v>0</v>
      </c>
      <c r="G327" s="262">
        <f t="shared" si="33"/>
        <v>0</v>
      </c>
      <c r="M327" s="1"/>
      <c r="N327" s="1"/>
      <c r="O327" s="1"/>
    </row>
    <row r="328" spans="1:15" x14ac:dyDescent="0.2">
      <c r="A328" s="34" t="str">
        <f t="shared" si="35"/>
        <v>Finished</v>
      </c>
      <c r="B328" s="35">
        <f t="shared" si="29"/>
        <v>52062</v>
      </c>
      <c r="C328" s="36">
        <f t="shared" si="30"/>
        <v>0</v>
      </c>
      <c r="D328" s="243">
        <f t="shared" si="34"/>
        <v>0</v>
      </c>
      <c r="E328" s="243">
        <f t="shared" si="31"/>
        <v>0</v>
      </c>
      <c r="F328" s="243">
        <f t="shared" si="32"/>
        <v>0</v>
      </c>
      <c r="G328" s="262">
        <f t="shared" si="33"/>
        <v>0</v>
      </c>
      <c r="M328" s="1"/>
      <c r="N328" s="1"/>
      <c r="O328" s="1"/>
    </row>
    <row r="329" spans="1:15" x14ac:dyDescent="0.2">
      <c r="A329" s="34" t="str">
        <f t="shared" si="35"/>
        <v>Finished</v>
      </c>
      <c r="B329" s="35">
        <f t="shared" si="29"/>
        <v>52093</v>
      </c>
      <c r="C329" s="36">
        <f t="shared" si="30"/>
        <v>0</v>
      </c>
      <c r="D329" s="243">
        <f t="shared" si="34"/>
        <v>0</v>
      </c>
      <c r="E329" s="243">
        <f t="shared" si="31"/>
        <v>0</v>
      </c>
      <c r="F329" s="243">
        <f t="shared" si="32"/>
        <v>0</v>
      </c>
      <c r="G329" s="262">
        <f t="shared" si="33"/>
        <v>0</v>
      </c>
      <c r="M329" s="1"/>
      <c r="N329" s="1"/>
      <c r="O329" s="1"/>
    </row>
    <row r="330" spans="1:15" x14ac:dyDescent="0.2">
      <c r="A330" s="34" t="str">
        <f t="shared" si="35"/>
        <v>Finished</v>
      </c>
      <c r="B330" s="35">
        <f t="shared" si="29"/>
        <v>52124</v>
      </c>
      <c r="C330" s="36">
        <f t="shared" si="30"/>
        <v>0</v>
      </c>
      <c r="D330" s="243">
        <f t="shared" si="34"/>
        <v>0</v>
      </c>
      <c r="E330" s="243">
        <f t="shared" si="31"/>
        <v>0</v>
      </c>
      <c r="F330" s="243">
        <f t="shared" si="32"/>
        <v>0</v>
      </c>
      <c r="G330" s="262">
        <f t="shared" si="33"/>
        <v>0</v>
      </c>
      <c r="M330" s="1"/>
      <c r="N330" s="1"/>
      <c r="O330" s="1"/>
    </row>
    <row r="331" spans="1:15" x14ac:dyDescent="0.2">
      <c r="A331" s="34" t="str">
        <f t="shared" si="35"/>
        <v>Finished</v>
      </c>
      <c r="B331" s="35">
        <f t="shared" si="29"/>
        <v>52154</v>
      </c>
      <c r="C331" s="36">
        <f t="shared" si="30"/>
        <v>0</v>
      </c>
      <c r="D331" s="243">
        <f t="shared" si="34"/>
        <v>0</v>
      </c>
      <c r="E331" s="243">
        <f t="shared" si="31"/>
        <v>0</v>
      </c>
      <c r="F331" s="243">
        <f t="shared" si="32"/>
        <v>0</v>
      </c>
      <c r="G331" s="262">
        <f t="shared" si="33"/>
        <v>0</v>
      </c>
      <c r="M331" s="1"/>
      <c r="N331" s="1"/>
      <c r="O331" s="1"/>
    </row>
    <row r="332" spans="1:15" x14ac:dyDescent="0.2">
      <c r="A332" s="34" t="str">
        <f t="shared" si="35"/>
        <v>Finished</v>
      </c>
      <c r="B332" s="35">
        <f t="shared" si="29"/>
        <v>52185</v>
      </c>
      <c r="C332" s="36">
        <f t="shared" si="30"/>
        <v>0</v>
      </c>
      <c r="D332" s="243">
        <f t="shared" si="34"/>
        <v>0</v>
      </c>
      <c r="E332" s="243">
        <f t="shared" si="31"/>
        <v>0</v>
      </c>
      <c r="F332" s="243">
        <f t="shared" si="32"/>
        <v>0</v>
      </c>
      <c r="G332" s="262">
        <f t="shared" si="33"/>
        <v>0</v>
      </c>
      <c r="M332" s="1"/>
      <c r="N332" s="1"/>
      <c r="O332" s="1"/>
    </row>
    <row r="333" spans="1:15" x14ac:dyDescent="0.2">
      <c r="A333" s="34" t="str">
        <f t="shared" si="35"/>
        <v>Finished</v>
      </c>
      <c r="B333" s="35">
        <f t="shared" si="29"/>
        <v>52215</v>
      </c>
      <c r="C333" s="36">
        <f t="shared" si="30"/>
        <v>0</v>
      </c>
      <c r="D333" s="243">
        <f t="shared" si="34"/>
        <v>0</v>
      </c>
      <c r="E333" s="243">
        <f t="shared" si="31"/>
        <v>0</v>
      </c>
      <c r="F333" s="243">
        <f t="shared" si="32"/>
        <v>0</v>
      </c>
      <c r="G333" s="262">
        <f t="shared" si="33"/>
        <v>0</v>
      </c>
      <c r="M333" s="1"/>
      <c r="N333" s="1"/>
      <c r="O333" s="1"/>
    </row>
    <row r="334" spans="1:15" x14ac:dyDescent="0.2">
      <c r="A334" s="34" t="str">
        <f t="shared" si="35"/>
        <v>Finished</v>
      </c>
      <c r="B334" s="35">
        <f t="shared" si="29"/>
        <v>52246</v>
      </c>
      <c r="C334" s="36">
        <f t="shared" si="30"/>
        <v>0</v>
      </c>
      <c r="D334" s="243">
        <f t="shared" si="34"/>
        <v>0</v>
      </c>
      <c r="E334" s="243">
        <f t="shared" si="31"/>
        <v>0</v>
      </c>
      <c r="F334" s="243">
        <f t="shared" si="32"/>
        <v>0</v>
      </c>
      <c r="G334" s="262">
        <f t="shared" si="33"/>
        <v>0</v>
      </c>
      <c r="M334" s="1"/>
      <c r="N334" s="1"/>
      <c r="O334" s="1"/>
    </row>
    <row r="335" spans="1:15" x14ac:dyDescent="0.2">
      <c r="A335" s="34" t="str">
        <f t="shared" si="35"/>
        <v>Finished</v>
      </c>
      <c r="B335" s="35">
        <f t="shared" si="29"/>
        <v>52277</v>
      </c>
      <c r="C335" s="36">
        <f t="shared" si="30"/>
        <v>0</v>
      </c>
      <c r="D335" s="243">
        <f t="shared" si="34"/>
        <v>0</v>
      </c>
      <c r="E335" s="243">
        <f t="shared" si="31"/>
        <v>0</v>
      </c>
      <c r="F335" s="243">
        <f t="shared" si="32"/>
        <v>0</v>
      </c>
      <c r="G335" s="262">
        <f t="shared" si="33"/>
        <v>0</v>
      </c>
      <c r="M335" s="1"/>
      <c r="N335" s="1"/>
      <c r="O335" s="1"/>
    </row>
    <row r="336" spans="1:15" x14ac:dyDescent="0.2">
      <c r="A336" s="34" t="str">
        <f t="shared" si="35"/>
        <v>Finished</v>
      </c>
      <c r="B336" s="35">
        <f t="shared" si="29"/>
        <v>52305</v>
      </c>
      <c r="C336" s="36">
        <f t="shared" si="30"/>
        <v>0</v>
      </c>
      <c r="D336" s="243">
        <f t="shared" si="34"/>
        <v>0</v>
      </c>
      <c r="E336" s="243">
        <f t="shared" si="31"/>
        <v>0</v>
      </c>
      <c r="F336" s="243">
        <f t="shared" si="32"/>
        <v>0</v>
      </c>
      <c r="G336" s="262">
        <f t="shared" si="33"/>
        <v>0</v>
      </c>
      <c r="M336" s="1"/>
      <c r="N336" s="1"/>
      <c r="O336" s="1"/>
    </row>
    <row r="337" spans="1:15" x14ac:dyDescent="0.2">
      <c r="A337" s="34" t="str">
        <f t="shared" si="35"/>
        <v>Finished</v>
      </c>
      <c r="B337" s="35">
        <f t="shared" si="29"/>
        <v>52336</v>
      </c>
      <c r="C337" s="36">
        <f t="shared" si="30"/>
        <v>0</v>
      </c>
      <c r="D337" s="243">
        <f t="shared" si="34"/>
        <v>0</v>
      </c>
      <c r="E337" s="243">
        <f t="shared" si="31"/>
        <v>0</v>
      </c>
      <c r="F337" s="243">
        <f t="shared" si="32"/>
        <v>0</v>
      </c>
      <c r="G337" s="262">
        <f t="shared" si="33"/>
        <v>0</v>
      </c>
      <c r="M337" s="1"/>
      <c r="N337" s="1"/>
      <c r="O337" s="1"/>
    </row>
    <row r="338" spans="1:15" x14ac:dyDescent="0.2">
      <c r="A338" s="34" t="str">
        <f t="shared" si="35"/>
        <v>Finished</v>
      </c>
      <c r="B338" s="35">
        <f t="shared" si="29"/>
        <v>52366</v>
      </c>
      <c r="C338" s="36">
        <f t="shared" si="30"/>
        <v>0</v>
      </c>
      <c r="D338" s="243">
        <f t="shared" si="34"/>
        <v>0</v>
      </c>
      <c r="E338" s="243">
        <f t="shared" si="31"/>
        <v>0</v>
      </c>
      <c r="F338" s="243">
        <f t="shared" si="32"/>
        <v>0</v>
      </c>
      <c r="G338" s="262">
        <f t="shared" si="33"/>
        <v>0</v>
      </c>
      <c r="M338" s="1"/>
      <c r="N338" s="1"/>
      <c r="O338" s="1"/>
    </row>
    <row r="339" spans="1:15" x14ac:dyDescent="0.2">
      <c r="A339" s="34" t="str">
        <f t="shared" si="35"/>
        <v>Finished</v>
      </c>
      <c r="B339" s="35">
        <f t="shared" si="29"/>
        <v>52397</v>
      </c>
      <c r="C339" s="36">
        <f t="shared" si="30"/>
        <v>0</v>
      </c>
      <c r="D339" s="243">
        <f t="shared" si="34"/>
        <v>0</v>
      </c>
      <c r="E339" s="243">
        <f t="shared" si="31"/>
        <v>0</v>
      </c>
      <c r="F339" s="243">
        <f t="shared" si="32"/>
        <v>0</v>
      </c>
      <c r="G339" s="262">
        <f t="shared" si="33"/>
        <v>0</v>
      </c>
      <c r="M339" s="1"/>
      <c r="N339" s="1"/>
      <c r="O339" s="1"/>
    </row>
    <row r="340" spans="1:15" x14ac:dyDescent="0.2">
      <c r="A340" s="34" t="str">
        <f t="shared" si="35"/>
        <v>Finished</v>
      </c>
      <c r="B340" s="35">
        <f t="shared" si="29"/>
        <v>52427</v>
      </c>
      <c r="C340" s="36">
        <f t="shared" si="30"/>
        <v>0</v>
      </c>
      <c r="D340" s="243">
        <f t="shared" si="34"/>
        <v>0</v>
      </c>
      <c r="E340" s="243">
        <f t="shared" si="31"/>
        <v>0</v>
      </c>
      <c r="F340" s="243">
        <f t="shared" si="32"/>
        <v>0</v>
      </c>
      <c r="G340" s="262">
        <f t="shared" si="33"/>
        <v>0</v>
      </c>
      <c r="M340" s="1"/>
      <c r="N340" s="1"/>
      <c r="O340" s="1"/>
    </row>
    <row r="341" spans="1:15" x14ac:dyDescent="0.2">
      <c r="A341" s="34" t="str">
        <f t="shared" si="35"/>
        <v>Finished</v>
      </c>
      <c r="B341" s="35">
        <f t="shared" si="29"/>
        <v>52458</v>
      </c>
      <c r="C341" s="36">
        <f t="shared" si="30"/>
        <v>0</v>
      </c>
      <c r="D341" s="243">
        <f t="shared" si="34"/>
        <v>0</v>
      </c>
      <c r="E341" s="243">
        <f t="shared" si="31"/>
        <v>0</v>
      </c>
      <c r="F341" s="243">
        <f t="shared" si="32"/>
        <v>0</v>
      </c>
      <c r="G341" s="262">
        <f t="shared" si="33"/>
        <v>0</v>
      </c>
      <c r="M341" s="1"/>
      <c r="N341" s="1"/>
      <c r="O341" s="1"/>
    </row>
    <row r="342" spans="1:15" x14ac:dyDescent="0.2">
      <c r="A342" s="34" t="str">
        <f t="shared" si="35"/>
        <v>Finished</v>
      </c>
      <c r="B342" s="35">
        <f t="shared" ref="B342:B402" si="36">+EDATE(B341,Len_of_pmt_interval)</f>
        <v>52489</v>
      </c>
      <c r="C342" s="36">
        <f t="shared" ref="C342:C402" si="37">+G341</f>
        <v>0</v>
      </c>
      <c r="D342" s="243">
        <f t="shared" si="34"/>
        <v>0</v>
      </c>
      <c r="E342" s="243">
        <f t="shared" ref="E342:E402" si="38">+cal_periodic_pmt_rate*C342</f>
        <v>0</v>
      </c>
      <c r="F342" s="243">
        <f t="shared" ref="F342:F402" si="39">+IF(A342&lt;num_pmts,cal_periodic_pmt_amt-E342,C342)</f>
        <v>0</v>
      </c>
      <c r="G342" s="262">
        <f t="shared" ref="G342:G402" si="40">+C342-F342</f>
        <v>0</v>
      </c>
      <c r="M342" s="1"/>
      <c r="N342" s="1"/>
      <c r="O342" s="1"/>
    </row>
    <row r="343" spans="1:15" x14ac:dyDescent="0.2">
      <c r="A343" s="34" t="str">
        <f t="shared" si="35"/>
        <v>Finished</v>
      </c>
      <c r="B343" s="35">
        <f t="shared" si="36"/>
        <v>52519</v>
      </c>
      <c r="C343" s="36">
        <f t="shared" si="37"/>
        <v>0</v>
      </c>
      <c r="D343" s="243">
        <f t="shared" ref="D343:D402" si="41">+E343+F343</f>
        <v>0</v>
      </c>
      <c r="E343" s="243">
        <f t="shared" si="38"/>
        <v>0</v>
      </c>
      <c r="F343" s="243">
        <f t="shared" si="39"/>
        <v>0</v>
      </c>
      <c r="G343" s="262">
        <f t="shared" si="40"/>
        <v>0</v>
      </c>
      <c r="M343" s="1"/>
      <c r="N343" s="1"/>
      <c r="O343" s="1"/>
    </row>
    <row r="344" spans="1:15" x14ac:dyDescent="0.2">
      <c r="A344" s="34" t="str">
        <f t="shared" si="35"/>
        <v>Finished</v>
      </c>
      <c r="B344" s="35">
        <f t="shared" si="36"/>
        <v>52550</v>
      </c>
      <c r="C344" s="36">
        <f t="shared" si="37"/>
        <v>0</v>
      </c>
      <c r="D344" s="243">
        <f t="shared" si="41"/>
        <v>0</v>
      </c>
      <c r="E344" s="243">
        <f t="shared" si="38"/>
        <v>0</v>
      </c>
      <c r="F344" s="243">
        <f t="shared" si="39"/>
        <v>0</v>
      </c>
      <c r="G344" s="262">
        <f t="shared" si="40"/>
        <v>0</v>
      </c>
      <c r="M344" s="1"/>
      <c r="N344" s="1"/>
      <c r="O344" s="1"/>
    </row>
    <row r="345" spans="1:15" x14ac:dyDescent="0.2">
      <c r="A345" s="34" t="str">
        <f t="shared" si="35"/>
        <v>Finished</v>
      </c>
      <c r="B345" s="35">
        <f t="shared" si="36"/>
        <v>52580</v>
      </c>
      <c r="C345" s="36">
        <f t="shared" si="37"/>
        <v>0</v>
      </c>
      <c r="D345" s="243">
        <f t="shared" si="41"/>
        <v>0</v>
      </c>
      <c r="E345" s="243">
        <f t="shared" si="38"/>
        <v>0</v>
      </c>
      <c r="F345" s="243">
        <f t="shared" si="39"/>
        <v>0</v>
      </c>
      <c r="G345" s="262">
        <f t="shared" si="40"/>
        <v>0</v>
      </c>
      <c r="M345" s="1"/>
      <c r="N345" s="1"/>
      <c r="O345" s="1"/>
    </row>
    <row r="346" spans="1:15" x14ac:dyDescent="0.2">
      <c r="A346" s="34" t="str">
        <f t="shared" si="35"/>
        <v>Finished</v>
      </c>
      <c r="B346" s="35">
        <f t="shared" si="36"/>
        <v>52611</v>
      </c>
      <c r="C346" s="36">
        <f t="shared" si="37"/>
        <v>0</v>
      </c>
      <c r="D346" s="243">
        <f t="shared" si="41"/>
        <v>0</v>
      </c>
      <c r="E346" s="243">
        <f t="shared" si="38"/>
        <v>0</v>
      </c>
      <c r="F346" s="243">
        <f t="shared" si="39"/>
        <v>0</v>
      </c>
      <c r="G346" s="262">
        <f t="shared" si="40"/>
        <v>0</v>
      </c>
      <c r="M346" s="1"/>
      <c r="N346" s="1"/>
      <c r="O346" s="1"/>
    </row>
    <row r="347" spans="1:15" x14ac:dyDescent="0.2">
      <c r="A347" s="34" t="str">
        <f t="shared" si="35"/>
        <v>Finished</v>
      </c>
      <c r="B347" s="35">
        <f t="shared" si="36"/>
        <v>52642</v>
      </c>
      <c r="C347" s="36">
        <f t="shared" si="37"/>
        <v>0</v>
      </c>
      <c r="D347" s="243">
        <f t="shared" si="41"/>
        <v>0</v>
      </c>
      <c r="E347" s="243">
        <f t="shared" si="38"/>
        <v>0</v>
      </c>
      <c r="F347" s="243">
        <f t="shared" si="39"/>
        <v>0</v>
      </c>
      <c r="G347" s="262">
        <f t="shared" si="40"/>
        <v>0</v>
      </c>
      <c r="M347" s="1"/>
      <c r="N347" s="1"/>
      <c r="O347" s="1"/>
    </row>
    <row r="348" spans="1:15" x14ac:dyDescent="0.2">
      <c r="A348" s="34" t="str">
        <f t="shared" si="35"/>
        <v>Finished</v>
      </c>
      <c r="B348" s="35">
        <f t="shared" si="36"/>
        <v>52671</v>
      </c>
      <c r="C348" s="36">
        <f t="shared" si="37"/>
        <v>0</v>
      </c>
      <c r="D348" s="243">
        <f t="shared" si="41"/>
        <v>0</v>
      </c>
      <c r="E348" s="243">
        <f t="shared" si="38"/>
        <v>0</v>
      </c>
      <c r="F348" s="243">
        <f t="shared" si="39"/>
        <v>0</v>
      </c>
      <c r="G348" s="262">
        <f t="shared" si="40"/>
        <v>0</v>
      </c>
      <c r="M348" s="1"/>
      <c r="N348" s="1"/>
      <c r="O348" s="1"/>
    </row>
    <row r="349" spans="1:15" x14ac:dyDescent="0.2">
      <c r="A349" s="34" t="str">
        <f t="shared" si="35"/>
        <v>Finished</v>
      </c>
      <c r="B349" s="35">
        <f t="shared" si="36"/>
        <v>52702</v>
      </c>
      <c r="C349" s="36">
        <f t="shared" si="37"/>
        <v>0</v>
      </c>
      <c r="D349" s="243">
        <f t="shared" si="41"/>
        <v>0</v>
      </c>
      <c r="E349" s="243">
        <f t="shared" si="38"/>
        <v>0</v>
      </c>
      <c r="F349" s="243">
        <f t="shared" si="39"/>
        <v>0</v>
      </c>
      <c r="G349" s="262">
        <f t="shared" si="40"/>
        <v>0</v>
      </c>
      <c r="M349" s="1"/>
      <c r="N349" s="1"/>
      <c r="O349" s="1"/>
    </row>
    <row r="350" spans="1:15" x14ac:dyDescent="0.2">
      <c r="A350" s="34" t="str">
        <f t="shared" si="35"/>
        <v>Finished</v>
      </c>
      <c r="B350" s="35">
        <f t="shared" si="36"/>
        <v>52732</v>
      </c>
      <c r="C350" s="36">
        <f t="shared" si="37"/>
        <v>0</v>
      </c>
      <c r="D350" s="243">
        <f t="shared" si="41"/>
        <v>0</v>
      </c>
      <c r="E350" s="243">
        <f t="shared" si="38"/>
        <v>0</v>
      </c>
      <c r="F350" s="243">
        <f t="shared" si="39"/>
        <v>0</v>
      </c>
      <c r="G350" s="262">
        <f t="shared" si="40"/>
        <v>0</v>
      </c>
      <c r="M350" s="1"/>
      <c r="N350" s="1"/>
      <c r="O350" s="1"/>
    </row>
    <row r="351" spans="1:15" x14ac:dyDescent="0.2">
      <c r="A351" s="34" t="str">
        <f t="shared" si="35"/>
        <v>Finished</v>
      </c>
      <c r="B351" s="35">
        <f t="shared" si="36"/>
        <v>52763</v>
      </c>
      <c r="C351" s="36">
        <f t="shared" si="37"/>
        <v>0</v>
      </c>
      <c r="D351" s="243">
        <f t="shared" si="41"/>
        <v>0</v>
      </c>
      <c r="E351" s="243">
        <f t="shared" si="38"/>
        <v>0</v>
      </c>
      <c r="F351" s="243">
        <f t="shared" si="39"/>
        <v>0</v>
      </c>
      <c r="G351" s="262">
        <f t="shared" si="40"/>
        <v>0</v>
      </c>
      <c r="M351" s="1"/>
      <c r="N351" s="1"/>
      <c r="O351" s="1"/>
    </row>
    <row r="352" spans="1:15" x14ac:dyDescent="0.2">
      <c r="A352" s="34" t="str">
        <f t="shared" si="35"/>
        <v>Finished</v>
      </c>
      <c r="B352" s="35">
        <f t="shared" si="36"/>
        <v>52793</v>
      </c>
      <c r="C352" s="36">
        <f t="shared" si="37"/>
        <v>0</v>
      </c>
      <c r="D352" s="243">
        <f t="shared" si="41"/>
        <v>0</v>
      </c>
      <c r="E352" s="243">
        <f t="shared" si="38"/>
        <v>0</v>
      </c>
      <c r="F352" s="243">
        <f t="shared" si="39"/>
        <v>0</v>
      </c>
      <c r="G352" s="262">
        <f t="shared" si="40"/>
        <v>0</v>
      </c>
      <c r="M352" s="1"/>
      <c r="N352" s="1"/>
      <c r="O352" s="1"/>
    </row>
    <row r="353" spans="1:15" x14ac:dyDescent="0.2">
      <c r="A353" s="34" t="str">
        <f t="shared" si="35"/>
        <v>Finished</v>
      </c>
      <c r="B353" s="35">
        <f t="shared" si="36"/>
        <v>52824</v>
      </c>
      <c r="C353" s="36">
        <f t="shared" si="37"/>
        <v>0</v>
      </c>
      <c r="D353" s="243">
        <f t="shared" si="41"/>
        <v>0</v>
      </c>
      <c r="E353" s="243">
        <f t="shared" si="38"/>
        <v>0</v>
      </c>
      <c r="F353" s="243">
        <f t="shared" si="39"/>
        <v>0</v>
      </c>
      <c r="G353" s="262">
        <f t="shared" si="40"/>
        <v>0</v>
      </c>
      <c r="M353" s="1"/>
      <c r="N353" s="1"/>
      <c r="O353" s="1"/>
    </row>
    <row r="354" spans="1:15" x14ac:dyDescent="0.2">
      <c r="A354" s="34" t="str">
        <f t="shared" si="35"/>
        <v>Finished</v>
      </c>
      <c r="B354" s="35">
        <f t="shared" si="36"/>
        <v>52855</v>
      </c>
      <c r="C354" s="36">
        <f t="shared" si="37"/>
        <v>0</v>
      </c>
      <c r="D354" s="243">
        <f t="shared" si="41"/>
        <v>0</v>
      </c>
      <c r="E354" s="243">
        <f t="shared" si="38"/>
        <v>0</v>
      </c>
      <c r="F354" s="243">
        <f t="shared" si="39"/>
        <v>0</v>
      </c>
      <c r="G354" s="262">
        <f t="shared" si="40"/>
        <v>0</v>
      </c>
      <c r="M354" s="1"/>
      <c r="N354" s="1"/>
      <c r="O354" s="1"/>
    </row>
    <row r="355" spans="1:15" x14ac:dyDescent="0.2">
      <c r="A355" s="34" t="str">
        <f t="shared" si="35"/>
        <v>Finished</v>
      </c>
      <c r="B355" s="35">
        <f t="shared" si="36"/>
        <v>52885</v>
      </c>
      <c r="C355" s="36">
        <f t="shared" si="37"/>
        <v>0</v>
      </c>
      <c r="D355" s="243">
        <f t="shared" si="41"/>
        <v>0</v>
      </c>
      <c r="E355" s="243">
        <f t="shared" si="38"/>
        <v>0</v>
      </c>
      <c r="F355" s="243">
        <f t="shared" si="39"/>
        <v>0</v>
      </c>
      <c r="G355" s="262">
        <f t="shared" si="40"/>
        <v>0</v>
      </c>
      <c r="M355" s="1"/>
      <c r="N355" s="1"/>
      <c r="O355" s="1"/>
    </row>
    <row r="356" spans="1:15" x14ac:dyDescent="0.2">
      <c r="A356" s="34" t="str">
        <f t="shared" si="35"/>
        <v>Finished</v>
      </c>
      <c r="B356" s="35">
        <f t="shared" si="36"/>
        <v>52916</v>
      </c>
      <c r="C356" s="36">
        <f t="shared" si="37"/>
        <v>0</v>
      </c>
      <c r="D356" s="243">
        <f t="shared" si="41"/>
        <v>0</v>
      </c>
      <c r="E356" s="243">
        <f t="shared" si="38"/>
        <v>0</v>
      </c>
      <c r="F356" s="243">
        <f t="shared" si="39"/>
        <v>0</v>
      </c>
      <c r="G356" s="262">
        <f t="shared" si="40"/>
        <v>0</v>
      </c>
      <c r="M356" s="1"/>
      <c r="N356" s="1"/>
      <c r="O356" s="1"/>
    </row>
    <row r="357" spans="1:15" x14ac:dyDescent="0.2">
      <c r="A357" s="34" t="str">
        <f t="shared" si="35"/>
        <v>Finished</v>
      </c>
      <c r="B357" s="35">
        <f t="shared" si="36"/>
        <v>52946</v>
      </c>
      <c r="C357" s="36">
        <f t="shared" si="37"/>
        <v>0</v>
      </c>
      <c r="D357" s="243">
        <f t="shared" si="41"/>
        <v>0</v>
      </c>
      <c r="E357" s="243">
        <f t="shared" si="38"/>
        <v>0</v>
      </c>
      <c r="F357" s="243">
        <f t="shared" si="39"/>
        <v>0</v>
      </c>
      <c r="G357" s="262">
        <f t="shared" si="40"/>
        <v>0</v>
      </c>
      <c r="M357" s="1"/>
      <c r="N357" s="1"/>
      <c r="O357" s="1"/>
    </row>
    <row r="358" spans="1:15" x14ac:dyDescent="0.2">
      <c r="A358" s="34" t="str">
        <f t="shared" si="35"/>
        <v>Finished</v>
      </c>
      <c r="B358" s="35">
        <f t="shared" si="36"/>
        <v>52977</v>
      </c>
      <c r="C358" s="36">
        <f t="shared" si="37"/>
        <v>0</v>
      </c>
      <c r="D358" s="243">
        <f t="shared" si="41"/>
        <v>0</v>
      </c>
      <c r="E358" s="243">
        <f t="shared" si="38"/>
        <v>0</v>
      </c>
      <c r="F358" s="243">
        <f t="shared" si="39"/>
        <v>0</v>
      </c>
      <c r="G358" s="262">
        <f t="shared" si="40"/>
        <v>0</v>
      </c>
      <c r="M358" s="1"/>
      <c r="N358" s="1"/>
      <c r="O358" s="1"/>
    </row>
    <row r="359" spans="1:15" x14ac:dyDescent="0.2">
      <c r="A359" s="34" t="str">
        <f t="shared" si="35"/>
        <v>Finished</v>
      </c>
      <c r="B359" s="35">
        <f t="shared" si="36"/>
        <v>53008</v>
      </c>
      <c r="C359" s="36">
        <f t="shared" si="37"/>
        <v>0</v>
      </c>
      <c r="D359" s="243">
        <f t="shared" si="41"/>
        <v>0</v>
      </c>
      <c r="E359" s="243">
        <f t="shared" si="38"/>
        <v>0</v>
      </c>
      <c r="F359" s="243">
        <f t="shared" si="39"/>
        <v>0</v>
      </c>
      <c r="G359" s="262">
        <f t="shared" si="40"/>
        <v>0</v>
      </c>
      <c r="M359" s="1"/>
      <c r="N359" s="1"/>
      <c r="O359" s="1"/>
    </row>
    <row r="360" spans="1:15" x14ac:dyDescent="0.2">
      <c r="A360" s="34" t="str">
        <f t="shared" si="35"/>
        <v>Finished</v>
      </c>
      <c r="B360" s="35">
        <f t="shared" si="36"/>
        <v>53036</v>
      </c>
      <c r="C360" s="36">
        <f t="shared" si="37"/>
        <v>0</v>
      </c>
      <c r="D360" s="243">
        <f t="shared" si="41"/>
        <v>0</v>
      </c>
      <c r="E360" s="243">
        <f t="shared" si="38"/>
        <v>0</v>
      </c>
      <c r="F360" s="243">
        <f t="shared" si="39"/>
        <v>0</v>
      </c>
      <c r="G360" s="262">
        <f t="shared" si="40"/>
        <v>0</v>
      </c>
      <c r="M360" s="1"/>
      <c r="N360" s="1"/>
      <c r="O360" s="1"/>
    </row>
    <row r="361" spans="1:15" x14ac:dyDescent="0.2">
      <c r="A361" s="34" t="str">
        <f t="shared" si="35"/>
        <v>Finished</v>
      </c>
      <c r="B361" s="35">
        <f t="shared" si="36"/>
        <v>53067</v>
      </c>
      <c r="C361" s="36">
        <f t="shared" si="37"/>
        <v>0</v>
      </c>
      <c r="D361" s="243">
        <f t="shared" si="41"/>
        <v>0</v>
      </c>
      <c r="E361" s="243">
        <f t="shared" si="38"/>
        <v>0</v>
      </c>
      <c r="F361" s="243">
        <f t="shared" si="39"/>
        <v>0</v>
      </c>
      <c r="G361" s="262">
        <f t="shared" si="40"/>
        <v>0</v>
      </c>
      <c r="M361" s="1"/>
      <c r="N361" s="1"/>
      <c r="O361" s="1"/>
    </row>
    <row r="362" spans="1:15" x14ac:dyDescent="0.2">
      <c r="A362" s="34" t="str">
        <f t="shared" si="35"/>
        <v>Finished</v>
      </c>
      <c r="B362" s="35">
        <f t="shared" si="36"/>
        <v>53097</v>
      </c>
      <c r="C362" s="36">
        <f t="shared" si="37"/>
        <v>0</v>
      </c>
      <c r="D362" s="243">
        <f t="shared" si="41"/>
        <v>0</v>
      </c>
      <c r="E362" s="243">
        <f t="shared" si="38"/>
        <v>0</v>
      </c>
      <c r="F362" s="243">
        <f t="shared" si="39"/>
        <v>0</v>
      </c>
      <c r="G362" s="262">
        <f t="shared" si="40"/>
        <v>0</v>
      </c>
      <c r="M362" s="1"/>
      <c r="N362" s="1"/>
      <c r="O362" s="1"/>
    </row>
    <row r="363" spans="1:15" x14ac:dyDescent="0.2">
      <c r="A363" s="34" t="str">
        <f t="shared" si="35"/>
        <v>Finished</v>
      </c>
      <c r="B363" s="35">
        <f t="shared" si="36"/>
        <v>53128</v>
      </c>
      <c r="C363" s="36">
        <f t="shared" si="37"/>
        <v>0</v>
      </c>
      <c r="D363" s="243">
        <f t="shared" si="41"/>
        <v>0</v>
      </c>
      <c r="E363" s="243">
        <f t="shared" si="38"/>
        <v>0</v>
      </c>
      <c r="F363" s="243">
        <f t="shared" si="39"/>
        <v>0</v>
      </c>
      <c r="G363" s="262">
        <f t="shared" si="40"/>
        <v>0</v>
      </c>
      <c r="M363" s="1"/>
      <c r="N363" s="1"/>
      <c r="O363" s="1"/>
    </row>
    <row r="364" spans="1:15" x14ac:dyDescent="0.2">
      <c r="A364" s="34" t="str">
        <f t="shared" si="35"/>
        <v>Finished</v>
      </c>
      <c r="B364" s="35">
        <f t="shared" si="36"/>
        <v>53158</v>
      </c>
      <c r="C364" s="36">
        <f t="shared" si="37"/>
        <v>0</v>
      </c>
      <c r="D364" s="243">
        <f t="shared" si="41"/>
        <v>0</v>
      </c>
      <c r="E364" s="243">
        <f t="shared" si="38"/>
        <v>0</v>
      </c>
      <c r="F364" s="243">
        <f t="shared" si="39"/>
        <v>0</v>
      </c>
      <c r="G364" s="262">
        <f t="shared" si="40"/>
        <v>0</v>
      </c>
      <c r="M364" s="1"/>
      <c r="N364" s="1"/>
      <c r="O364" s="1"/>
    </row>
    <row r="365" spans="1:15" x14ac:dyDescent="0.2">
      <c r="A365" s="34" t="str">
        <f t="shared" si="35"/>
        <v>Finished</v>
      </c>
      <c r="B365" s="35">
        <f t="shared" si="36"/>
        <v>53189</v>
      </c>
      <c r="C365" s="36">
        <f t="shared" si="37"/>
        <v>0</v>
      </c>
      <c r="D365" s="243">
        <f t="shared" si="41"/>
        <v>0</v>
      </c>
      <c r="E365" s="243">
        <f t="shared" si="38"/>
        <v>0</v>
      </c>
      <c r="F365" s="243">
        <f t="shared" si="39"/>
        <v>0</v>
      </c>
      <c r="G365" s="262">
        <f t="shared" si="40"/>
        <v>0</v>
      </c>
      <c r="M365" s="1"/>
      <c r="N365" s="1"/>
      <c r="O365" s="1"/>
    </row>
    <row r="366" spans="1:15" x14ac:dyDescent="0.2">
      <c r="A366" s="34" t="str">
        <f t="shared" si="35"/>
        <v>Finished</v>
      </c>
      <c r="B366" s="35">
        <f t="shared" si="36"/>
        <v>53220</v>
      </c>
      <c r="C366" s="36">
        <f t="shared" si="37"/>
        <v>0</v>
      </c>
      <c r="D366" s="243">
        <f t="shared" si="41"/>
        <v>0</v>
      </c>
      <c r="E366" s="243">
        <f t="shared" si="38"/>
        <v>0</v>
      </c>
      <c r="F366" s="243">
        <f t="shared" si="39"/>
        <v>0</v>
      </c>
      <c r="G366" s="262">
        <f t="shared" si="40"/>
        <v>0</v>
      </c>
      <c r="M366" s="1"/>
      <c r="N366" s="1"/>
      <c r="O366" s="1"/>
    </row>
    <row r="367" spans="1:15" x14ac:dyDescent="0.2">
      <c r="A367" s="34" t="str">
        <f t="shared" si="35"/>
        <v>Finished</v>
      </c>
      <c r="B367" s="35">
        <f t="shared" si="36"/>
        <v>53250</v>
      </c>
      <c r="C367" s="36">
        <f t="shared" si="37"/>
        <v>0</v>
      </c>
      <c r="D367" s="243">
        <f t="shared" si="41"/>
        <v>0</v>
      </c>
      <c r="E367" s="243">
        <f t="shared" si="38"/>
        <v>0</v>
      </c>
      <c r="F367" s="243">
        <f t="shared" si="39"/>
        <v>0</v>
      </c>
      <c r="G367" s="262">
        <f t="shared" si="40"/>
        <v>0</v>
      </c>
      <c r="M367" s="1"/>
      <c r="N367" s="1"/>
      <c r="O367" s="1"/>
    </row>
    <row r="368" spans="1:15" x14ac:dyDescent="0.2">
      <c r="A368" s="34" t="str">
        <f t="shared" si="35"/>
        <v>Finished</v>
      </c>
      <c r="B368" s="35">
        <f t="shared" si="36"/>
        <v>53281</v>
      </c>
      <c r="C368" s="36">
        <f t="shared" si="37"/>
        <v>0</v>
      </c>
      <c r="D368" s="243">
        <f t="shared" si="41"/>
        <v>0</v>
      </c>
      <c r="E368" s="243">
        <f t="shared" si="38"/>
        <v>0</v>
      </c>
      <c r="F368" s="243">
        <f t="shared" si="39"/>
        <v>0</v>
      </c>
      <c r="G368" s="262">
        <f t="shared" si="40"/>
        <v>0</v>
      </c>
      <c r="M368" s="1"/>
      <c r="N368" s="1"/>
      <c r="O368" s="1"/>
    </row>
    <row r="369" spans="1:15" x14ac:dyDescent="0.2">
      <c r="A369" s="34" t="str">
        <f t="shared" si="35"/>
        <v>Finished</v>
      </c>
      <c r="B369" s="35">
        <f t="shared" si="36"/>
        <v>53311</v>
      </c>
      <c r="C369" s="36">
        <f t="shared" si="37"/>
        <v>0</v>
      </c>
      <c r="D369" s="243">
        <f t="shared" si="41"/>
        <v>0</v>
      </c>
      <c r="E369" s="243">
        <f t="shared" si="38"/>
        <v>0</v>
      </c>
      <c r="F369" s="243">
        <f t="shared" si="39"/>
        <v>0</v>
      </c>
      <c r="G369" s="262">
        <f t="shared" si="40"/>
        <v>0</v>
      </c>
      <c r="M369" s="1"/>
      <c r="N369" s="1"/>
      <c r="O369" s="1"/>
    </row>
    <row r="370" spans="1:15" x14ac:dyDescent="0.2">
      <c r="A370" s="34" t="str">
        <f t="shared" si="35"/>
        <v>Finished</v>
      </c>
      <c r="B370" s="35">
        <f t="shared" si="36"/>
        <v>53342</v>
      </c>
      <c r="C370" s="36">
        <f t="shared" si="37"/>
        <v>0</v>
      </c>
      <c r="D370" s="243">
        <f t="shared" si="41"/>
        <v>0</v>
      </c>
      <c r="E370" s="243">
        <f t="shared" si="38"/>
        <v>0</v>
      </c>
      <c r="F370" s="243">
        <f t="shared" si="39"/>
        <v>0</v>
      </c>
      <c r="G370" s="262">
        <f t="shared" si="40"/>
        <v>0</v>
      </c>
      <c r="M370" s="1"/>
      <c r="N370" s="1"/>
      <c r="O370" s="1"/>
    </row>
    <row r="371" spans="1:15" x14ac:dyDescent="0.2">
      <c r="A371" s="34" t="str">
        <f t="shared" si="35"/>
        <v>Finished</v>
      </c>
      <c r="B371" s="35">
        <f t="shared" si="36"/>
        <v>53373</v>
      </c>
      <c r="C371" s="36">
        <f t="shared" si="37"/>
        <v>0</v>
      </c>
      <c r="D371" s="243">
        <f t="shared" si="41"/>
        <v>0</v>
      </c>
      <c r="E371" s="243">
        <f t="shared" si="38"/>
        <v>0</v>
      </c>
      <c r="F371" s="243">
        <f t="shared" si="39"/>
        <v>0</v>
      </c>
      <c r="G371" s="262">
        <f t="shared" si="40"/>
        <v>0</v>
      </c>
      <c r="M371" s="1"/>
      <c r="N371" s="1"/>
      <c r="O371" s="1"/>
    </row>
    <row r="372" spans="1:15" x14ac:dyDescent="0.2">
      <c r="A372" s="34" t="str">
        <f t="shared" si="35"/>
        <v>Finished</v>
      </c>
      <c r="B372" s="35">
        <f t="shared" si="36"/>
        <v>53401</v>
      </c>
      <c r="C372" s="36">
        <f t="shared" si="37"/>
        <v>0</v>
      </c>
      <c r="D372" s="243">
        <f t="shared" si="41"/>
        <v>0</v>
      </c>
      <c r="E372" s="243">
        <f t="shared" si="38"/>
        <v>0</v>
      </c>
      <c r="F372" s="243">
        <f t="shared" si="39"/>
        <v>0</v>
      </c>
      <c r="G372" s="262">
        <f t="shared" si="40"/>
        <v>0</v>
      </c>
      <c r="M372" s="1"/>
      <c r="N372" s="1"/>
      <c r="O372" s="1"/>
    </row>
    <row r="373" spans="1:15" x14ac:dyDescent="0.2">
      <c r="A373" s="34" t="str">
        <f t="shared" ref="A373:A402" si="42">+IF(A372&lt;num_pmts,A372+1,"Finished")</f>
        <v>Finished</v>
      </c>
      <c r="B373" s="35">
        <f t="shared" si="36"/>
        <v>53432</v>
      </c>
      <c r="C373" s="36">
        <f t="shared" si="37"/>
        <v>0</v>
      </c>
      <c r="D373" s="243">
        <f t="shared" si="41"/>
        <v>0</v>
      </c>
      <c r="E373" s="243">
        <f t="shared" si="38"/>
        <v>0</v>
      </c>
      <c r="F373" s="243">
        <f t="shared" si="39"/>
        <v>0</v>
      </c>
      <c r="G373" s="262">
        <f t="shared" si="40"/>
        <v>0</v>
      </c>
      <c r="M373" s="1"/>
      <c r="N373" s="1"/>
      <c r="O373" s="1"/>
    </row>
    <row r="374" spans="1:15" x14ac:dyDescent="0.2">
      <c r="A374" s="34" t="str">
        <f t="shared" si="42"/>
        <v>Finished</v>
      </c>
      <c r="B374" s="35">
        <f t="shared" si="36"/>
        <v>53462</v>
      </c>
      <c r="C374" s="36">
        <f t="shared" si="37"/>
        <v>0</v>
      </c>
      <c r="D374" s="243">
        <f t="shared" si="41"/>
        <v>0</v>
      </c>
      <c r="E374" s="243">
        <f t="shared" si="38"/>
        <v>0</v>
      </c>
      <c r="F374" s="243">
        <f t="shared" si="39"/>
        <v>0</v>
      </c>
      <c r="G374" s="262">
        <f t="shared" si="40"/>
        <v>0</v>
      </c>
      <c r="M374" s="1"/>
      <c r="N374" s="1"/>
      <c r="O374" s="1"/>
    </row>
    <row r="375" spans="1:15" x14ac:dyDescent="0.2">
      <c r="A375" s="34" t="str">
        <f t="shared" si="42"/>
        <v>Finished</v>
      </c>
      <c r="B375" s="35">
        <f t="shared" si="36"/>
        <v>53493</v>
      </c>
      <c r="C375" s="36">
        <f t="shared" si="37"/>
        <v>0</v>
      </c>
      <c r="D375" s="243">
        <f t="shared" si="41"/>
        <v>0</v>
      </c>
      <c r="E375" s="243">
        <f t="shared" si="38"/>
        <v>0</v>
      </c>
      <c r="F375" s="243">
        <f t="shared" si="39"/>
        <v>0</v>
      </c>
      <c r="G375" s="262">
        <f t="shared" si="40"/>
        <v>0</v>
      </c>
      <c r="M375" s="1"/>
      <c r="N375" s="1"/>
      <c r="O375" s="1"/>
    </row>
    <row r="376" spans="1:15" x14ac:dyDescent="0.2">
      <c r="A376" s="34" t="str">
        <f t="shared" si="42"/>
        <v>Finished</v>
      </c>
      <c r="B376" s="35">
        <f t="shared" si="36"/>
        <v>53523</v>
      </c>
      <c r="C376" s="36">
        <f t="shared" si="37"/>
        <v>0</v>
      </c>
      <c r="D376" s="243">
        <f t="shared" si="41"/>
        <v>0</v>
      </c>
      <c r="E376" s="243">
        <f t="shared" si="38"/>
        <v>0</v>
      </c>
      <c r="F376" s="243">
        <f t="shared" si="39"/>
        <v>0</v>
      </c>
      <c r="G376" s="262">
        <f t="shared" si="40"/>
        <v>0</v>
      </c>
      <c r="M376" s="1"/>
      <c r="N376" s="1"/>
      <c r="O376" s="1"/>
    </row>
    <row r="377" spans="1:15" x14ac:dyDescent="0.2">
      <c r="A377" s="34" t="str">
        <f t="shared" si="42"/>
        <v>Finished</v>
      </c>
      <c r="B377" s="35">
        <f t="shared" si="36"/>
        <v>53554</v>
      </c>
      <c r="C377" s="36">
        <f t="shared" si="37"/>
        <v>0</v>
      </c>
      <c r="D377" s="243">
        <f t="shared" si="41"/>
        <v>0</v>
      </c>
      <c r="E377" s="243">
        <f t="shared" si="38"/>
        <v>0</v>
      </c>
      <c r="F377" s="243">
        <f t="shared" si="39"/>
        <v>0</v>
      </c>
      <c r="G377" s="262">
        <f t="shared" si="40"/>
        <v>0</v>
      </c>
      <c r="M377" s="1"/>
      <c r="N377" s="1"/>
      <c r="O377" s="1"/>
    </row>
    <row r="378" spans="1:15" x14ac:dyDescent="0.2">
      <c r="A378" s="34" t="str">
        <f t="shared" si="42"/>
        <v>Finished</v>
      </c>
      <c r="B378" s="35">
        <f t="shared" si="36"/>
        <v>53585</v>
      </c>
      <c r="C378" s="36">
        <f t="shared" si="37"/>
        <v>0</v>
      </c>
      <c r="D378" s="243">
        <f t="shared" si="41"/>
        <v>0</v>
      </c>
      <c r="E378" s="243">
        <f t="shared" si="38"/>
        <v>0</v>
      </c>
      <c r="F378" s="243">
        <f t="shared" si="39"/>
        <v>0</v>
      </c>
      <c r="G378" s="262">
        <f t="shared" si="40"/>
        <v>0</v>
      </c>
      <c r="M378" s="1"/>
      <c r="N378" s="1"/>
      <c r="O378" s="1"/>
    </row>
    <row r="379" spans="1:15" x14ac:dyDescent="0.2">
      <c r="A379" s="34" t="str">
        <f t="shared" si="42"/>
        <v>Finished</v>
      </c>
      <c r="B379" s="35">
        <f t="shared" si="36"/>
        <v>53615</v>
      </c>
      <c r="C379" s="36">
        <f t="shared" si="37"/>
        <v>0</v>
      </c>
      <c r="D379" s="243">
        <f t="shared" si="41"/>
        <v>0</v>
      </c>
      <c r="E379" s="243">
        <f t="shared" si="38"/>
        <v>0</v>
      </c>
      <c r="F379" s="243">
        <f t="shared" si="39"/>
        <v>0</v>
      </c>
      <c r="G379" s="262">
        <f t="shared" si="40"/>
        <v>0</v>
      </c>
      <c r="M379" s="1"/>
      <c r="N379" s="1"/>
      <c r="O379" s="1"/>
    </row>
    <row r="380" spans="1:15" x14ac:dyDescent="0.2">
      <c r="A380" s="34" t="str">
        <f t="shared" si="42"/>
        <v>Finished</v>
      </c>
      <c r="B380" s="35">
        <f t="shared" si="36"/>
        <v>53646</v>
      </c>
      <c r="C380" s="36">
        <f t="shared" si="37"/>
        <v>0</v>
      </c>
      <c r="D380" s="243">
        <f t="shared" si="41"/>
        <v>0</v>
      </c>
      <c r="E380" s="243">
        <f t="shared" si="38"/>
        <v>0</v>
      </c>
      <c r="F380" s="243">
        <f t="shared" si="39"/>
        <v>0</v>
      </c>
      <c r="G380" s="262">
        <f t="shared" si="40"/>
        <v>0</v>
      </c>
      <c r="M380" s="1"/>
      <c r="N380" s="1"/>
      <c r="O380" s="1"/>
    </row>
    <row r="381" spans="1:15" x14ac:dyDescent="0.2">
      <c r="A381" s="34" t="str">
        <f t="shared" si="42"/>
        <v>Finished</v>
      </c>
      <c r="B381" s="35">
        <f t="shared" si="36"/>
        <v>53676</v>
      </c>
      <c r="C381" s="36">
        <f t="shared" si="37"/>
        <v>0</v>
      </c>
      <c r="D381" s="243">
        <f t="shared" si="41"/>
        <v>0</v>
      </c>
      <c r="E381" s="243">
        <f t="shared" si="38"/>
        <v>0</v>
      </c>
      <c r="F381" s="243">
        <f t="shared" si="39"/>
        <v>0</v>
      </c>
      <c r="G381" s="262">
        <f t="shared" si="40"/>
        <v>0</v>
      </c>
    </row>
    <row r="382" spans="1:15" x14ac:dyDescent="0.2">
      <c r="A382" s="34" t="str">
        <f t="shared" si="42"/>
        <v>Finished</v>
      </c>
      <c r="B382" s="35">
        <f t="shared" si="36"/>
        <v>53707</v>
      </c>
      <c r="C382" s="36">
        <f t="shared" si="37"/>
        <v>0</v>
      </c>
      <c r="D382" s="243">
        <f t="shared" si="41"/>
        <v>0</v>
      </c>
      <c r="E382" s="243">
        <f t="shared" si="38"/>
        <v>0</v>
      </c>
      <c r="F382" s="243">
        <f t="shared" si="39"/>
        <v>0</v>
      </c>
      <c r="G382" s="262">
        <f t="shared" si="40"/>
        <v>0</v>
      </c>
    </row>
    <row r="383" spans="1:15" x14ac:dyDescent="0.2">
      <c r="A383" s="34" t="str">
        <f t="shared" si="42"/>
        <v>Finished</v>
      </c>
      <c r="B383" s="35">
        <f t="shared" si="36"/>
        <v>53738</v>
      </c>
      <c r="C383" s="36">
        <f t="shared" si="37"/>
        <v>0</v>
      </c>
      <c r="D383" s="243">
        <f t="shared" si="41"/>
        <v>0</v>
      </c>
      <c r="E383" s="243">
        <f t="shared" si="38"/>
        <v>0</v>
      </c>
      <c r="F383" s="243">
        <f t="shared" si="39"/>
        <v>0</v>
      </c>
      <c r="G383" s="262">
        <f t="shared" si="40"/>
        <v>0</v>
      </c>
    </row>
    <row r="384" spans="1:15" x14ac:dyDescent="0.2">
      <c r="A384" s="34" t="str">
        <f t="shared" si="42"/>
        <v>Finished</v>
      </c>
      <c r="B384" s="35">
        <f t="shared" si="36"/>
        <v>53766</v>
      </c>
      <c r="C384" s="36">
        <f t="shared" si="37"/>
        <v>0</v>
      </c>
      <c r="D384" s="243">
        <f t="shared" si="41"/>
        <v>0</v>
      </c>
      <c r="E384" s="243">
        <f t="shared" si="38"/>
        <v>0</v>
      </c>
      <c r="F384" s="243">
        <f t="shared" si="39"/>
        <v>0</v>
      </c>
      <c r="G384" s="262">
        <f t="shared" si="40"/>
        <v>0</v>
      </c>
    </row>
    <row r="385" spans="1:7" x14ac:dyDescent="0.2">
      <c r="A385" s="34" t="str">
        <f t="shared" si="42"/>
        <v>Finished</v>
      </c>
      <c r="B385" s="35">
        <f t="shared" si="36"/>
        <v>53797</v>
      </c>
      <c r="C385" s="36">
        <f t="shared" si="37"/>
        <v>0</v>
      </c>
      <c r="D385" s="243">
        <f t="shared" si="41"/>
        <v>0</v>
      </c>
      <c r="E385" s="243">
        <f t="shared" si="38"/>
        <v>0</v>
      </c>
      <c r="F385" s="243">
        <f t="shared" si="39"/>
        <v>0</v>
      </c>
      <c r="G385" s="262">
        <f t="shared" si="40"/>
        <v>0</v>
      </c>
    </row>
    <row r="386" spans="1:7" x14ac:dyDescent="0.2">
      <c r="A386" s="34" t="str">
        <f t="shared" si="42"/>
        <v>Finished</v>
      </c>
      <c r="B386" s="35">
        <f t="shared" si="36"/>
        <v>53827</v>
      </c>
      <c r="C386" s="36">
        <f t="shared" si="37"/>
        <v>0</v>
      </c>
      <c r="D386" s="243">
        <f t="shared" si="41"/>
        <v>0</v>
      </c>
      <c r="E386" s="243">
        <f t="shared" si="38"/>
        <v>0</v>
      </c>
      <c r="F386" s="243">
        <f t="shared" si="39"/>
        <v>0</v>
      </c>
      <c r="G386" s="262">
        <f t="shared" si="40"/>
        <v>0</v>
      </c>
    </row>
    <row r="387" spans="1:7" x14ac:dyDescent="0.2">
      <c r="A387" s="34" t="str">
        <f t="shared" si="42"/>
        <v>Finished</v>
      </c>
      <c r="B387" s="35">
        <f t="shared" si="36"/>
        <v>53858</v>
      </c>
      <c r="C387" s="36">
        <f t="shared" si="37"/>
        <v>0</v>
      </c>
      <c r="D387" s="243">
        <f t="shared" si="41"/>
        <v>0</v>
      </c>
      <c r="E387" s="243">
        <f t="shared" si="38"/>
        <v>0</v>
      </c>
      <c r="F387" s="243">
        <f t="shared" si="39"/>
        <v>0</v>
      </c>
      <c r="G387" s="262">
        <f t="shared" si="40"/>
        <v>0</v>
      </c>
    </row>
    <row r="388" spans="1:7" x14ac:dyDescent="0.2">
      <c r="A388" s="34" t="str">
        <f t="shared" si="42"/>
        <v>Finished</v>
      </c>
      <c r="B388" s="35">
        <f t="shared" si="36"/>
        <v>53888</v>
      </c>
      <c r="C388" s="36">
        <f t="shared" si="37"/>
        <v>0</v>
      </c>
      <c r="D388" s="243">
        <f t="shared" si="41"/>
        <v>0</v>
      </c>
      <c r="E388" s="243">
        <f t="shared" si="38"/>
        <v>0</v>
      </c>
      <c r="F388" s="243">
        <f t="shared" si="39"/>
        <v>0</v>
      </c>
      <c r="G388" s="262">
        <f t="shared" si="40"/>
        <v>0</v>
      </c>
    </row>
    <row r="389" spans="1:7" x14ac:dyDescent="0.2">
      <c r="A389" s="34" t="str">
        <f t="shared" si="42"/>
        <v>Finished</v>
      </c>
      <c r="B389" s="35">
        <f t="shared" si="36"/>
        <v>53919</v>
      </c>
      <c r="C389" s="36">
        <f t="shared" si="37"/>
        <v>0</v>
      </c>
      <c r="D389" s="243">
        <f t="shared" si="41"/>
        <v>0</v>
      </c>
      <c r="E389" s="243">
        <f t="shared" si="38"/>
        <v>0</v>
      </c>
      <c r="F389" s="243">
        <f t="shared" si="39"/>
        <v>0</v>
      </c>
      <c r="G389" s="262">
        <f t="shared" si="40"/>
        <v>0</v>
      </c>
    </row>
    <row r="390" spans="1:7" x14ac:dyDescent="0.2">
      <c r="A390" s="34" t="str">
        <f t="shared" si="42"/>
        <v>Finished</v>
      </c>
      <c r="B390" s="35">
        <f t="shared" si="36"/>
        <v>53950</v>
      </c>
      <c r="C390" s="36">
        <f t="shared" si="37"/>
        <v>0</v>
      </c>
      <c r="D390" s="243">
        <f t="shared" si="41"/>
        <v>0</v>
      </c>
      <c r="E390" s="243">
        <f t="shared" si="38"/>
        <v>0</v>
      </c>
      <c r="F390" s="243">
        <f t="shared" si="39"/>
        <v>0</v>
      </c>
      <c r="G390" s="262">
        <f t="shared" si="40"/>
        <v>0</v>
      </c>
    </row>
    <row r="391" spans="1:7" x14ac:dyDescent="0.2">
      <c r="A391" s="34" t="str">
        <f t="shared" si="42"/>
        <v>Finished</v>
      </c>
      <c r="B391" s="35">
        <f t="shared" si="36"/>
        <v>53980</v>
      </c>
      <c r="C391" s="36">
        <f t="shared" si="37"/>
        <v>0</v>
      </c>
      <c r="D391" s="243">
        <f t="shared" si="41"/>
        <v>0</v>
      </c>
      <c r="E391" s="243">
        <f t="shared" si="38"/>
        <v>0</v>
      </c>
      <c r="F391" s="243">
        <f t="shared" si="39"/>
        <v>0</v>
      </c>
      <c r="G391" s="262">
        <f t="shared" si="40"/>
        <v>0</v>
      </c>
    </row>
    <row r="392" spans="1:7" x14ac:dyDescent="0.2">
      <c r="A392" s="34" t="str">
        <f t="shared" si="42"/>
        <v>Finished</v>
      </c>
      <c r="B392" s="35">
        <f t="shared" si="36"/>
        <v>54011</v>
      </c>
      <c r="C392" s="36">
        <f t="shared" si="37"/>
        <v>0</v>
      </c>
      <c r="D392" s="243">
        <f t="shared" si="41"/>
        <v>0</v>
      </c>
      <c r="E392" s="243">
        <f t="shared" si="38"/>
        <v>0</v>
      </c>
      <c r="F392" s="243">
        <f t="shared" si="39"/>
        <v>0</v>
      </c>
      <c r="G392" s="262">
        <f t="shared" si="40"/>
        <v>0</v>
      </c>
    </row>
    <row r="393" spans="1:7" x14ac:dyDescent="0.2">
      <c r="A393" s="34" t="str">
        <f t="shared" si="42"/>
        <v>Finished</v>
      </c>
      <c r="B393" s="35">
        <f t="shared" si="36"/>
        <v>54041</v>
      </c>
      <c r="C393" s="36">
        <f t="shared" si="37"/>
        <v>0</v>
      </c>
      <c r="D393" s="243">
        <f t="shared" si="41"/>
        <v>0</v>
      </c>
      <c r="E393" s="243">
        <f t="shared" si="38"/>
        <v>0</v>
      </c>
      <c r="F393" s="243">
        <f t="shared" si="39"/>
        <v>0</v>
      </c>
      <c r="G393" s="262">
        <f t="shared" si="40"/>
        <v>0</v>
      </c>
    </row>
    <row r="394" spans="1:7" x14ac:dyDescent="0.2">
      <c r="A394" s="34" t="str">
        <f t="shared" si="42"/>
        <v>Finished</v>
      </c>
      <c r="B394" s="35">
        <f t="shared" si="36"/>
        <v>54072</v>
      </c>
      <c r="C394" s="36">
        <f t="shared" si="37"/>
        <v>0</v>
      </c>
      <c r="D394" s="243">
        <f t="shared" si="41"/>
        <v>0</v>
      </c>
      <c r="E394" s="243">
        <f t="shared" si="38"/>
        <v>0</v>
      </c>
      <c r="F394" s="243">
        <f t="shared" si="39"/>
        <v>0</v>
      </c>
      <c r="G394" s="262">
        <f t="shared" si="40"/>
        <v>0</v>
      </c>
    </row>
    <row r="395" spans="1:7" x14ac:dyDescent="0.2">
      <c r="A395" s="34" t="str">
        <f t="shared" si="42"/>
        <v>Finished</v>
      </c>
      <c r="B395" s="35">
        <f t="shared" si="36"/>
        <v>54103</v>
      </c>
      <c r="C395" s="36">
        <f t="shared" si="37"/>
        <v>0</v>
      </c>
      <c r="D395" s="243">
        <f t="shared" si="41"/>
        <v>0</v>
      </c>
      <c r="E395" s="243">
        <f t="shared" si="38"/>
        <v>0</v>
      </c>
      <c r="F395" s="243">
        <f t="shared" si="39"/>
        <v>0</v>
      </c>
      <c r="G395" s="262">
        <f t="shared" si="40"/>
        <v>0</v>
      </c>
    </row>
    <row r="396" spans="1:7" x14ac:dyDescent="0.2">
      <c r="A396" s="34" t="str">
        <f t="shared" si="42"/>
        <v>Finished</v>
      </c>
      <c r="B396" s="35">
        <f t="shared" si="36"/>
        <v>54132</v>
      </c>
      <c r="C396" s="36">
        <f t="shared" si="37"/>
        <v>0</v>
      </c>
      <c r="D396" s="243">
        <f t="shared" si="41"/>
        <v>0</v>
      </c>
      <c r="E396" s="243">
        <f t="shared" si="38"/>
        <v>0</v>
      </c>
      <c r="F396" s="243">
        <f t="shared" si="39"/>
        <v>0</v>
      </c>
      <c r="G396" s="262">
        <f t="shared" si="40"/>
        <v>0</v>
      </c>
    </row>
    <row r="397" spans="1:7" x14ac:dyDescent="0.2">
      <c r="A397" s="34" t="str">
        <f t="shared" si="42"/>
        <v>Finished</v>
      </c>
      <c r="B397" s="35">
        <f t="shared" si="36"/>
        <v>54163</v>
      </c>
      <c r="C397" s="36">
        <f t="shared" si="37"/>
        <v>0</v>
      </c>
      <c r="D397" s="243">
        <f t="shared" si="41"/>
        <v>0</v>
      </c>
      <c r="E397" s="243">
        <f t="shared" si="38"/>
        <v>0</v>
      </c>
      <c r="F397" s="243">
        <f t="shared" si="39"/>
        <v>0</v>
      </c>
      <c r="G397" s="262">
        <f t="shared" si="40"/>
        <v>0</v>
      </c>
    </row>
    <row r="398" spans="1:7" x14ac:dyDescent="0.2">
      <c r="A398" s="34" t="str">
        <f t="shared" si="42"/>
        <v>Finished</v>
      </c>
      <c r="B398" s="35">
        <f t="shared" si="36"/>
        <v>54193</v>
      </c>
      <c r="C398" s="36">
        <f t="shared" si="37"/>
        <v>0</v>
      </c>
      <c r="D398" s="243">
        <f t="shared" si="41"/>
        <v>0</v>
      </c>
      <c r="E398" s="243">
        <f t="shared" si="38"/>
        <v>0</v>
      </c>
      <c r="F398" s="243">
        <f t="shared" si="39"/>
        <v>0</v>
      </c>
      <c r="G398" s="262">
        <f t="shared" si="40"/>
        <v>0</v>
      </c>
    </row>
    <row r="399" spans="1:7" x14ac:dyDescent="0.2">
      <c r="A399" s="34" t="str">
        <f t="shared" si="42"/>
        <v>Finished</v>
      </c>
      <c r="B399" s="35">
        <f t="shared" si="36"/>
        <v>54224</v>
      </c>
      <c r="C399" s="36">
        <f t="shared" si="37"/>
        <v>0</v>
      </c>
      <c r="D399" s="243">
        <f t="shared" si="41"/>
        <v>0</v>
      </c>
      <c r="E399" s="243">
        <f t="shared" si="38"/>
        <v>0</v>
      </c>
      <c r="F399" s="243">
        <f t="shared" si="39"/>
        <v>0</v>
      </c>
      <c r="G399" s="262">
        <f t="shared" si="40"/>
        <v>0</v>
      </c>
    </row>
    <row r="400" spans="1:7" x14ac:dyDescent="0.2">
      <c r="A400" s="34" t="str">
        <f t="shared" si="42"/>
        <v>Finished</v>
      </c>
      <c r="B400" s="35">
        <f t="shared" si="36"/>
        <v>54254</v>
      </c>
      <c r="C400" s="36">
        <f t="shared" si="37"/>
        <v>0</v>
      </c>
      <c r="D400" s="243">
        <f t="shared" si="41"/>
        <v>0</v>
      </c>
      <c r="E400" s="243">
        <f t="shared" si="38"/>
        <v>0</v>
      </c>
      <c r="F400" s="243">
        <f t="shared" si="39"/>
        <v>0</v>
      </c>
      <c r="G400" s="262">
        <f t="shared" si="40"/>
        <v>0</v>
      </c>
    </row>
    <row r="401" spans="1:7" x14ac:dyDescent="0.2">
      <c r="A401" s="34" t="str">
        <f t="shared" si="42"/>
        <v>Finished</v>
      </c>
      <c r="B401" s="35">
        <f t="shared" si="36"/>
        <v>54285</v>
      </c>
      <c r="C401" s="36">
        <f t="shared" si="37"/>
        <v>0</v>
      </c>
      <c r="D401" s="243">
        <f t="shared" si="41"/>
        <v>0</v>
      </c>
      <c r="E401" s="243">
        <f t="shared" si="38"/>
        <v>0</v>
      </c>
      <c r="F401" s="243">
        <f t="shared" si="39"/>
        <v>0</v>
      </c>
      <c r="G401" s="262">
        <f t="shared" si="40"/>
        <v>0</v>
      </c>
    </row>
    <row r="402" spans="1:7" x14ac:dyDescent="0.2">
      <c r="A402" s="34" t="str">
        <f t="shared" si="42"/>
        <v>Finished</v>
      </c>
      <c r="B402" s="35">
        <f t="shared" si="36"/>
        <v>54316</v>
      </c>
      <c r="C402" s="36">
        <f t="shared" si="37"/>
        <v>0</v>
      </c>
      <c r="D402" s="243">
        <f t="shared" si="41"/>
        <v>0</v>
      </c>
      <c r="E402" s="243">
        <f t="shared" si="38"/>
        <v>0</v>
      </c>
      <c r="F402" s="243">
        <f t="shared" si="39"/>
        <v>0</v>
      </c>
      <c r="G402" s="262">
        <f t="shared" si="40"/>
        <v>0</v>
      </c>
    </row>
  </sheetData>
  <mergeCells count="3">
    <mergeCell ref="Q4:Q6"/>
    <mergeCell ref="Q8:Q13"/>
    <mergeCell ref="D18:F18"/>
  </mergeCells>
  <dataValidations count="2">
    <dataValidation type="list" allowBlank="1" showInputMessage="1" showErrorMessage="1" sqref="B3">
      <formula1>list_num_days_in_year</formula1>
    </dataValidation>
    <dataValidation type="list" allowBlank="1" showInputMessage="1" showErrorMessage="1" sqref="B14:B15">
      <formula1>list_schedules_intervals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S403"/>
  <sheetViews>
    <sheetView zoomScale="80" zoomScaleNormal="80" workbookViewId="0">
      <pane xSplit="3" ySplit="20" topLeftCell="D21" activePane="bottomRight" state="frozen"/>
      <selection activeCell="C25" sqref="C25"/>
      <selection pane="topRight" activeCell="C25" sqref="C25"/>
      <selection pane="bottomLeft" activeCell="C25" sqref="C25"/>
      <selection pane="bottomRight" activeCell="E10" sqref="E10"/>
    </sheetView>
  </sheetViews>
  <sheetFormatPr defaultRowHeight="14.25" x14ac:dyDescent="0.2"/>
  <cols>
    <col min="1" max="1" width="23.75" bestFit="1" customWidth="1"/>
    <col min="2" max="2" width="20.625" customWidth="1"/>
    <col min="3" max="3" width="17.875" style="1" customWidth="1"/>
    <col min="4" max="4" width="16.625" style="1" customWidth="1"/>
    <col min="5" max="5" width="37.375" style="1" customWidth="1"/>
    <col min="6" max="6" width="21.25" style="1" customWidth="1"/>
    <col min="7" max="7" width="14.75" style="1" customWidth="1"/>
    <col min="8" max="8" width="1.625" customWidth="1"/>
    <col min="9" max="9" width="10.5" hidden="1" customWidth="1"/>
    <col min="10" max="10" width="26.875" hidden="1" customWidth="1"/>
    <col min="11" max="11" width="11.25" hidden="1" customWidth="1"/>
    <col min="12" max="12" width="10.5" hidden="1" customWidth="1"/>
    <col min="13" max="13" width="4.625" customWidth="1"/>
    <col min="14" max="14" width="17.25" customWidth="1"/>
    <col min="15" max="15" width="14.375" customWidth="1"/>
    <col min="16" max="16" width="12.875" customWidth="1"/>
    <col min="17" max="17" width="14.5" customWidth="1"/>
    <col min="18" max="18" width="9" customWidth="1"/>
    <col min="19" max="19" width="21.75" customWidth="1"/>
    <col min="20" max="20" width="9" customWidth="1"/>
  </cols>
  <sheetData>
    <row r="1" spans="1:19" ht="15.75" x14ac:dyDescent="0.25">
      <c r="E1" s="49"/>
      <c r="J1" t="s">
        <v>96</v>
      </c>
    </row>
    <row r="2" spans="1:19" ht="15" thickBot="1" x14ac:dyDescent="0.25">
      <c r="J2" t="s">
        <v>97</v>
      </c>
    </row>
    <row r="3" spans="1:19" ht="15.75" thickBot="1" x14ac:dyDescent="0.3">
      <c r="E3" s="86" t="s">
        <v>108</v>
      </c>
      <c r="F3" s="225" t="s">
        <v>110</v>
      </c>
    </row>
    <row r="4" spans="1:19" ht="30" thickBot="1" x14ac:dyDescent="0.3">
      <c r="A4" s="197" t="s">
        <v>32</v>
      </c>
      <c r="B4" s="198">
        <v>360</v>
      </c>
      <c r="C4" s="156" t="s">
        <v>139</v>
      </c>
      <c r="E4" s="7" t="str">
        <f>+"# pmt interval p: "&amp; $B$15</f>
        <v># pmt interval p: 1-month (Monthly)</v>
      </c>
      <c r="F4" s="203">
        <f>+VLOOKUP(selected_pmt_interval,$N$5:$O$14,2,0)</f>
        <v>12</v>
      </c>
      <c r="G4" s="116"/>
      <c r="J4" t="s">
        <v>100</v>
      </c>
      <c r="N4" s="27" t="s">
        <v>115</v>
      </c>
      <c r="O4" s="96" t="s">
        <v>116</v>
      </c>
      <c r="P4" s="97" t="s">
        <v>104</v>
      </c>
      <c r="S4" s="27" t="s">
        <v>27</v>
      </c>
    </row>
    <row r="5" spans="1:19" ht="15" thickBot="1" x14ac:dyDescent="0.25">
      <c r="A5" s="47"/>
      <c r="B5" s="47"/>
      <c r="D5" s="103"/>
      <c r="E5" s="117" t="str">
        <f>+"#comp interval c: "&amp;$B$16</f>
        <v>#comp interval c: 6-months</v>
      </c>
      <c r="F5" s="204">
        <f>+VLOOKUP(selected_comp_interval,$N$5:$O$14,2,0)</f>
        <v>2</v>
      </c>
      <c r="G5" s="5"/>
      <c r="J5" t="s">
        <v>99</v>
      </c>
      <c r="N5" s="14" t="s">
        <v>16</v>
      </c>
      <c r="O5" s="19">
        <v>52</v>
      </c>
      <c r="P5" s="24">
        <v>7</v>
      </c>
      <c r="Q5" s="299" t="s">
        <v>23</v>
      </c>
      <c r="S5" s="14">
        <v>360</v>
      </c>
    </row>
    <row r="6" spans="1:19" ht="18.75" thickBot="1" x14ac:dyDescent="0.3">
      <c r="A6" s="11" t="s">
        <v>77</v>
      </c>
      <c r="B6" s="93">
        <v>0.1</v>
      </c>
      <c r="C6" s="184"/>
      <c r="D6" s="103"/>
      <c r="E6" s="12" t="s">
        <v>117</v>
      </c>
      <c r="F6" s="205">
        <f>+VLOOKUP(selected_pmt_interval,$N$5:$P$14,3,0)</f>
        <v>1</v>
      </c>
      <c r="G6" s="4"/>
      <c r="J6" s="90" t="s">
        <v>51</v>
      </c>
      <c r="K6" s="87"/>
      <c r="N6" s="15" t="s">
        <v>15</v>
      </c>
      <c r="O6" s="19">
        <f>52/2</f>
        <v>26</v>
      </c>
      <c r="P6" s="24">
        <v>14</v>
      </c>
      <c r="Q6" s="299"/>
      <c r="S6" s="15">
        <v>365</v>
      </c>
    </row>
    <row r="7" spans="1:19" ht="15" thickBot="1" x14ac:dyDescent="0.25">
      <c r="A7" s="10" t="s">
        <v>2</v>
      </c>
      <c r="B7" s="91">
        <v>0</v>
      </c>
      <c r="J7" s="9" t="s">
        <v>33</v>
      </c>
      <c r="K7" s="73">
        <f>+B7*loan_amt</f>
        <v>0</v>
      </c>
      <c r="N7" s="15" t="s">
        <v>11</v>
      </c>
      <c r="O7" s="19">
        <f>+O5/4</f>
        <v>13</v>
      </c>
      <c r="P7" s="24">
        <v>28</v>
      </c>
      <c r="Q7" s="299"/>
      <c r="S7" s="16">
        <v>366</v>
      </c>
    </row>
    <row r="8" spans="1:19" ht="15" thickBot="1" x14ac:dyDescent="0.25">
      <c r="A8" s="47"/>
      <c r="B8" s="47"/>
      <c r="E8" s="7" t="s">
        <v>103</v>
      </c>
      <c r="F8" s="206">
        <f>+Quoted_APR-B7</f>
        <v>0.1</v>
      </c>
      <c r="G8" s="131"/>
      <c r="J8" s="9"/>
      <c r="K8" s="73"/>
      <c r="N8" s="15" t="s">
        <v>113</v>
      </c>
      <c r="O8" s="144">
        <f>+num_days_in_year</f>
        <v>360</v>
      </c>
      <c r="P8" s="24">
        <v>1</v>
      </c>
      <c r="Q8" s="183"/>
      <c r="S8" s="83"/>
    </row>
    <row r="9" spans="1:19" x14ac:dyDescent="0.2">
      <c r="A9" s="7" t="s">
        <v>7</v>
      </c>
      <c r="B9" s="199">
        <v>50000</v>
      </c>
      <c r="E9" s="117" t="s">
        <v>67</v>
      </c>
      <c r="F9" s="207">
        <f>+((1+cal_apr_after_points/cal_num_comp_interval)^(cal_num_comp_interval/cal_num_pmt_interval)-1)*cal_num_pmt_interval</f>
        <v>9.7978152622812509E-2</v>
      </c>
      <c r="G9"/>
      <c r="J9" s="9" t="s">
        <v>114</v>
      </c>
      <c r="K9" s="71">
        <f>+((1+Quoted_APR/cal_num_comp_interval)^(cal_num_comp_interval/cal_num_pmt_interval)-1)*cal_num_pmt_interval</f>
        <v>9.7978152622812509E-2</v>
      </c>
      <c r="N9" s="15" t="s">
        <v>13</v>
      </c>
      <c r="O9" s="19">
        <v>12</v>
      </c>
      <c r="P9" s="15">
        <v>1</v>
      </c>
      <c r="Q9" s="294" t="s">
        <v>24</v>
      </c>
    </row>
    <row r="10" spans="1:19" ht="15.75" thickBot="1" x14ac:dyDescent="0.3">
      <c r="A10" s="10" t="s">
        <v>8</v>
      </c>
      <c r="B10" s="22">
        <v>10</v>
      </c>
      <c r="D10"/>
      <c r="E10" s="127" t="str">
        <f>"ARP new/#pmt interval: "&amp;$B$15</f>
        <v>ARP new/#pmt interval: 1-month (Monthly)</v>
      </c>
      <c r="F10" s="208">
        <f>+cal_apr_new/cal_num_pmt_interval</f>
        <v>8.1648460519010424E-3</v>
      </c>
      <c r="G10" s="130"/>
      <c r="J10" s="21" t="str">
        <f>+$B$15&amp;" rate"</f>
        <v>1-month (Monthly) rate</v>
      </c>
      <c r="K10" s="79">
        <f>K9/cal_num_pmt_interval</f>
        <v>8.1648460519010424E-3</v>
      </c>
      <c r="N10" s="15" t="s">
        <v>14</v>
      </c>
      <c r="O10" s="19">
        <v>6</v>
      </c>
      <c r="P10" s="15">
        <v>2</v>
      </c>
      <c r="Q10" s="294"/>
    </row>
    <row r="11" spans="1:19" ht="15.75" thickBot="1" x14ac:dyDescent="0.3">
      <c r="A11" s="47"/>
      <c r="B11" s="83"/>
      <c r="D11" s="132"/>
      <c r="E11" s="219" t="s">
        <v>137</v>
      </c>
      <c r="F11" s="222">
        <f>+PMT(cal_periodic_pmt_rate,num_pmts,-loan_amt)</f>
        <v>5227.27171535862</v>
      </c>
      <c r="I11" s="6"/>
      <c r="J11" s="9" t="s">
        <v>34</v>
      </c>
      <c r="K11" s="69">
        <f>(cal_pv_on_p0*(1+$F$10)^num_pmts)*($F$10)/((1+$F$10)^num_pmts-1)</f>
        <v>0</v>
      </c>
      <c r="L11" s="6"/>
      <c r="M11" s="6"/>
      <c r="N11" s="15" t="s">
        <v>12</v>
      </c>
      <c r="O11" s="19">
        <v>4</v>
      </c>
      <c r="P11" s="15">
        <v>3</v>
      </c>
      <c r="Q11" s="294"/>
    </row>
    <row r="12" spans="1:19" x14ac:dyDescent="0.2">
      <c r="A12" s="86" t="s">
        <v>49</v>
      </c>
      <c r="B12" s="23">
        <v>42566</v>
      </c>
      <c r="D12"/>
      <c r="E12"/>
      <c r="F12"/>
      <c r="G12"/>
      <c r="J12" s="9" t="s">
        <v>35</v>
      </c>
      <c r="K12" s="69">
        <f>+cal_periodic_pmt_amt</f>
        <v>5227.27171535862</v>
      </c>
      <c r="N12" s="15" t="s">
        <v>9</v>
      </c>
      <c r="O12" s="19">
        <v>3</v>
      </c>
      <c r="P12" s="15">
        <v>4</v>
      </c>
      <c r="Q12" s="294"/>
      <c r="S12" s="140" t="s">
        <v>108</v>
      </c>
    </row>
    <row r="13" spans="1:19" ht="15" thickBot="1" x14ac:dyDescent="0.25">
      <c r="A13" s="10" t="s">
        <v>0</v>
      </c>
      <c r="B13" s="200">
        <v>42614</v>
      </c>
      <c r="C13" s="1">
        <f>+first_pmt_due-approval_date</f>
        <v>48</v>
      </c>
      <c r="D13"/>
      <c r="E13" t="s">
        <v>181</v>
      </c>
      <c r="F13" s="1">
        <f>+loan_amt/num_pmts</f>
        <v>5000</v>
      </c>
      <c r="G13"/>
      <c r="J13" s="9" t="s">
        <v>36</v>
      </c>
      <c r="K13" s="70">
        <f>+K11-K12</f>
        <v>-5227.27171535862</v>
      </c>
      <c r="N13" s="15" t="s">
        <v>10</v>
      </c>
      <c r="O13" s="19">
        <v>2</v>
      </c>
      <c r="P13" s="15">
        <v>6</v>
      </c>
      <c r="Q13" s="294"/>
      <c r="S13" s="141" t="s">
        <v>109</v>
      </c>
    </row>
    <row r="14" spans="1:19" ht="15.75" thickBot="1" x14ac:dyDescent="0.3">
      <c r="A14" s="47"/>
      <c r="B14" s="47"/>
      <c r="D14"/>
      <c r="E14"/>
      <c r="F14"/>
      <c r="G14"/>
      <c r="J14" s="59" t="s">
        <v>38</v>
      </c>
      <c r="K14" s="74">
        <f>+IFERROR(K7/K13,0)</f>
        <v>0</v>
      </c>
      <c r="N14" s="16" t="s">
        <v>17</v>
      </c>
      <c r="O14" s="20">
        <v>1</v>
      </c>
      <c r="P14" s="16">
        <v>12</v>
      </c>
      <c r="Q14" s="294"/>
      <c r="S14" s="142" t="s">
        <v>110</v>
      </c>
    </row>
    <row r="15" spans="1:19" ht="15.75" thickBot="1" x14ac:dyDescent="0.3">
      <c r="A15" s="7" t="s">
        <v>22</v>
      </c>
      <c r="B15" s="89" t="s">
        <v>13</v>
      </c>
      <c r="D15"/>
      <c r="E15"/>
      <c r="F15"/>
      <c r="G15"/>
      <c r="J15" s="72" t="s">
        <v>37</v>
      </c>
      <c r="K15" s="80">
        <f>+K10-cal_periodic_pmt_rate</f>
        <v>0</v>
      </c>
    </row>
    <row r="16" spans="1:19" ht="16.5" thickBot="1" x14ac:dyDescent="0.3">
      <c r="A16" s="59" t="s">
        <v>1</v>
      </c>
      <c r="B16" s="202" t="s">
        <v>10</v>
      </c>
      <c r="C16" s="106"/>
      <c r="D16" s="84"/>
      <c r="E16"/>
      <c r="F16"/>
      <c r="G16"/>
      <c r="J16" s="81" t="s">
        <v>39</v>
      </c>
      <c r="K16" s="82" t="str">
        <f>+IF(K14&lt;num_pmts,"Yes","No")</f>
        <v>Yes</v>
      </c>
      <c r="M16" s="49"/>
      <c r="N16" s="128"/>
    </row>
    <row r="17" spans="1:19" ht="15" thickBot="1" x14ac:dyDescent="0.25">
      <c r="A17" s="10" t="s">
        <v>3</v>
      </c>
      <c r="B17" s="22" t="s">
        <v>84</v>
      </c>
      <c r="D17" s="84"/>
      <c r="P17" s="135"/>
    </row>
    <row r="18" spans="1:19" s="49" customFormat="1" ht="16.5" thickBot="1" x14ac:dyDescent="0.3">
      <c r="A18" s="49" t="s">
        <v>26</v>
      </c>
      <c r="C18" s="50"/>
      <c r="D18" s="51">
        <f>+SUM(D21:D403)</f>
        <v>50000</v>
      </c>
      <c r="E18" s="51">
        <f>+SUM(E21:E403)</f>
        <v>0</v>
      </c>
      <c r="F18" s="51">
        <f>+SUM(F21:F403)</f>
        <v>50000</v>
      </c>
      <c r="G18" s="51"/>
      <c r="N18" s="51"/>
      <c r="O18" s="51"/>
    </row>
    <row r="19" spans="1:19" ht="15.75" thickBot="1" x14ac:dyDescent="0.3">
      <c r="A19" s="8"/>
      <c r="B19" s="8"/>
      <c r="C19" s="17"/>
      <c r="D19" s="295" t="s">
        <v>4</v>
      </c>
      <c r="E19" s="296"/>
      <c r="F19" s="297"/>
      <c r="G19" s="18"/>
    </row>
    <row r="20" spans="1:19" s="85" customFormat="1" ht="45" x14ac:dyDescent="0.2">
      <c r="A20" s="251" t="s">
        <v>47</v>
      </c>
      <c r="B20" s="251" t="s">
        <v>166</v>
      </c>
      <c r="C20" s="252" t="s">
        <v>165</v>
      </c>
      <c r="D20" s="253" t="s">
        <v>167</v>
      </c>
      <c r="E20" s="253" t="s">
        <v>168</v>
      </c>
      <c r="F20" s="253" t="s">
        <v>169</v>
      </c>
      <c r="G20" s="254" t="s">
        <v>170</v>
      </c>
      <c r="J20" s="85">
        <f>16/30*100</f>
        <v>53.333333333333336</v>
      </c>
      <c r="N20" s="138"/>
    </row>
    <row r="21" spans="1:19" s="255" customFormat="1" ht="15" x14ac:dyDescent="0.25">
      <c r="A21" s="278" t="s">
        <v>125</v>
      </c>
      <c r="B21" s="279">
        <f>+approval_date</f>
        <v>42566</v>
      </c>
      <c r="C21" s="280">
        <f>+loan_amt</f>
        <v>50000</v>
      </c>
      <c r="D21" s="284">
        <v>0</v>
      </c>
      <c r="E21" s="284">
        <v>0</v>
      </c>
      <c r="F21" s="284">
        <v>0</v>
      </c>
      <c r="G21" s="282">
        <f>+C21</f>
        <v>50000</v>
      </c>
      <c r="N21"/>
      <c r="O21"/>
      <c r="P21"/>
      <c r="Q21"/>
      <c r="R21"/>
      <c r="S21" s="257">
        <f>+F22-Q21</f>
        <v>5000</v>
      </c>
    </row>
    <row r="22" spans="1:19" ht="15" x14ac:dyDescent="0.25">
      <c r="A22" s="34">
        <v>1</v>
      </c>
      <c r="B22" s="102">
        <f>+first_pmt_due</f>
        <v>42614</v>
      </c>
      <c r="C22" s="191">
        <f>+G21</f>
        <v>50000</v>
      </c>
      <c r="D22" s="192">
        <f>+E22+F22</f>
        <v>5000</v>
      </c>
      <c r="E22" s="195">
        <v>0</v>
      </c>
      <c r="F22" s="196">
        <f>+IF(A22&lt;=num_pmts,loan_amt/num_pmts,C22)</f>
        <v>5000</v>
      </c>
      <c r="G22" s="37">
        <f>+C22-F22</f>
        <v>45000</v>
      </c>
      <c r="J22" t="s">
        <v>93</v>
      </c>
      <c r="K22">
        <f>+(cal_periodic_pmt_rate)*(1+cal_periodic_pmt_rate)^num_pmts</f>
        <v>8.8565279793310497E-3</v>
      </c>
    </row>
    <row r="23" spans="1:19" x14ac:dyDescent="0.2">
      <c r="A23" s="32">
        <f t="shared" ref="A23:A53" si="0">+IF(A22&lt;num_pmts,A22+1,"Finished")</f>
        <v>2</v>
      </c>
      <c r="B23" s="33">
        <f t="shared" ref="B23:B86" si="1">+EDATE(B22,Len_of_pmt_interval)</f>
        <v>42644</v>
      </c>
      <c r="C23" s="26">
        <f t="shared" ref="C23:C86" si="2">+G22</f>
        <v>45000</v>
      </c>
      <c r="D23" s="36">
        <f>+E23+F23</f>
        <v>5000</v>
      </c>
      <c r="E23" s="160">
        <v>0</v>
      </c>
      <c r="F23" s="26">
        <f t="shared" ref="F23:F85" si="3">+IF(A23&lt;=num_pmts,loan_amt/num_pmts,C23)</f>
        <v>5000</v>
      </c>
      <c r="G23" s="38">
        <f t="shared" ref="G23:G86" si="4">+C23-F23</f>
        <v>40000</v>
      </c>
      <c r="J23" t="s">
        <v>94</v>
      </c>
      <c r="K23">
        <f>+(1+cal_periodic_pmt_rate)^(num_pmts+1)-1-cal_periodic_pmt_rate</f>
        <v>8.5406313781261733E-2</v>
      </c>
    </row>
    <row r="24" spans="1:19" s="5" customFormat="1" x14ac:dyDescent="0.2">
      <c r="A24" s="34">
        <f t="shared" si="0"/>
        <v>3</v>
      </c>
      <c r="B24" s="35">
        <f t="shared" si="1"/>
        <v>42675</v>
      </c>
      <c r="C24" s="36">
        <f t="shared" si="2"/>
        <v>40000</v>
      </c>
      <c r="D24" s="36">
        <f t="shared" ref="D24:D87" si="5">+E24+F24</f>
        <v>5000</v>
      </c>
      <c r="E24" s="161">
        <v>0</v>
      </c>
      <c r="F24" s="36">
        <f t="shared" si="3"/>
        <v>5000</v>
      </c>
      <c r="G24" s="39">
        <f t="shared" si="4"/>
        <v>35000</v>
      </c>
      <c r="N24"/>
      <c r="O24"/>
      <c r="P24"/>
      <c r="Q24"/>
      <c r="R24"/>
    </row>
    <row r="25" spans="1:19" x14ac:dyDescent="0.2">
      <c r="A25" s="32">
        <f t="shared" si="0"/>
        <v>4</v>
      </c>
      <c r="B25" s="33">
        <f t="shared" si="1"/>
        <v>42705</v>
      </c>
      <c r="C25" s="26">
        <f t="shared" si="2"/>
        <v>35000</v>
      </c>
      <c r="D25" s="26">
        <f t="shared" si="5"/>
        <v>5000</v>
      </c>
      <c r="E25" s="160">
        <v>0</v>
      </c>
      <c r="F25" s="40">
        <f t="shared" si="3"/>
        <v>5000</v>
      </c>
      <c r="G25" s="41">
        <f t="shared" si="4"/>
        <v>30000</v>
      </c>
      <c r="J25" t="s">
        <v>95</v>
      </c>
      <c r="K25">
        <f>+loan_amt*K22/K23</f>
        <v>5184.9374988914369</v>
      </c>
    </row>
    <row r="26" spans="1:19" x14ac:dyDescent="0.2">
      <c r="A26" s="34">
        <f t="shared" si="0"/>
        <v>5</v>
      </c>
      <c r="B26" s="35">
        <f t="shared" si="1"/>
        <v>42736</v>
      </c>
      <c r="C26" s="36">
        <f t="shared" si="2"/>
        <v>30000</v>
      </c>
      <c r="D26" s="36">
        <f t="shared" si="5"/>
        <v>5000</v>
      </c>
      <c r="E26" s="161">
        <v>0</v>
      </c>
      <c r="F26" s="36">
        <f t="shared" si="3"/>
        <v>5000</v>
      </c>
      <c r="G26" s="37">
        <f t="shared" si="4"/>
        <v>25000</v>
      </c>
    </row>
    <row r="27" spans="1:19" x14ac:dyDescent="0.2">
      <c r="A27" s="32">
        <f t="shared" si="0"/>
        <v>6</v>
      </c>
      <c r="B27" s="33">
        <f t="shared" si="1"/>
        <v>42767</v>
      </c>
      <c r="C27" s="26">
        <f t="shared" si="2"/>
        <v>25000</v>
      </c>
      <c r="D27" s="26">
        <f t="shared" si="5"/>
        <v>5000</v>
      </c>
      <c r="E27" s="26">
        <v>0</v>
      </c>
      <c r="F27" s="26">
        <f t="shared" si="3"/>
        <v>5000</v>
      </c>
      <c r="G27" s="25">
        <f t="shared" si="4"/>
        <v>20000</v>
      </c>
    </row>
    <row r="28" spans="1:19" x14ac:dyDescent="0.2">
      <c r="A28" s="34">
        <f t="shared" si="0"/>
        <v>7</v>
      </c>
      <c r="B28" s="35">
        <f t="shared" si="1"/>
        <v>42795</v>
      </c>
      <c r="C28" s="36">
        <f t="shared" si="2"/>
        <v>20000</v>
      </c>
      <c r="D28" s="36">
        <f t="shared" si="5"/>
        <v>5000</v>
      </c>
      <c r="E28" s="36">
        <v>0</v>
      </c>
      <c r="F28" s="36">
        <f t="shared" si="3"/>
        <v>5000</v>
      </c>
      <c r="G28" s="37">
        <f t="shared" si="4"/>
        <v>15000</v>
      </c>
    </row>
    <row r="29" spans="1:19" x14ac:dyDescent="0.2">
      <c r="A29" s="32">
        <f t="shared" si="0"/>
        <v>8</v>
      </c>
      <c r="B29" s="33">
        <f t="shared" si="1"/>
        <v>42826</v>
      </c>
      <c r="C29" s="26">
        <f t="shared" si="2"/>
        <v>15000</v>
      </c>
      <c r="D29" s="26">
        <f t="shared" si="5"/>
        <v>5000</v>
      </c>
      <c r="E29" s="26">
        <v>0</v>
      </c>
      <c r="F29" s="26">
        <f t="shared" si="3"/>
        <v>5000</v>
      </c>
      <c r="G29" s="25">
        <f t="shared" si="4"/>
        <v>10000</v>
      </c>
    </row>
    <row r="30" spans="1:19" x14ac:dyDescent="0.2">
      <c r="A30" s="34">
        <f t="shared" si="0"/>
        <v>9</v>
      </c>
      <c r="B30" s="35">
        <f t="shared" si="1"/>
        <v>42856</v>
      </c>
      <c r="C30" s="36">
        <f t="shared" si="2"/>
        <v>10000</v>
      </c>
      <c r="D30" s="36">
        <f t="shared" si="5"/>
        <v>5000</v>
      </c>
      <c r="E30" s="36">
        <v>0</v>
      </c>
      <c r="F30" s="36">
        <f t="shared" si="3"/>
        <v>5000</v>
      </c>
      <c r="G30" s="37">
        <f t="shared" si="4"/>
        <v>5000</v>
      </c>
    </row>
    <row r="31" spans="1:19" x14ac:dyDescent="0.2">
      <c r="A31" s="32">
        <f t="shared" si="0"/>
        <v>10</v>
      </c>
      <c r="B31" s="33">
        <f t="shared" si="1"/>
        <v>42887</v>
      </c>
      <c r="C31" s="26">
        <f t="shared" si="2"/>
        <v>5000</v>
      </c>
      <c r="D31" s="26">
        <f t="shared" si="5"/>
        <v>5000</v>
      </c>
      <c r="E31" s="26">
        <v>0</v>
      </c>
      <c r="F31" s="26">
        <f t="shared" si="3"/>
        <v>5000</v>
      </c>
      <c r="G31" s="25">
        <f t="shared" si="4"/>
        <v>0</v>
      </c>
    </row>
    <row r="32" spans="1:19" x14ac:dyDescent="0.2">
      <c r="A32" s="34" t="str">
        <f t="shared" si="0"/>
        <v>Finished</v>
      </c>
      <c r="B32" s="35">
        <f t="shared" si="1"/>
        <v>42917</v>
      </c>
      <c r="C32" s="36">
        <f t="shared" si="2"/>
        <v>0</v>
      </c>
      <c r="D32" s="36">
        <f t="shared" si="5"/>
        <v>0</v>
      </c>
      <c r="E32" s="36">
        <v>0</v>
      </c>
      <c r="F32" s="36">
        <f t="shared" si="3"/>
        <v>0</v>
      </c>
      <c r="G32" s="37">
        <f t="shared" si="4"/>
        <v>0</v>
      </c>
    </row>
    <row r="33" spans="1:7" x14ac:dyDescent="0.2">
      <c r="A33" s="32" t="str">
        <f t="shared" si="0"/>
        <v>Finished</v>
      </c>
      <c r="B33" s="33">
        <f t="shared" si="1"/>
        <v>42948</v>
      </c>
      <c r="C33" s="26">
        <f t="shared" si="2"/>
        <v>0</v>
      </c>
      <c r="D33" s="26">
        <f t="shared" si="5"/>
        <v>0</v>
      </c>
      <c r="E33" s="26">
        <v>0</v>
      </c>
      <c r="F33" s="26">
        <f t="shared" si="3"/>
        <v>0</v>
      </c>
      <c r="G33" s="25">
        <f t="shared" si="4"/>
        <v>0</v>
      </c>
    </row>
    <row r="34" spans="1:7" x14ac:dyDescent="0.2">
      <c r="A34" s="34" t="str">
        <f t="shared" si="0"/>
        <v>Finished</v>
      </c>
      <c r="B34" s="35">
        <f t="shared" si="1"/>
        <v>42979</v>
      </c>
      <c r="C34" s="36">
        <f t="shared" si="2"/>
        <v>0</v>
      </c>
      <c r="D34" s="36">
        <f t="shared" si="5"/>
        <v>0</v>
      </c>
      <c r="E34" s="36">
        <v>0</v>
      </c>
      <c r="F34" s="36">
        <f t="shared" si="3"/>
        <v>0</v>
      </c>
      <c r="G34" s="37">
        <f t="shared" si="4"/>
        <v>0</v>
      </c>
    </row>
    <row r="35" spans="1:7" x14ac:dyDescent="0.2">
      <c r="A35" s="32" t="str">
        <f t="shared" si="0"/>
        <v>Finished</v>
      </c>
      <c r="B35" s="33">
        <f t="shared" si="1"/>
        <v>43009</v>
      </c>
      <c r="C35" s="26">
        <f t="shared" si="2"/>
        <v>0</v>
      </c>
      <c r="D35" s="26">
        <f t="shared" si="5"/>
        <v>0</v>
      </c>
      <c r="E35" s="26">
        <v>0</v>
      </c>
      <c r="F35" s="26">
        <f t="shared" si="3"/>
        <v>0</v>
      </c>
      <c r="G35" s="25">
        <f t="shared" si="4"/>
        <v>0</v>
      </c>
    </row>
    <row r="36" spans="1:7" x14ac:dyDescent="0.2">
      <c r="A36" s="34" t="str">
        <f t="shared" si="0"/>
        <v>Finished</v>
      </c>
      <c r="B36" s="35">
        <f t="shared" si="1"/>
        <v>43040</v>
      </c>
      <c r="C36" s="36">
        <f t="shared" si="2"/>
        <v>0</v>
      </c>
      <c r="D36" s="36">
        <f t="shared" si="5"/>
        <v>0</v>
      </c>
      <c r="E36" s="36">
        <v>0</v>
      </c>
      <c r="F36" s="36">
        <f t="shared" si="3"/>
        <v>0</v>
      </c>
      <c r="G36" s="37">
        <f t="shared" si="4"/>
        <v>0</v>
      </c>
    </row>
    <row r="37" spans="1:7" x14ac:dyDescent="0.2">
      <c r="A37" s="32" t="str">
        <f t="shared" si="0"/>
        <v>Finished</v>
      </c>
      <c r="B37" s="33">
        <f t="shared" si="1"/>
        <v>43070</v>
      </c>
      <c r="C37" s="26">
        <f t="shared" si="2"/>
        <v>0</v>
      </c>
      <c r="D37" s="26">
        <f t="shared" si="5"/>
        <v>0</v>
      </c>
      <c r="E37" s="26">
        <v>0</v>
      </c>
      <c r="F37" s="26">
        <f t="shared" si="3"/>
        <v>0</v>
      </c>
      <c r="G37" s="25">
        <f t="shared" si="4"/>
        <v>0</v>
      </c>
    </row>
    <row r="38" spans="1:7" x14ac:dyDescent="0.2">
      <c r="A38" s="34" t="str">
        <f t="shared" si="0"/>
        <v>Finished</v>
      </c>
      <c r="B38" s="35">
        <f t="shared" si="1"/>
        <v>43101</v>
      </c>
      <c r="C38" s="36">
        <f t="shared" si="2"/>
        <v>0</v>
      </c>
      <c r="D38" s="36">
        <f t="shared" si="5"/>
        <v>0</v>
      </c>
      <c r="E38" s="36">
        <v>0</v>
      </c>
      <c r="F38" s="36">
        <f t="shared" si="3"/>
        <v>0</v>
      </c>
      <c r="G38" s="37">
        <f t="shared" si="4"/>
        <v>0</v>
      </c>
    </row>
    <row r="39" spans="1:7" x14ac:dyDescent="0.2">
      <c r="A39" s="32" t="str">
        <f t="shared" si="0"/>
        <v>Finished</v>
      </c>
      <c r="B39" s="33">
        <f t="shared" si="1"/>
        <v>43132</v>
      </c>
      <c r="C39" s="26">
        <f t="shared" si="2"/>
        <v>0</v>
      </c>
      <c r="D39" s="26">
        <f t="shared" si="5"/>
        <v>0</v>
      </c>
      <c r="E39" s="26">
        <v>0</v>
      </c>
      <c r="F39" s="26">
        <f t="shared" si="3"/>
        <v>0</v>
      </c>
      <c r="G39" s="25">
        <f t="shared" si="4"/>
        <v>0</v>
      </c>
    </row>
    <row r="40" spans="1:7" x14ac:dyDescent="0.2">
      <c r="A40" s="34" t="str">
        <f t="shared" si="0"/>
        <v>Finished</v>
      </c>
      <c r="B40" s="35">
        <f t="shared" si="1"/>
        <v>43160</v>
      </c>
      <c r="C40" s="36">
        <f t="shared" si="2"/>
        <v>0</v>
      </c>
      <c r="D40" s="36">
        <f t="shared" si="5"/>
        <v>0</v>
      </c>
      <c r="E40" s="36">
        <v>0</v>
      </c>
      <c r="F40" s="36">
        <f t="shared" si="3"/>
        <v>0</v>
      </c>
      <c r="G40" s="37">
        <f t="shared" si="4"/>
        <v>0</v>
      </c>
    </row>
    <row r="41" spans="1:7" x14ac:dyDescent="0.2">
      <c r="A41" s="32" t="str">
        <f t="shared" si="0"/>
        <v>Finished</v>
      </c>
      <c r="B41" s="33">
        <f t="shared" si="1"/>
        <v>43191</v>
      </c>
      <c r="C41" s="26">
        <f t="shared" si="2"/>
        <v>0</v>
      </c>
      <c r="D41" s="26">
        <f t="shared" si="5"/>
        <v>0</v>
      </c>
      <c r="E41" s="26">
        <v>0</v>
      </c>
      <c r="F41" s="26">
        <f t="shared" si="3"/>
        <v>0</v>
      </c>
      <c r="G41" s="25">
        <f t="shared" si="4"/>
        <v>0</v>
      </c>
    </row>
    <row r="42" spans="1:7" x14ac:dyDescent="0.2">
      <c r="A42" s="34" t="str">
        <f t="shared" si="0"/>
        <v>Finished</v>
      </c>
      <c r="B42" s="35">
        <f t="shared" si="1"/>
        <v>43221</v>
      </c>
      <c r="C42" s="36">
        <f t="shared" si="2"/>
        <v>0</v>
      </c>
      <c r="D42" s="36">
        <f t="shared" si="5"/>
        <v>0</v>
      </c>
      <c r="E42" s="36">
        <v>0</v>
      </c>
      <c r="F42" s="36">
        <f t="shared" si="3"/>
        <v>0</v>
      </c>
      <c r="G42" s="37">
        <f t="shared" si="4"/>
        <v>0</v>
      </c>
    </row>
    <row r="43" spans="1:7" s="1" customFormat="1" x14ac:dyDescent="0.2">
      <c r="A43" s="32" t="str">
        <f t="shared" si="0"/>
        <v>Finished</v>
      </c>
      <c r="B43" s="33">
        <f t="shared" si="1"/>
        <v>43252</v>
      </c>
      <c r="C43" s="26">
        <f t="shared" si="2"/>
        <v>0</v>
      </c>
      <c r="D43" s="26">
        <f t="shared" si="5"/>
        <v>0</v>
      </c>
      <c r="E43" s="26">
        <v>0</v>
      </c>
      <c r="F43" s="26">
        <f t="shared" si="3"/>
        <v>0</v>
      </c>
      <c r="G43" s="25">
        <f t="shared" si="4"/>
        <v>0</v>
      </c>
    </row>
    <row r="44" spans="1:7" s="1" customFormat="1" x14ac:dyDescent="0.2">
      <c r="A44" s="34" t="str">
        <f t="shared" si="0"/>
        <v>Finished</v>
      </c>
      <c r="B44" s="35">
        <f t="shared" si="1"/>
        <v>43282</v>
      </c>
      <c r="C44" s="36">
        <f t="shared" si="2"/>
        <v>0</v>
      </c>
      <c r="D44" s="36">
        <f t="shared" si="5"/>
        <v>0</v>
      </c>
      <c r="E44" s="36">
        <v>0</v>
      </c>
      <c r="F44" s="36">
        <f t="shared" si="3"/>
        <v>0</v>
      </c>
      <c r="G44" s="37">
        <f t="shared" si="4"/>
        <v>0</v>
      </c>
    </row>
    <row r="45" spans="1:7" s="1" customFormat="1" x14ac:dyDescent="0.2">
      <c r="A45" s="32" t="str">
        <f t="shared" si="0"/>
        <v>Finished</v>
      </c>
      <c r="B45" s="33">
        <f t="shared" si="1"/>
        <v>43313</v>
      </c>
      <c r="C45" s="26">
        <f t="shared" si="2"/>
        <v>0</v>
      </c>
      <c r="D45" s="26">
        <f t="shared" si="5"/>
        <v>0</v>
      </c>
      <c r="E45" s="26">
        <v>0</v>
      </c>
      <c r="F45" s="26">
        <f t="shared" si="3"/>
        <v>0</v>
      </c>
      <c r="G45" s="25">
        <f t="shared" si="4"/>
        <v>0</v>
      </c>
    </row>
    <row r="46" spans="1:7" s="1" customFormat="1" x14ac:dyDescent="0.2">
      <c r="A46" s="34" t="str">
        <f t="shared" si="0"/>
        <v>Finished</v>
      </c>
      <c r="B46" s="35">
        <f t="shared" si="1"/>
        <v>43344</v>
      </c>
      <c r="C46" s="36">
        <f t="shared" si="2"/>
        <v>0</v>
      </c>
      <c r="D46" s="36">
        <f t="shared" si="5"/>
        <v>0</v>
      </c>
      <c r="E46" s="36">
        <v>0</v>
      </c>
      <c r="F46" s="36">
        <f t="shared" si="3"/>
        <v>0</v>
      </c>
      <c r="G46" s="37">
        <f t="shared" si="4"/>
        <v>0</v>
      </c>
    </row>
    <row r="47" spans="1:7" s="1" customFormat="1" x14ac:dyDescent="0.2">
      <c r="A47" s="32" t="str">
        <f t="shared" si="0"/>
        <v>Finished</v>
      </c>
      <c r="B47" s="33">
        <f t="shared" si="1"/>
        <v>43374</v>
      </c>
      <c r="C47" s="26">
        <f t="shared" si="2"/>
        <v>0</v>
      </c>
      <c r="D47" s="26">
        <f t="shared" si="5"/>
        <v>0</v>
      </c>
      <c r="E47" s="26">
        <v>0</v>
      </c>
      <c r="F47" s="26">
        <f t="shared" si="3"/>
        <v>0</v>
      </c>
      <c r="G47" s="25">
        <f t="shared" si="4"/>
        <v>0</v>
      </c>
    </row>
    <row r="48" spans="1:7" s="1" customFormat="1" x14ac:dyDescent="0.2">
      <c r="A48" s="34" t="str">
        <f t="shared" si="0"/>
        <v>Finished</v>
      </c>
      <c r="B48" s="35">
        <f t="shared" si="1"/>
        <v>43405</v>
      </c>
      <c r="C48" s="36">
        <f t="shared" si="2"/>
        <v>0</v>
      </c>
      <c r="D48" s="36">
        <f t="shared" si="5"/>
        <v>0</v>
      </c>
      <c r="E48" s="36">
        <v>0</v>
      </c>
      <c r="F48" s="36">
        <f t="shared" si="3"/>
        <v>0</v>
      </c>
      <c r="G48" s="37">
        <f t="shared" si="4"/>
        <v>0</v>
      </c>
    </row>
    <row r="49" spans="1:7" s="1" customFormat="1" x14ac:dyDescent="0.2">
      <c r="A49" s="32" t="str">
        <f t="shared" si="0"/>
        <v>Finished</v>
      </c>
      <c r="B49" s="33">
        <f t="shared" si="1"/>
        <v>43435</v>
      </c>
      <c r="C49" s="26">
        <f t="shared" si="2"/>
        <v>0</v>
      </c>
      <c r="D49" s="26">
        <f t="shared" si="5"/>
        <v>0</v>
      </c>
      <c r="E49" s="26">
        <v>0</v>
      </c>
      <c r="F49" s="26">
        <f t="shared" si="3"/>
        <v>0</v>
      </c>
      <c r="G49" s="25">
        <f t="shared" si="4"/>
        <v>0</v>
      </c>
    </row>
    <row r="50" spans="1:7" s="1" customFormat="1" x14ac:dyDescent="0.2">
      <c r="A50" s="34" t="str">
        <f t="shared" si="0"/>
        <v>Finished</v>
      </c>
      <c r="B50" s="35">
        <f t="shared" si="1"/>
        <v>43466</v>
      </c>
      <c r="C50" s="36">
        <f t="shared" si="2"/>
        <v>0</v>
      </c>
      <c r="D50" s="36">
        <f t="shared" si="5"/>
        <v>0</v>
      </c>
      <c r="E50" s="36">
        <v>0</v>
      </c>
      <c r="F50" s="36">
        <f t="shared" si="3"/>
        <v>0</v>
      </c>
      <c r="G50" s="37">
        <f t="shared" si="4"/>
        <v>0</v>
      </c>
    </row>
    <row r="51" spans="1:7" s="1" customFormat="1" x14ac:dyDescent="0.2">
      <c r="A51" s="32" t="str">
        <f t="shared" si="0"/>
        <v>Finished</v>
      </c>
      <c r="B51" s="33">
        <f t="shared" si="1"/>
        <v>43497</v>
      </c>
      <c r="C51" s="26">
        <f t="shared" si="2"/>
        <v>0</v>
      </c>
      <c r="D51" s="26">
        <f t="shared" si="5"/>
        <v>0</v>
      </c>
      <c r="E51" s="26">
        <v>0</v>
      </c>
      <c r="F51" s="26">
        <f t="shared" si="3"/>
        <v>0</v>
      </c>
      <c r="G51" s="25">
        <f t="shared" si="4"/>
        <v>0</v>
      </c>
    </row>
    <row r="52" spans="1:7" s="1" customFormat="1" x14ac:dyDescent="0.2">
      <c r="A52" s="34" t="str">
        <f t="shared" si="0"/>
        <v>Finished</v>
      </c>
      <c r="B52" s="35">
        <f t="shared" si="1"/>
        <v>43525</v>
      </c>
      <c r="C52" s="36">
        <f t="shared" si="2"/>
        <v>0</v>
      </c>
      <c r="D52" s="36">
        <f t="shared" si="5"/>
        <v>0</v>
      </c>
      <c r="E52" s="36">
        <v>0</v>
      </c>
      <c r="F52" s="36">
        <f t="shared" si="3"/>
        <v>0</v>
      </c>
      <c r="G52" s="37">
        <f t="shared" si="4"/>
        <v>0</v>
      </c>
    </row>
    <row r="53" spans="1:7" s="1" customFormat="1" x14ac:dyDescent="0.2">
      <c r="A53" s="32" t="str">
        <f t="shared" si="0"/>
        <v>Finished</v>
      </c>
      <c r="B53" s="33">
        <f t="shared" si="1"/>
        <v>43556</v>
      </c>
      <c r="C53" s="26">
        <f t="shared" si="2"/>
        <v>0</v>
      </c>
      <c r="D53" s="26">
        <f t="shared" si="5"/>
        <v>0</v>
      </c>
      <c r="E53" s="26">
        <v>0</v>
      </c>
      <c r="F53" s="26">
        <f t="shared" si="3"/>
        <v>0</v>
      </c>
      <c r="G53" s="25">
        <f t="shared" si="4"/>
        <v>0</v>
      </c>
    </row>
    <row r="54" spans="1:7" s="1" customFormat="1" x14ac:dyDescent="0.2">
      <c r="A54" s="34" t="str">
        <f t="shared" ref="A54:A117" si="6">+IF(A53&lt;num_pmts,A53+1,"Finished")</f>
        <v>Finished</v>
      </c>
      <c r="B54" s="35">
        <f t="shared" si="1"/>
        <v>43586</v>
      </c>
      <c r="C54" s="36">
        <f t="shared" si="2"/>
        <v>0</v>
      </c>
      <c r="D54" s="36">
        <f t="shared" si="5"/>
        <v>0</v>
      </c>
      <c r="E54" s="36">
        <v>0</v>
      </c>
      <c r="F54" s="36">
        <f t="shared" si="3"/>
        <v>0</v>
      </c>
      <c r="G54" s="37">
        <f t="shared" si="4"/>
        <v>0</v>
      </c>
    </row>
    <row r="55" spans="1:7" s="1" customFormat="1" x14ac:dyDescent="0.2">
      <c r="A55" s="32" t="str">
        <f t="shared" si="6"/>
        <v>Finished</v>
      </c>
      <c r="B55" s="33">
        <f t="shared" si="1"/>
        <v>43617</v>
      </c>
      <c r="C55" s="26">
        <f t="shared" si="2"/>
        <v>0</v>
      </c>
      <c r="D55" s="26">
        <f t="shared" si="5"/>
        <v>0</v>
      </c>
      <c r="E55" s="26">
        <v>0</v>
      </c>
      <c r="F55" s="26">
        <f t="shared" si="3"/>
        <v>0</v>
      </c>
      <c r="G55" s="25">
        <f t="shared" si="4"/>
        <v>0</v>
      </c>
    </row>
    <row r="56" spans="1:7" s="1" customFormat="1" x14ac:dyDescent="0.2">
      <c r="A56" s="34" t="str">
        <f t="shared" si="6"/>
        <v>Finished</v>
      </c>
      <c r="B56" s="35">
        <f t="shared" si="1"/>
        <v>43647</v>
      </c>
      <c r="C56" s="36">
        <f t="shared" si="2"/>
        <v>0</v>
      </c>
      <c r="D56" s="36">
        <f t="shared" si="5"/>
        <v>0</v>
      </c>
      <c r="E56" s="36">
        <v>0</v>
      </c>
      <c r="F56" s="36">
        <f t="shared" si="3"/>
        <v>0</v>
      </c>
      <c r="G56" s="37">
        <f t="shared" si="4"/>
        <v>0</v>
      </c>
    </row>
    <row r="57" spans="1:7" s="1" customFormat="1" x14ac:dyDescent="0.2">
      <c r="A57" s="32" t="str">
        <f t="shared" si="6"/>
        <v>Finished</v>
      </c>
      <c r="B57" s="33">
        <f t="shared" si="1"/>
        <v>43678</v>
      </c>
      <c r="C57" s="26">
        <f t="shared" si="2"/>
        <v>0</v>
      </c>
      <c r="D57" s="26">
        <f t="shared" si="5"/>
        <v>0</v>
      </c>
      <c r="E57" s="26">
        <v>0</v>
      </c>
      <c r="F57" s="26">
        <f t="shared" si="3"/>
        <v>0</v>
      </c>
      <c r="G57" s="25">
        <f t="shared" si="4"/>
        <v>0</v>
      </c>
    </row>
    <row r="58" spans="1:7" s="1" customFormat="1" x14ac:dyDescent="0.2">
      <c r="A58" s="34" t="str">
        <f t="shared" si="6"/>
        <v>Finished</v>
      </c>
      <c r="B58" s="35">
        <f t="shared" si="1"/>
        <v>43709</v>
      </c>
      <c r="C58" s="36">
        <f t="shared" si="2"/>
        <v>0</v>
      </c>
      <c r="D58" s="36">
        <f t="shared" si="5"/>
        <v>0</v>
      </c>
      <c r="E58" s="36">
        <v>0</v>
      </c>
      <c r="F58" s="36">
        <f t="shared" si="3"/>
        <v>0</v>
      </c>
      <c r="G58" s="37">
        <f t="shared" si="4"/>
        <v>0</v>
      </c>
    </row>
    <row r="59" spans="1:7" s="1" customFormat="1" x14ac:dyDescent="0.2">
      <c r="A59" s="32" t="str">
        <f t="shared" si="6"/>
        <v>Finished</v>
      </c>
      <c r="B59" s="33">
        <f t="shared" si="1"/>
        <v>43739</v>
      </c>
      <c r="C59" s="26">
        <f t="shared" si="2"/>
        <v>0</v>
      </c>
      <c r="D59" s="26">
        <f t="shared" si="5"/>
        <v>0</v>
      </c>
      <c r="E59" s="26">
        <v>0</v>
      </c>
      <c r="F59" s="26">
        <f t="shared" si="3"/>
        <v>0</v>
      </c>
      <c r="G59" s="25">
        <f t="shared" si="4"/>
        <v>0</v>
      </c>
    </row>
    <row r="60" spans="1:7" s="1" customFormat="1" x14ac:dyDescent="0.2">
      <c r="A60" s="34" t="str">
        <f t="shared" si="6"/>
        <v>Finished</v>
      </c>
      <c r="B60" s="35">
        <f t="shared" si="1"/>
        <v>43770</v>
      </c>
      <c r="C60" s="36">
        <f t="shared" si="2"/>
        <v>0</v>
      </c>
      <c r="D60" s="36">
        <f t="shared" si="5"/>
        <v>0</v>
      </c>
      <c r="E60" s="36">
        <v>0</v>
      </c>
      <c r="F60" s="36">
        <f t="shared" si="3"/>
        <v>0</v>
      </c>
      <c r="G60" s="37">
        <f t="shared" si="4"/>
        <v>0</v>
      </c>
    </row>
    <row r="61" spans="1:7" s="1" customFormat="1" x14ac:dyDescent="0.2">
      <c r="A61" s="32" t="str">
        <f t="shared" si="6"/>
        <v>Finished</v>
      </c>
      <c r="B61" s="33">
        <f t="shared" si="1"/>
        <v>43800</v>
      </c>
      <c r="C61" s="26">
        <f t="shared" si="2"/>
        <v>0</v>
      </c>
      <c r="D61" s="26">
        <f t="shared" si="5"/>
        <v>0</v>
      </c>
      <c r="E61" s="26">
        <v>0</v>
      </c>
      <c r="F61" s="26">
        <f t="shared" si="3"/>
        <v>0</v>
      </c>
      <c r="G61" s="25">
        <f t="shared" si="4"/>
        <v>0</v>
      </c>
    </row>
    <row r="62" spans="1:7" s="1" customFormat="1" x14ac:dyDescent="0.2">
      <c r="A62" s="34" t="str">
        <f t="shared" si="6"/>
        <v>Finished</v>
      </c>
      <c r="B62" s="35">
        <f t="shared" si="1"/>
        <v>43831</v>
      </c>
      <c r="C62" s="36">
        <f t="shared" si="2"/>
        <v>0</v>
      </c>
      <c r="D62" s="36">
        <f t="shared" si="5"/>
        <v>0</v>
      </c>
      <c r="E62" s="36">
        <v>0</v>
      </c>
      <c r="F62" s="36">
        <f t="shared" si="3"/>
        <v>0</v>
      </c>
      <c r="G62" s="37">
        <f t="shared" si="4"/>
        <v>0</v>
      </c>
    </row>
    <row r="63" spans="1:7" s="1" customFormat="1" x14ac:dyDescent="0.2">
      <c r="A63" s="32" t="str">
        <f t="shared" si="6"/>
        <v>Finished</v>
      </c>
      <c r="B63" s="33">
        <f t="shared" si="1"/>
        <v>43862</v>
      </c>
      <c r="C63" s="26">
        <f t="shared" si="2"/>
        <v>0</v>
      </c>
      <c r="D63" s="26">
        <f t="shared" si="5"/>
        <v>0</v>
      </c>
      <c r="E63" s="26">
        <v>0</v>
      </c>
      <c r="F63" s="26">
        <f t="shared" si="3"/>
        <v>0</v>
      </c>
      <c r="G63" s="25">
        <f t="shared" si="4"/>
        <v>0</v>
      </c>
    </row>
    <row r="64" spans="1:7" s="1" customFormat="1" x14ac:dyDescent="0.2">
      <c r="A64" s="34" t="str">
        <f t="shared" si="6"/>
        <v>Finished</v>
      </c>
      <c r="B64" s="35">
        <f t="shared" si="1"/>
        <v>43891</v>
      </c>
      <c r="C64" s="36">
        <f t="shared" si="2"/>
        <v>0</v>
      </c>
      <c r="D64" s="36">
        <f t="shared" si="5"/>
        <v>0</v>
      </c>
      <c r="E64" s="36">
        <v>0</v>
      </c>
      <c r="F64" s="36">
        <f t="shared" si="3"/>
        <v>0</v>
      </c>
      <c r="G64" s="37">
        <f t="shared" si="4"/>
        <v>0</v>
      </c>
    </row>
    <row r="65" spans="1:7" s="1" customFormat="1" x14ac:dyDescent="0.2">
      <c r="A65" s="32" t="str">
        <f t="shared" si="6"/>
        <v>Finished</v>
      </c>
      <c r="B65" s="33">
        <f t="shared" si="1"/>
        <v>43922</v>
      </c>
      <c r="C65" s="26">
        <f t="shared" si="2"/>
        <v>0</v>
      </c>
      <c r="D65" s="26">
        <f t="shared" si="5"/>
        <v>0</v>
      </c>
      <c r="E65" s="26">
        <v>0</v>
      </c>
      <c r="F65" s="26">
        <f t="shared" si="3"/>
        <v>0</v>
      </c>
      <c r="G65" s="25">
        <f t="shared" si="4"/>
        <v>0</v>
      </c>
    </row>
    <row r="66" spans="1:7" s="1" customFormat="1" x14ac:dyDescent="0.2">
      <c r="A66" s="34" t="str">
        <f t="shared" si="6"/>
        <v>Finished</v>
      </c>
      <c r="B66" s="35">
        <f t="shared" si="1"/>
        <v>43952</v>
      </c>
      <c r="C66" s="36">
        <f t="shared" si="2"/>
        <v>0</v>
      </c>
      <c r="D66" s="36">
        <f t="shared" si="5"/>
        <v>0</v>
      </c>
      <c r="E66" s="36">
        <v>0</v>
      </c>
      <c r="F66" s="36">
        <f t="shared" si="3"/>
        <v>0</v>
      </c>
      <c r="G66" s="37">
        <f t="shared" si="4"/>
        <v>0</v>
      </c>
    </row>
    <row r="67" spans="1:7" s="1" customFormat="1" x14ac:dyDescent="0.2">
      <c r="A67" s="32" t="str">
        <f t="shared" si="6"/>
        <v>Finished</v>
      </c>
      <c r="B67" s="33">
        <f t="shared" si="1"/>
        <v>43983</v>
      </c>
      <c r="C67" s="26">
        <f t="shared" si="2"/>
        <v>0</v>
      </c>
      <c r="D67" s="26">
        <f t="shared" si="5"/>
        <v>0</v>
      </c>
      <c r="E67" s="26">
        <v>0</v>
      </c>
      <c r="F67" s="26">
        <f t="shared" si="3"/>
        <v>0</v>
      </c>
      <c r="G67" s="25">
        <f t="shared" si="4"/>
        <v>0</v>
      </c>
    </row>
    <row r="68" spans="1:7" s="1" customFormat="1" x14ac:dyDescent="0.2">
      <c r="A68" s="34" t="str">
        <f t="shared" si="6"/>
        <v>Finished</v>
      </c>
      <c r="B68" s="35">
        <f t="shared" si="1"/>
        <v>44013</v>
      </c>
      <c r="C68" s="36">
        <f t="shared" si="2"/>
        <v>0</v>
      </c>
      <c r="D68" s="36">
        <f t="shared" si="5"/>
        <v>0</v>
      </c>
      <c r="E68" s="36">
        <v>0</v>
      </c>
      <c r="F68" s="36">
        <f t="shared" si="3"/>
        <v>0</v>
      </c>
      <c r="G68" s="37">
        <f t="shared" si="4"/>
        <v>0</v>
      </c>
    </row>
    <row r="69" spans="1:7" s="4" customFormat="1" ht="15" x14ac:dyDescent="0.25">
      <c r="A69" s="42" t="str">
        <f t="shared" si="6"/>
        <v>Finished</v>
      </c>
      <c r="B69" s="43">
        <f t="shared" si="1"/>
        <v>44044</v>
      </c>
      <c r="C69" s="44">
        <f t="shared" si="2"/>
        <v>0</v>
      </c>
      <c r="D69" s="45">
        <f t="shared" si="5"/>
        <v>0</v>
      </c>
      <c r="E69" s="44">
        <v>0</v>
      </c>
      <c r="F69" s="44">
        <f t="shared" si="3"/>
        <v>0</v>
      </c>
      <c r="G69" s="46">
        <f t="shared" si="4"/>
        <v>0</v>
      </c>
    </row>
    <row r="70" spans="1:7" s="1" customFormat="1" x14ac:dyDescent="0.2">
      <c r="A70" s="34" t="str">
        <f t="shared" si="6"/>
        <v>Finished</v>
      </c>
      <c r="B70" s="35">
        <f t="shared" si="1"/>
        <v>44075</v>
      </c>
      <c r="C70" s="36">
        <f>+G69</f>
        <v>0</v>
      </c>
      <c r="D70" s="36">
        <f t="shared" si="5"/>
        <v>0</v>
      </c>
      <c r="E70" s="36">
        <v>0</v>
      </c>
      <c r="F70" s="36">
        <f t="shared" si="3"/>
        <v>0</v>
      </c>
      <c r="G70" s="37">
        <f t="shared" si="4"/>
        <v>0</v>
      </c>
    </row>
    <row r="71" spans="1:7" s="1" customFormat="1" x14ac:dyDescent="0.2">
      <c r="A71" s="32" t="str">
        <f t="shared" si="6"/>
        <v>Finished</v>
      </c>
      <c r="B71" s="33">
        <f t="shared" si="1"/>
        <v>44105</v>
      </c>
      <c r="C71" s="26">
        <f t="shared" si="2"/>
        <v>0</v>
      </c>
      <c r="D71" s="26">
        <f t="shared" si="5"/>
        <v>0</v>
      </c>
      <c r="E71" s="26">
        <v>0</v>
      </c>
      <c r="F71" s="26">
        <f t="shared" si="3"/>
        <v>0</v>
      </c>
      <c r="G71" s="25">
        <f t="shared" si="4"/>
        <v>0</v>
      </c>
    </row>
    <row r="72" spans="1:7" s="1" customFormat="1" x14ac:dyDescent="0.2">
      <c r="A72" s="34" t="str">
        <f t="shared" si="6"/>
        <v>Finished</v>
      </c>
      <c r="B72" s="35">
        <f t="shared" si="1"/>
        <v>44136</v>
      </c>
      <c r="C72" s="36">
        <f t="shared" si="2"/>
        <v>0</v>
      </c>
      <c r="D72" s="36">
        <f t="shared" si="5"/>
        <v>0</v>
      </c>
      <c r="E72" s="36">
        <v>0</v>
      </c>
      <c r="F72" s="36">
        <f t="shared" si="3"/>
        <v>0</v>
      </c>
      <c r="G72" s="37">
        <f t="shared" si="4"/>
        <v>0</v>
      </c>
    </row>
    <row r="73" spans="1:7" s="1" customFormat="1" x14ac:dyDescent="0.2">
      <c r="A73" s="32" t="str">
        <f t="shared" si="6"/>
        <v>Finished</v>
      </c>
      <c r="B73" s="33">
        <f t="shared" si="1"/>
        <v>44166</v>
      </c>
      <c r="C73" s="26">
        <f t="shared" si="2"/>
        <v>0</v>
      </c>
      <c r="D73" s="26">
        <f t="shared" si="5"/>
        <v>0</v>
      </c>
      <c r="E73" s="26">
        <v>0</v>
      </c>
      <c r="F73" s="26">
        <f t="shared" si="3"/>
        <v>0</v>
      </c>
      <c r="G73" s="25">
        <f t="shared" si="4"/>
        <v>0</v>
      </c>
    </row>
    <row r="74" spans="1:7" s="1" customFormat="1" x14ac:dyDescent="0.2">
      <c r="A74" s="34" t="str">
        <f t="shared" si="6"/>
        <v>Finished</v>
      </c>
      <c r="B74" s="35">
        <f t="shared" si="1"/>
        <v>44197</v>
      </c>
      <c r="C74" s="36">
        <f t="shared" si="2"/>
        <v>0</v>
      </c>
      <c r="D74" s="36">
        <f t="shared" si="5"/>
        <v>0</v>
      </c>
      <c r="E74" s="36">
        <v>0</v>
      </c>
      <c r="F74" s="36">
        <f t="shared" si="3"/>
        <v>0</v>
      </c>
      <c r="G74" s="37">
        <f t="shared" si="4"/>
        <v>0</v>
      </c>
    </row>
    <row r="75" spans="1:7" s="1" customFormat="1" x14ac:dyDescent="0.2">
      <c r="A75" s="32" t="str">
        <f t="shared" si="6"/>
        <v>Finished</v>
      </c>
      <c r="B75" s="33">
        <f t="shared" si="1"/>
        <v>44228</v>
      </c>
      <c r="C75" s="26">
        <f t="shared" si="2"/>
        <v>0</v>
      </c>
      <c r="D75" s="26">
        <f t="shared" si="5"/>
        <v>0</v>
      </c>
      <c r="E75" s="26">
        <v>0</v>
      </c>
      <c r="F75" s="26">
        <f t="shared" si="3"/>
        <v>0</v>
      </c>
      <c r="G75" s="25">
        <f t="shared" si="4"/>
        <v>0</v>
      </c>
    </row>
    <row r="76" spans="1:7" s="1" customFormat="1" x14ac:dyDescent="0.2">
      <c r="A76" s="34" t="str">
        <f t="shared" si="6"/>
        <v>Finished</v>
      </c>
      <c r="B76" s="35">
        <f t="shared" si="1"/>
        <v>44256</v>
      </c>
      <c r="C76" s="36">
        <f t="shared" si="2"/>
        <v>0</v>
      </c>
      <c r="D76" s="36">
        <f t="shared" si="5"/>
        <v>0</v>
      </c>
      <c r="E76" s="36">
        <v>0</v>
      </c>
      <c r="F76" s="36">
        <f t="shared" si="3"/>
        <v>0</v>
      </c>
      <c r="G76" s="37">
        <f t="shared" si="4"/>
        <v>0</v>
      </c>
    </row>
    <row r="77" spans="1:7" s="1" customFormat="1" x14ac:dyDescent="0.2">
      <c r="A77" s="34" t="str">
        <f t="shared" si="6"/>
        <v>Finished</v>
      </c>
      <c r="B77" s="35">
        <f t="shared" si="1"/>
        <v>44287</v>
      </c>
      <c r="C77" s="36">
        <f t="shared" si="2"/>
        <v>0</v>
      </c>
      <c r="D77" s="36">
        <f t="shared" si="5"/>
        <v>0</v>
      </c>
      <c r="E77" s="36">
        <v>0</v>
      </c>
      <c r="F77" s="36">
        <f t="shared" si="3"/>
        <v>0</v>
      </c>
      <c r="G77" s="37">
        <f t="shared" si="4"/>
        <v>0</v>
      </c>
    </row>
    <row r="78" spans="1:7" s="1" customFormat="1" x14ac:dyDescent="0.2">
      <c r="A78" s="34" t="str">
        <f t="shared" si="6"/>
        <v>Finished</v>
      </c>
      <c r="B78" s="35">
        <f t="shared" si="1"/>
        <v>44317</v>
      </c>
      <c r="C78" s="36">
        <f t="shared" si="2"/>
        <v>0</v>
      </c>
      <c r="D78" s="36">
        <f t="shared" si="5"/>
        <v>0</v>
      </c>
      <c r="E78" s="36">
        <v>0</v>
      </c>
      <c r="F78" s="36">
        <f t="shared" si="3"/>
        <v>0</v>
      </c>
      <c r="G78" s="37">
        <f t="shared" si="4"/>
        <v>0</v>
      </c>
    </row>
    <row r="79" spans="1:7" s="1" customFormat="1" x14ac:dyDescent="0.2">
      <c r="A79" s="34" t="str">
        <f t="shared" si="6"/>
        <v>Finished</v>
      </c>
      <c r="B79" s="35">
        <f t="shared" si="1"/>
        <v>44348</v>
      </c>
      <c r="C79" s="36">
        <f t="shared" si="2"/>
        <v>0</v>
      </c>
      <c r="D79" s="36">
        <f t="shared" si="5"/>
        <v>0</v>
      </c>
      <c r="E79" s="36">
        <v>0</v>
      </c>
      <c r="F79" s="36">
        <f t="shared" si="3"/>
        <v>0</v>
      </c>
      <c r="G79" s="37">
        <f t="shared" si="4"/>
        <v>0</v>
      </c>
    </row>
    <row r="80" spans="1:7" s="1" customFormat="1" x14ac:dyDescent="0.2">
      <c r="A80" s="34" t="str">
        <f t="shared" si="6"/>
        <v>Finished</v>
      </c>
      <c r="B80" s="35">
        <f t="shared" si="1"/>
        <v>44378</v>
      </c>
      <c r="C80" s="36">
        <f t="shared" si="2"/>
        <v>0</v>
      </c>
      <c r="D80" s="36">
        <f t="shared" si="5"/>
        <v>0</v>
      </c>
      <c r="E80" s="36">
        <v>0</v>
      </c>
      <c r="F80" s="36">
        <f t="shared" si="3"/>
        <v>0</v>
      </c>
      <c r="G80" s="37">
        <f t="shared" si="4"/>
        <v>0</v>
      </c>
    </row>
    <row r="81" spans="1:7" s="1" customFormat="1" x14ac:dyDescent="0.2">
      <c r="A81" s="34" t="str">
        <f t="shared" si="6"/>
        <v>Finished</v>
      </c>
      <c r="B81" s="35">
        <f t="shared" si="1"/>
        <v>44409</v>
      </c>
      <c r="C81" s="36">
        <f t="shared" si="2"/>
        <v>0</v>
      </c>
      <c r="D81" s="36">
        <f t="shared" si="5"/>
        <v>0</v>
      </c>
      <c r="E81" s="36">
        <v>0</v>
      </c>
      <c r="F81" s="36">
        <f t="shared" si="3"/>
        <v>0</v>
      </c>
      <c r="G81" s="37">
        <f t="shared" si="4"/>
        <v>0</v>
      </c>
    </row>
    <row r="82" spans="1:7" s="1" customFormat="1" x14ac:dyDescent="0.2">
      <c r="A82" s="34" t="str">
        <f t="shared" si="6"/>
        <v>Finished</v>
      </c>
      <c r="B82" s="35">
        <f t="shared" si="1"/>
        <v>44440</v>
      </c>
      <c r="C82" s="36">
        <f t="shared" si="2"/>
        <v>0</v>
      </c>
      <c r="D82" s="36">
        <f t="shared" si="5"/>
        <v>0</v>
      </c>
      <c r="E82" s="36">
        <v>0</v>
      </c>
      <c r="F82" s="36">
        <f t="shared" si="3"/>
        <v>0</v>
      </c>
      <c r="G82" s="37">
        <f t="shared" si="4"/>
        <v>0</v>
      </c>
    </row>
    <row r="83" spans="1:7" s="1" customFormat="1" x14ac:dyDescent="0.2">
      <c r="A83" s="34" t="str">
        <f t="shared" si="6"/>
        <v>Finished</v>
      </c>
      <c r="B83" s="35">
        <f t="shared" si="1"/>
        <v>44470</v>
      </c>
      <c r="C83" s="36">
        <f t="shared" si="2"/>
        <v>0</v>
      </c>
      <c r="D83" s="36">
        <f t="shared" si="5"/>
        <v>0</v>
      </c>
      <c r="E83" s="36">
        <v>0</v>
      </c>
      <c r="F83" s="36">
        <f t="shared" si="3"/>
        <v>0</v>
      </c>
      <c r="G83" s="37">
        <f t="shared" si="4"/>
        <v>0</v>
      </c>
    </row>
    <row r="84" spans="1:7" s="1" customFormat="1" x14ac:dyDescent="0.2">
      <c r="A84" s="34" t="str">
        <f t="shared" si="6"/>
        <v>Finished</v>
      </c>
      <c r="B84" s="35">
        <f t="shared" si="1"/>
        <v>44501</v>
      </c>
      <c r="C84" s="36">
        <f t="shared" si="2"/>
        <v>0</v>
      </c>
      <c r="D84" s="36">
        <f t="shared" si="5"/>
        <v>0</v>
      </c>
      <c r="E84" s="36">
        <v>0</v>
      </c>
      <c r="F84" s="36">
        <f t="shared" si="3"/>
        <v>0</v>
      </c>
      <c r="G84" s="37">
        <f t="shared" si="4"/>
        <v>0</v>
      </c>
    </row>
    <row r="85" spans="1:7" s="1" customFormat="1" x14ac:dyDescent="0.2">
      <c r="A85" s="34" t="str">
        <f t="shared" si="6"/>
        <v>Finished</v>
      </c>
      <c r="B85" s="35">
        <f t="shared" si="1"/>
        <v>44531</v>
      </c>
      <c r="C85" s="36">
        <f t="shared" si="2"/>
        <v>0</v>
      </c>
      <c r="D85" s="36">
        <f t="shared" si="5"/>
        <v>0</v>
      </c>
      <c r="E85" s="36">
        <v>0</v>
      </c>
      <c r="F85" s="36">
        <f t="shared" si="3"/>
        <v>0</v>
      </c>
      <c r="G85" s="37">
        <f t="shared" si="4"/>
        <v>0</v>
      </c>
    </row>
    <row r="86" spans="1:7" s="1" customFormat="1" x14ac:dyDescent="0.2">
      <c r="A86" s="34" t="str">
        <f t="shared" si="6"/>
        <v>Finished</v>
      </c>
      <c r="B86" s="35">
        <f t="shared" si="1"/>
        <v>44562</v>
      </c>
      <c r="C86" s="36">
        <f t="shared" si="2"/>
        <v>0</v>
      </c>
      <c r="D86" s="36">
        <f t="shared" si="5"/>
        <v>0</v>
      </c>
      <c r="E86" s="36">
        <v>0</v>
      </c>
      <c r="F86" s="36">
        <f t="shared" ref="F86:F149" si="7">+IF(A86&lt;=num_pmts,loan_amt/num_pmts,C86)</f>
        <v>0</v>
      </c>
      <c r="G86" s="37">
        <f t="shared" si="4"/>
        <v>0</v>
      </c>
    </row>
    <row r="87" spans="1:7" s="1" customFormat="1" x14ac:dyDescent="0.2">
      <c r="A87" s="34" t="str">
        <f t="shared" si="6"/>
        <v>Finished</v>
      </c>
      <c r="B87" s="35">
        <f t="shared" ref="B87:B150" si="8">+EDATE(B86,Len_of_pmt_interval)</f>
        <v>44593</v>
      </c>
      <c r="C87" s="36">
        <f t="shared" ref="C87:C150" si="9">+G86</f>
        <v>0</v>
      </c>
      <c r="D87" s="36">
        <f t="shared" si="5"/>
        <v>0</v>
      </c>
      <c r="E87" s="36">
        <v>0</v>
      </c>
      <c r="F87" s="36">
        <f t="shared" si="7"/>
        <v>0</v>
      </c>
      <c r="G87" s="37">
        <f t="shared" ref="G87:G150" si="10">+C87-F87</f>
        <v>0</v>
      </c>
    </row>
    <row r="88" spans="1:7" s="1" customFormat="1" x14ac:dyDescent="0.2">
      <c r="A88" s="34" t="str">
        <f t="shared" si="6"/>
        <v>Finished</v>
      </c>
      <c r="B88" s="35">
        <f t="shared" si="8"/>
        <v>44621</v>
      </c>
      <c r="C88" s="36">
        <f t="shared" si="9"/>
        <v>0</v>
      </c>
      <c r="D88" s="36">
        <f t="shared" ref="D88:D151" si="11">+E88+F88</f>
        <v>0</v>
      </c>
      <c r="E88" s="36">
        <v>0</v>
      </c>
      <c r="F88" s="36">
        <f t="shared" si="7"/>
        <v>0</v>
      </c>
      <c r="G88" s="37">
        <f t="shared" si="10"/>
        <v>0</v>
      </c>
    </row>
    <row r="89" spans="1:7" s="1" customFormat="1" x14ac:dyDescent="0.2">
      <c r="A89" s="34" t="str">
        <f t="shared" si="6"/>
        <v>Finished</v>
      </c>
      <c r="B89" s="35">
        <f t="shared" si="8"/>
        <v>44652</v>
      </c>
      <c r="C89" s="36">
        <f t="shared" si="9"/>
        <v>0</v>
      </c>
      <c r="D89" s="36">
        <f t="shared" si="11"/>
        <v>0</v>
      </c>
      <c r="E89" s="36">
        <v>0</v>
      </c>
      <c r="F89" s="36">
        <f t="shared" si="7"/>
        <v>0</v>
      </c>
      <c r="G89" s="37">
        <f t="shared" si="10"/>
        <v>0</v>
      </c>
    </row>
    <row r="90" spans="1:7" s="1" customFormat="1" x14ac:dyDescent="0.2">
      <c r="A90" s="34" t="str">
        <f t="shared" si="6"/>
        <v>Finished</v>
      </c>
      <c r="B90" s="35">
        <f t="shared" si="8"/>
        <v>44682</v>
      </c>
      <c r="C90" s="36">
        <f t="shared" si="9"/>
        <v>0</v>
      </c>
      <c r="D90" s="36">
        <f t="shared" si="11"/>
        <v>0</v>
      </c>
      <c r="E90" s="36">
        <v>0</v>
      </c>
      <c r="F90" s="36">
        <f t="shared" si="7"/>
        <v>0</v>
      </c>
      <c r="G90" s="37">
        <f t="shared" si="10"/>
        <v>0</v>
      </c>
    </row>
    <row r="91" spans="1:7" s="1" customFormat="1" x14ac:dyDescent="0.2">
      <c r="A91" s="34" t="str">
        <f t="shared" si="6"/>
        <v>Finished</v>
      </c>
      <c r="B91" s="35">
        <f t="shared" si="8"/>
        <v>44713</v>
      </c>
      <c r="C91" s="36">
        <f t="shared" si="9"/>
        <v>0</v>
      </c>
      <c r="D91" s="36">
        <f t="shared" si="11"/>
        <v>0</v>
      </c>
      <c r="E91" s="36">
        <v>0</v>
      </c>
      <c r="F91" s="36">
        <f t="shared" si="7"/>
        <v>0</v>
      </c>
      <c r="G91" s="37">
        <f t="shared" si="10"/>
        <v>0</v>
      </c>
    </row>
    <row r="92" spans="1:7" s="1" customFormat="1" x14ac:dyDescent="0.2">
      <c r="A92" s="34" t="str">
        <f t="shared" si="6"/>
        <v>Finished</v>
      </c>
      <c r="B92" s="35">
        <f t="shared" si="8"/>
        <v>44743</v>
      </c>
      <c r="C92" s="36">
        <f t="shared" si="9"/>
        <v>0</v>
      </c>
      <c r="D92" s="36">
        <f t="shared" si="11"/>
        <v>0</v>
      </c>
      <c r="E92" s="36">
        <v>0</v>
      </c>
      <c r="F92" s="36">
        <f t="shared" si="7"/>
        <v>0</v>
      </c>
      <c r="G92" s="37">
        <f t="shared" si="10"/>
        <v>0</v>
      </c>
    </row>
    <row r="93" spans="1:7" s="1" customFormat="1" x14ac:dyDescent="0.2">
      <c r="A93" s="34" t="str">
        <f t="shared" si="6"/>
        <v>Finished</v>
      </c>
      <c r="B93" s="35">
        <f t="shared" si="8"/>
        <v>44774</v>
      </c>
      <c r="C93" s="36">
        <f t="shared" si="9"/>
        <v>0</v>
      </c>
      <c r="D93" s="36">
        <f t="shared" si="11"/>
        <v>0</v>
      </c>
      <c r="E93" s="36">
        <v>0</v>
      </c>
      <c r="F93" s="36">
        <f t="shared" si="7"/>
        <v>0</v>
      </c>
      <c r="G93" s="37">
        <f t="shared" si="10"/>
        <v>0</v>
      </c>
    </row>
    <row r="94" spans="1:7" s="1" customFormat="1" x14ac:dyDescent="0.2">
      <c r="A94" s="34" t="str">
        <f t="shared" si="6"/>
        <v>Finished</v>
      </c>
      <c r="B94" s="35">
        <f t="shared" si="8"/>
        <v>44805</v>
      </c>
      <c r="C94" s="36">
        <f t="shared" si="9"/>
        <v>0</v>
      </c>
      <c r="D94" s="36">
        <f t="shared" si="11"/>
        <v>0</v>
      </c>
      <c r="E94" s="36">
        <v>0</v>
      </c>
      <c r="F94" s="36">
        <f t="shared" si="7"/>
        <v>0</v>
      </c>
      <c r="G94" s="37">
        <f t="shared" si="10"/>
        <v>0</v>
      </c>
    </row>
    <row r="95" spans="1:7" s="1" customFormat="1" x14ac:dyDescent="0.2">
      <c r="A95" s="34" t="str">
        <f t="shared" si="6"/>
        <v>Finished</v>
      </c>
      <c r="B95" s="35">
        <f t="shared" si="8"/>
        <v>44835</v>
      </c>
      <c r="C95" s="36">
        <f t="shared" si="9"/>
        <v>0</v>
      </c>
      <c r="D95" s="36">
        <f t="shared" si="11"/>
        <v>0</v>
      </c>
      <c r="E95" s="36">
        <v>0</v>
      </c>
      <c r="F95" s="36">
        <f t="shared" si="7"/>
        <v>0</v>
      </c>
      <c r="G95" s="37">
        <f t="shared" si="10"/>
        <v>0</v>
      </c>
    </row>
    <row r="96" spans="1:7" s="1" customFormat="1" x14ac:dyDescent="0.2">
      <c r="A96" s="34" t="str">
        <f t="shared" si="6"/>
        <v>Finished</v>
      </c>
      <c r="B96" s="35">
        <f t="shared" si="8"/>
        <v>44866</v>
      </c>
      <c r="C96" s="36">
        <f t="shared" si="9"/>
        <v>0</v>
      </c>
      <c r="D96" s="36">
        <f t="shared" si="11"/>
        <v>0</v>
      </c>
      <c r="E96" s="36">
        <v>0</v>
      </c>
      <c r="F96" s="36">
        <f t="shared" si="7"/>
        <v>0</v>
      </c>
      <c r="G96" s="37">
        <f t="shared" si="10"/>
        <v>0</v>
      </c>
    </row>
    <row r="97" spans="1:7" s="1" customFormat="1" x14ac:dyDescent="0.2">
      <c r="A97" s="34" t="str">
        <f t="shared" si="6"/>
        <v>Finished</v>
      </c>
      <c r="B97" s="35">
        <f t="shared" si="8"/>
        <v>44896</v>
      </c>
      <c r="C97" s="36">
        <f t="shared" si="9"/>
        <v>0</v>
      </c>
      <c r="D97" s="36">
        <f t="shared" si="11"/>
        <v>0</v>
      </c>
      <c r="E97" s="36">
        <v>0</v>
      </c>
      <c r="F97" s="36">
        <f t="shared" si="7"/>
        <v>0</v>
      </c>
      <c r="G97" s="37">
        <f t="shared" si="10"/>
        <v>0</v>
      </c>
    </row>
    <row r="98" spans="1:7" x14ac:dyDescent="0.2">
      <c r="A98" s="34" t="str">
        <f t="shared" si="6"/>
        <v>Finished</v>
      </c>
      <c r="B98" s="35">
        <f t="shared" si="8"/>
        <v>44927</v>
      </c>
      <c r="C98" s="36">
        <f t="shared" si="9"/>
        <v>0</v>
      </c>
      <c r="D98" s="36">
        <f t="shared" si="11"/>
        <v>0</v>
      </c>
      <c r="E98" s="36">
        <v>0</v>
      </c>
      <c r="F98" s="36">
        <f t="shared" si="7"/>
        <v>0</v>
      </c>
      <c r="G98" s="37">
        <f t="shared" si="10"/>
        <v>0</v>
      </c>
    </row>
    <row r="99" spans="1:7" x14ac:dyDescent="0.2">
      <c r="A99" s="34" t="str">
        <f t="shared" si="6"/>
        <v>Finished</v>
      </c>
      <c r="B99" s="35">
        <f t="shared" si="8"/>
        <v>44958</v>
      </c>
      <c r="C99" s="36">
        <f t="shared" si="9"/>
        <v>0</v>
      </c>
      <c r="D99" s="36">
        <f t="shared" si="11"/>
        <v>0</v>
      </c>
      <c r="E99" s="36">
        <v>0</v>
      </c>
      <c r="F99" s="36">
        <f t="shared" si="7"/>
        <v>0</v>
      </c>
      <c r="G99" s="37">
        <f t="shared" si="10"/>
        <v>0</v>
      </c>
    </row>
    <row r="100" spans="1:7" x14ac:dyDescent="0.2">
      <c r="A100" s="34" t="str">
        <f t="shared" si="6"/>
        <v>Finished</v>
      </c>
      <c r="B100" s="35">
        <f t="shared" si="8"/>
        <v>44986</v>
      </c>
      <c r="C100" s="36">
        <f t="shared" si="9"/>
        <v>0</v>
      </c>
      <c r="D100" s="36">
        <f t="shared" si="11"/>
        <v>0</v>
      </c>
      <c r="E100" s="36">
        <v>0</v>
      </c>
      <c r="F100" s="36">
        <f t="shared" si="7"/>
        <v>0</v>
      </c>
      <c r="G100" s="37">
        <f t="shared" si="10"/>
        <v>0</v>
      </c>
    </row>
    <row r="101" spans="1:7" x14ac:dyDescent="0.2">
      <c r="A101" s="34" t="str">
        <f t="shared" si="6"/>
        <v>Finished</v>
      </c>
      <c r="B101" s="35">
        <f t="shared" si="8"/>
        <v>45017</v>
      </c>
      <c r="C101" s="36">
        <f t="shared" si="9"/>
        <v>0</v>
      </c>
      <c r="D101" s="36">
        <f t="shared" si="11"/>
        <v>0</v>
      </c>
      <c r="E101" s="36">
        <v>0</v>
      </c>
      <c r="F101" s="36">
        <f t="shared" si="7"/>
        <v>0</v>
      </c>
      <c r="G101" s="37">
        <f t="shared" si="10"/>
        <v>0</v>
      </c>
    </row>
    <row r="102" spans="1:7" x14ac:dyDescent="0.2">
      <c r="A102" s="34" t="str">
        <f t="shared" si="6"/>
        <v>Finished</v>
      </c>
      <c r="B102" s="35">
        <f t="shared" si="8"/>
        <v>45047</v>
      </c>
      <c r="C102" s="36">
        <f t="shared" si="9"/>
        <v>0</v>
      </c>
      <c r="D102" s="36">
        <f t="shared" si="11"/>
        <v>0</v>
      </c>
      <c r="E102" s="36">
        <v>0</v>
      </c>
      <c r="F102" s="36">
        <f t="shared" si="7"/>
        <v>0</v>
      </c>
      <c r="G102" s="37">
        <f t="shared" si="10"/>
        <v>0</v>
      </c>
    </row>
    <row r="103" spans="1:7" x14ac:dyDescent="0.2">
      <c r="A103" s="34" t="str">
        <f t="shared" si="6"/>
        <v>Finished</v>
      </c>
      <c r="B103" s="35">
        <f t="shared" si="8"/>
        <v>45078</v>
      </c>
      <c r="C103" s="36">
        <f t="shared" si="9"/>
        <v>0</v>
      </c>
      <c r="D103" s="36">
        <f t="shared" si="11"/>
        <v>0</v>
      </c>
      <c r="E103" s="36">
        <v>0</v>
      </c>
      <c r="F103" s="36">
        <f t="shared" si="7"/>
        <v>0</v>
      </c>
      <c r="G103" s="37">
        <f t="shared" si="10"/>
        <v>0</v>
      </c>
    </row>
    <row r="104" spans="1:7" x14ac:dyDescent="0.2">
      <c r="A104" s="34" t="str">
        <f t="shared" si="6"/>
        <v>Finished</v>
      </c>
      <c r="B104" s="35">
        <f t="shared" si="8"/>
        <v>45108</v>
      </c>
      <c r="C104" s="36">
        <f t="shared" si="9"/>
        <v>0</v>
      </c>
      <c r="D104" s="36">
        <f t="shared" si="11"/>
        <v>0</v>
      </c>
      <c r="E104" s="36">
        <v>0</v>
      </c>
      <c r="F104" s="36">
        <f t="shared" si="7"/>
        <v>0</v>
      </c>
      <c r="G104" s="37">
        <f t="shared" si="10"/>
        <v>0</v>
      </c>
    </row>
    <row r="105" spans="1:7" x14ac:dyDescent="0.2">
      <c r="A105" s="34" t="str">
        <f t="shared" si="6"/>
        <v>Finished</v>
      </c>
      <c r="B105" s="35">
        <f t="shared" si="8"/>
        <v>45139</v>
      </c>
      <c r="C105" s="36">
        <f t="shared" si="9"/>
        <v>0</v>
      </c>
      <c r="D105" s="36">
        <f t="shared" si="11"/>
        <v>0</v>
      </c>
      <c r="E105" s="36">
        <v>0</v>
      </c>
      <c r="F105" s="36">
        <f t="shared" si="7"/>
        <v>0</v>
      </c>
      <c r="G105" s="37">
        <f t="shared" si="10"/>
        <v>0</v>
      </c>
    </row>
    <row r="106" spans="1:7" x14ac:dyDescent="0.2">
      <c r="A106" s="34" t="str">
        <f t="shared" si="6"/>
        <v>Finished</v>
      </c>
      <c r="B106" s="35">
        <f t="shared" si="8"/>
        <v>45170</v>
      </c>
      <c r="C106" s="36">
        <f t="shared" si="9"/>
        <v>0</v>
      </c>
      <c r="D106" s="36">
        <f t="shared" si="11"/>
        <v>0</v>
      </c>
      <c r="E106" s="36">
        <v>0</v>
      </c>
      <c r="F106" s="36">
        <f t="shared" si="7"/>
        <v>0</v>
      </c>
      <c r="G106" s="37">
        <f t="shared" si="10"/>
        <v>0</v>
      </c>
    </row>
    <row r="107" spans="1:7" x14ac:dyDescent="0.2">
      <c r="A107" s="34" t="str">
        <f t="shared" si="6"/>
        <v>Finished</v>
      </c>
      <c r="B107" s="35">
        <f t="shared" si="8"/>
        <v>45200</v>
      </c>
      <c r="C107" s="36">
        <f t="shared" si="9"/>
        <v>0</v>
      </c>
      <c r="D107" s="36">
        <f t="shared" si="11"/>
        <v>0</v>
      </c>
      <c r="E107" s="36">
        <v>0</v>
      </c>
      <c r="F107" s="36">
        <f t="shared" si="7"/>
        <v>0</v>
      </c>
      <c r="G107" s="37">
        <f t="shared" si="10"/>
        <v>0</v>
      </c>
    </row>
    <row r="108" spans="1:7" x14ac:dyDescent="0.2">
      <c r="A108" s="34" t="str">
        <f t="shared" si="6"/>
        <v>Finished</v>
      </c>
      <c r="B108" s="35">
        <f t="shared" si="8"/>
        <v>45231</v>
      </c>
      <c r="C108" s="36">
        <f t="shared" si="9"/>
        <v>0</v>
      </c>
      <c r="D108" s="36">
        <f t="shared" si="11"/>
        <v>0</v>
      </c>
      <c r="E108" s="36">
        <v>0</v>
      </c>
      <c r="F108" s="36">
        <f t="shared" si="7"/>
        <v>0</v>
      </c>
      <c r="G108" s="37">
        <f t="shared" si="10"/>
        <v>0</v>
      </c>
    </row>
    <row r="109" spans="1:7" x14ac:dyDescent="0.2">
      <c r="A109" s="34" t="str">
        <f t="shared" si="6"/>
        <v>Finished</v>
      </c>
      <c r="B109" s="35">
        <f t="shared" si="8"/>
        <v>45261</v>
      </c>
      <c r="C109" s="36">
        <f t="shared" si="9"/>
        <v>0</v>
      </c>
      <c r="D109" s="36">
        <f t="shared" si="11"/>
        <v>0</v>
      </c>
      <c r="E109" s="36">
        <v>0</v>
      </c>
      <c r="F109" s="36">
        <f t="shared" si="7"/>
        <v>0</v>
      </c>
      <c r="G109" s="37">
        <f t="shared" si="10"/>
        <v>0</v>
      </c>
    </row>
    <row r="110" spans="1:7" x14ac:dyDescent="0.2">
      <c r="A110" s="34" t="str">
        <f t="shared" si="6"/>
        <v>Finished</v>
      </c>
      <c r="B110" s="35">
        <f t="shared" si="8"/>
        <v>45292</v>
      </c>
      <c r="C110" s="36">
        <f t="shared" si="9"/>
        <v>0</v>
      </c>
      <c r="D110" s="36">
        <f t="shared" si="11"/>
        <v>0</v>
      </c>
      <c r="E110" s="36">
        <v>0</v>
      </c>
      <c r="F110" s="36">
        <f t="shared" si="7"/>
        <v>0</v>
      </c>
      <c r="G110" s="37">
        <f t="shared" si="10"/>
        <v>0</v>
      </c>
    </row>
    <row r="111" spans="1:7" x14ac:dyDescent="0.2">
      <c r="A111" s="34" t="str">
        <f t="shared" si="6"/>
        <v>Finished</v>
      </c>
      <c r="B111" s="35">
        <f t="shared" si="8"/>
        <v>45323</v>
      </c>
      <c r="C111" s="36">
        <f t="shared" si="9"/>
        <v>0</v>
      </c>
      <c r="D111" s="36">
        <f t="shared" si="11"/>
        <v>0</v>
      </c>
      <c r="E111" s="36">
        <v>0</v>
      </c>
      <c r="F111" s="36">
        <f t="shared" si="7"/>
        <v>0</v>
      </c>
      <c r="G111" s="37">
        <f t="shared" si="10"/>
        <v>0</v>
      </c>
    </row>
    <row r="112" spans="1:7" x14ac:dyDescent="0.2">
      <c r="A112" s="34" t="str">
        <f t="shared" si="6"/>
        <v>Finished</v>
      </c>
      <c r="B112" s="35">
        <f t="shared" si="8"/>
        <v>45352</v>
      </c>
      <c r="C112" s="36">
        <f t="shared" si="9"/>
        <v>0</v>
      </c>
      <c r="D112" s="36">
        <f t="shared" si="11"/>
        <v>0</v>
      </c>
      <c r="E112" s="36">
        <v>0</v>
      </c>
      <c r="F112" s="36">
        <f t="shared" si="7"/>
        <v>0</v>
      </c>
      <c r="G112" s="37">
        <f t="shared" si="10"/>
        <v>0</v>
      </c>
    </row>
    <row r="113" spans="1:7" x14ac:dyDescent="0.2">
      <c r="A113" s="34" t="str">
        <f t="shared" si="6"/>
        <v>Finished</v>
      </c>
      <c r="B113" s="35">
        <f t="shared" si="8"/>
        <v>45383</v>
      </c>
      <c r="C113" s="36">
        <f t="shared" si="9"/>
        <v>0</v>
      </c>
      <c r="D113" s="36">
        <f t="shared" si="11"/>
        <v>0</v>
      </c>
      <c r="E113" s="36">
        <v>0</v>
      </c>
      <c r="F113" s="36">
        <f t="shared" si="7"/>
        <v>0</v>
      </c>
      <c r="G113" s="37">
        <f t="shared" si="10"/>
        <v>0</v>
      </c>
    </row>
    <row r="114" spans="1:7" x14ac:dyDescent="0.2">
      <c r="A114" s="34" t="str">
        <f t="shared" si="6"/>
        <v>Finished</v>
      </c>
      <c r="B114" s="35">
        <f t="shared" si="8"/>
        <v>45413</v>
      </c>
      <c r="C114" s="36">
        <f t="shared" si="9"/>
        <v>0</v>
      </c>
      <c r="D114" s="36">
        <f t="shared" si="11"/>
        <v>0</v>
      </c>
      <c r="E114" s="36">
        <v>0</v>
      </c>
      <c r="F114" s="36">
        <f t="shared" si="7"/>
        <v>0</v>
      </c>
      <c r="G114" s="37">
        <f t="shared" si="10"/>
        <v>0</v>
      </c>
    </row>
    <row r="115" spans="1:7" x14ac:dyDescent="0.2">
      <c r="A115" s="34" t="str">
        <f t="shared" si="6"/>
        <v>Finished</v>
      </c>
      <c r="B115" s="35">
        <f t="shared" si="8"/>
        <v>45444</v>
      </c>
      <c r="C115" s="36">
        <f t="shared" si="9"/>
        <v>0</v>
      </c>
      <c r="D115" s="36">
        <f t="shared" si="11"/>
        <v>0</v>
      </c>
      <c r="E115" s="36">
        <v>0</v>
      </c>
      <c r="F115" s="36">
        <f t="shared" si="7"/>
        <v>0</v>
      </c>
      <c r="G115" s="37">
        <f t="shared" si="10"/>
        <v>0</v>
      </c>
    </row>
    <row r="116" spans="1:7" x14ac:dyDescent="0.2">
      <c r="A116" s="34" t="str">
        <f t="shared" si="6"/>
        <v>Finished</v>
      </c>
      <c r="B116" s="35">
        <f t="shared" si="8"/>
        <v>45474</v>
      </c>
      <c r="C116" s="36">
        <f t="shared" si="9"/>
        <v>0</v>
      </c>
      <c r="D116" s="36">
        <f t="shared" si="11"/>
        <v>0</v>
      </c>
      <c r="E116" s="36">
        <v>0</v>
      </c>
      <c r="F116" s="36">
        <f t="shared" si="7"/>
        <v>0</v>
      </c>
      <c r="G116" s="37">
        <f t="shared" si="10"/>
        <v>0</v>
      </c>
    </row>
    <row r="117" spans="1:7" x14ac:dyDescent="0.2">
      <c r="A117" s="34" t="str">
        <f t="shared" si="6"/>
        <v>Finished</v>
      </c>
      <c r="B117" s="35">
        <f t="shared" si="8"/>
        <v>45505</v>
      </c>
      <c r="C117" s="36">
        <f t="shared" si="9"/>
        <v>0</v>
      </c>
      <c r="D117" s="36">
        <f t="shared" si="11"/>
        <v>0</v>
      </c>
      <c r="E117" s="36">
        <v>0</v>
      </c>
      <c r="F117" s="36">
        <f t="shared" si="7"/>
        <v>0</v>
      </c>
      <c r="G117" s="37">
        <f t="shared" si="10"/>
        <v>0</v>
      </c>
    </row>
    <row r="118" spans="1:7" x14ac:dyDescent="0.2">
      <c r="A118" s="34" t="str">
        <f t="shared" ref="A118:A181" si="12">+IF(A117&lt;num_pmts,A117+1,"Finished")</f>
        <v>Finished</v>
      </c>
      <c r="B118" s="35">
        <f t="shared" si="8"/>
        <v>45536</v>
      </c>
      <c r="C118" s="36">
        <f t="shared" si="9"/>
        <v>0</v>
      </c>
      <c r="D118" s="36">
        <f t="shared" si="11"/>
        <v>0</v>
      </c>
      <c r="E118" s="36">
        <v>0</v>
      </c>
      <c r="F118" s="36">
        <f t="shared" si="7"/>
        <v>0</v>
      </c>
      <c r="G118" s="37">
        <f t="shared" si="10"/>
        <v>0</v>
      </c>
    </row>
    <row r="119" spans="1:7" x14ac:dyDescent="0.2">
      <c r="A119" s="34" t="str">
        <f t="shared" si="12"/>
        <v>Finished</v>
      </c>
      <c r="B119" s="35">
        <f t="shared" si="8"/>
        <v>45566</v>
      </c>
      <c r="C119" s="36">
        <f t="shared" si="9"/>
        <v>0</v>
      </c>
      <c r="D119" s="36">
        <f t="shared" si="11"/>
        <v>0</v>
      </c>
      <c r="E119" s="36">
        <v>0</v>
      </c>
      <c r="F119" s="36">
        <f t="shared" si="7"/>
        <v>0</v>
      </c>
      <c r="G119" s="37">
        <f t="shared" si="10"/>
        <v>0</v>
      </c>
    </row>
    <row r="120" spans="1:7" x14ac:dyDescent="0.2">
      <c r="A120" s="34" t="str">
        <f t="shared" si="12"/>
        <v>Finished</v>
      </c>
      <c r="B120" s="35">
        <f t="shared" si="8"/>
        <v>45597</v>
      </c>
      <c r="C120" s="36">
        <f t="shared" si="9"/>
        <v>0</v>
      </c>
      <c r="D120" s="36">
        <f t="shared" si="11"/>
        <v>0</v>
      </c>
      <c r="E120" s="36">
        <v>0</v>
      </c>
      <c r="F120" s="36">
        <f t="shared" si="7"/>
        <v>0</v>
      </c>
      <c r="G120" s="37">
        <f t="shared" si="10"/>
        <v>0</v>
      </c>
    </row>
    <row r="121" spans="1:7" x14ac:dyDescent="0.2">
      <c r="A121" s="34" t="str">
        <f t="shared" si="12"/>
        <v>Finished</v>
      </c>
      <c r="B121" s="35">
        <f t="shared" si="8"/>
        <v>45627</v>
      </c>
      <c r="C121" s="36">
        <f t="shared" si="9"/>
        <v>0</v>
      </c>
      <c r="D121" s="36">
        <f t="shared" si="11"/>
        <v>0</v>
      </c>
      <c r="E121" s="36">
        <v>0</v>
      </c>
      <c r="F121" s="36">
        <f t="shared" si="7"/>
        <v>0</v>
      </c>
      <c r="G121" s="37">
        <f t="shared" si="10"/>
        <v>0</v>
      </c>
    </row>
    <row r="122" spans="1:7" x14ac:dyDescent="0.2">
      <c r="A122" s="34" t="str">
        <f t="shared" si="12"/>
        <v>Finished</v>
      </c>
      <c r="B122" s="35">
        <f t="shared" si="8"/>
        <v>45658</v>
      </c>
      <c r="C122" s="36">
        <f t="shared" si="9"/>
        <v>0</v>
      </c>
      <c r="D122" s="36">
        <f t="shared" si="11"/>
        <v>0</v>
      </c>
      <c r="E122" s="36">
        <v>0</v>
      </c>
      <c r="F122" s="36">
        <f t="shared" si="7"/>
        <v>0</v>
      </c>
      <c r="G122" s="37">
        <f t="shared" si="10"/>
        <v>0</v>
      </c>
    </row>
    <row r="123" spans="1:7" x14ac:dyDescent="0.2">
      <c r="A123" s="34" t="str">
        <f t="shared" si="12"/>
        <v>Finished</v>
      </c>
      <c r="B123" s="35">
        <f t="shared" si="8"/>
        <v>45689</v>
      </c>
      <c r="C123" s="36">
        <f t="shared" si="9"/>
        <v>0</v>
      </c>
      <c r="D123" s="36">
        <f t="shared" si="11"/>
        <v>0</v>
      </c>
      <c r="E123" s="36">
        <v>0</v>
      </c>
      <c r="F123" s="36">
        <f t="shared" si="7"/>
        <v>0</v>
      </c>
      <c r="G123" s="37">
        <f t="shared" si="10"/>
        <v>0</v>
      </c>
    </row>
    <row r="124" spans="1:7" x14ac:dyDescent="0.2">
      <c r="A124" s="34" t="str">
        <f t="shared" si="12"/>
        <v>Finished</v>
      </c>
      <c r="B124" s="35">
        <f t="shared" si="8"/>
        <v>45717</v>
      </c>
      <c r="C124" s="36">
        <f t="shared" si="9"/>
        <v>0</v>
      </c>
      <c r="D124" s="36">
        <f t="shared" si="11"/>
        <v>0</v>
      </c>
      <c r="E124" s="36">
        <v>0</v>
      </c>
      <c r="F124" s="36">
        <f t="shared" si="7"/>
        <v>0</v>
      </c>
      <c r="G124" s="37">
        <f t="shared" si="10"/>
        <v>0</v>
      </c>
    </row>
    <row r="125" spans="1:7" x14ac:dyDescent="0.2">
      <c r="A125" s="34" t="str">
        <f t="shared" si="12"/>
        <v>Finished</v>
      </c>
      <c r="B125" s="35">
        <f t="shared" si="8"/>
        <v>45748</v>
      </c>
      <c r="C125" s="36">
        <f t="shared" si="9"/>
        <v>0</v>
      </c>
      <c r="D125" s="36">
        <f t="shared" si="11"/>
        <v>0</v>
      </c>
      <c r="E125" s="36">
        <v>0</v>
      </c>
      <c r="F125" s="36">
        <f t="shared" si="7"/>
        <v>0</v>
      </c>
      <c r="G125" s="37">
        <f t="shared" si="10"/>
        <v>0</v>
      </c>
    </row>
    <row r="126" spans="1:7" x14ac:dyDescent="0.2">
      <c r="A126" s="34" t="str">
        <f t="shared" si="12"/>
        <v>Finished</v>
      </c>
      <c r="B126" s="35">
        <f t="shared" si="8"/>
        <v>45778</v>
      </c>
      <c r="C126" s="36">
        <f t="shared" si="9"/>
        <v>0</v>
      </c>
      <c r="D126" s="36">
        <f t="shared" si="11"/>
        <v>0</v>
      </c>
      <c r="E126" s="36">
        <v>0</v>
      </c>
      <c r="F126" s="36">
        <f t="shared" si="7"/>
        <v>0</v>
      </c>
      <c r="G126" s="37">
        <f t="shared" si="10"/>
        <v>0</v>
      </c>
    </row>
    <row r="127" spans="1:7" x14ac:dyDescent="0.2">
      <c r="A127" s="34" t="str">
        <f t="shared" si="12"/>
        <v>Finished</v>
      </c>
      <c r="B127" s="35">
        <f t="shared" si="8"/>
        <v>45809</v>
      </c>
      <c r="C127" s="36">
        <f t="shared" si="9"/>
        <v>0</v>
      </c>
      <c r="D127" s="36">
        <f t="shared" si="11"/>
        <v>0</v>
      </c>
      <c r="E127" s="36">
        <v>0</v>
      </c>
      <c r="F127" s="36">
        <f t="shared" si="7"/>
        <v>0</v>
      </c>
      <c r="G127" s="37">
        <f t="shared" si="10"/>
        <v>0</v>
      </c>
    </row>
    <row r="128" spans="1:7" x14ac:dyDescent="0.2">
      <c r="A128" s="34" t="str">
        <f t="shared" si="12"/>
        <v>Finished</v>
      </c>
      <c r="B128" s="35">
        <f t="shared" si="8"/>
        <v>45839</v>
      </c>
      <c r="C128" s="36">
        <f t="shared" si="9"/>
        <v>0</v>
      </c>
      <c r="D128" s="36">
        <f t="shared" si="11"/>
        <v>0</v>
      </c>
      <c r="E128" s="36">
        <v>0</v>
      </c>
      <c r="F128" s="36">
        <f t="shared" si="7"/>
        <v>0</v>
      </c>
      <c r="G128" s="37">
        <f t="shared" si="10"/>
        <v>0</v>
      </c>
    </row>
    <row r="129" spans="1:7" x14ac:dyDescent="0.2">
      <c r="A129" s="34" t="str">
        <f t="shared" si="12"/>
        <v>Finished</v>
      </c>
      <c r="B129" s="35">
        <f t="shared" si="8"/>
        <v>45870</v>
      </c>
      <c r="C129" s="36">
        <f t="shared" si="9"/>
        <v>0</v>
      </c>
      <c r="D129" s="36">
        <f t="shared" si="11"/>
        <v>0</v>
      </c>
      <c r="E129" s="36">
        <v>0</v>
      </c>
      <c r="F129" s="36">
        <f t="shared" si="7"/>
        <v>0</v>
      </c>
      <c r="G129" s="37">
        <f t="shared" si="10"/>
        <v>0</v>
      </c>
    </row>
    <row r="130" spans="1:7" x14ac:dyDescent="0.2">
      <c r="A130" s="34" t="str">
        <f t="shared" si="12"/>
        <v>Finished</v>
      </c>
      <c r="B130" s="35">
        <f t="shared" si="8"/>
        <v>45901</v>
      </c>
      <c r="C130" s="36">
        <f t="shared" si="9"/>
        <v>0</v>
      </c>
      <c r="D130" s="36">
        <f t="shared" si="11"/>
        <v>0</v>
      </c>
      <c r="E130" s="36">
        <v>0</v>
      </c>
      <c r="F130" s="36">
        <f t="shared" si="7"/>
        <v>0</v>
      </c>
      <c r="G130" s="37">
        <f t="shared" si="10"/>
        <v>0</v>
      </c>
    </row>
    <row r="131" spans="1:7" x14ac:dyDescent="0.2">
      <c r="A131" s="34" t="str">
        <f t="shared" si="12"/>
        <v>Finished</v>
      </c>
      <c r="B131" s="35">
        <f t="shared" si="8"/>
        <v>45931</v>
      </c>
      <c r="C131" s="36">
        <f t="shared" si="9"/>
        <v>0</v>
      </c>
      <c r="D131" s="36">
        <f t="shared" si="11"/>
        <v>0</v>
      </c>
      <c r="E131" s="36">
        <v>0</v>
      </c>
      <c r="F131" s="36">
        <f t="shared" si="7"/>
        <v>0</v>
      </c>
      <c r="G131" s="37">
        <f t="shared" si="10"/>
        <v>0</v>
      </c>
    </row>
    <row r="132" spans="1:7" x14ac:dyDescent="0.2">
      <c r="A132" s="34" t="str">
        <f t="shared" si="12"/>
        <v>Finished</v>
      </c>
      <c r="B132" s="35">
        <f t="shared" si="8"/>
        <v>45962</v>
      </c>
      <c r="C132" s="36">
        <f t="shared" si="9"/>
        <v>0</v>
      </c>
      <c r="D132" s="36">
        <f t="shared" si="11"/>
        <v>0</v>
      </c>
      <c r="E132" s="36">
        <v>0</v>
      </c>
      <c r="F132" s="36">
        <f t="shared" si="7"/>
        <v>0</v>
      </c>
      <c r="G132" s="37">
        <f t="shared" si="10"/>
        <v>0</v>
      </c>
    </row>
    <row r="133" spans="1:7" x14ac:dyDescent="0.2">
      <c r="A133" s="34" t="str">
        <f t="shared" si="12"/>
        <v>Finished</v>
      </c>
      <c r="B133" s="35">
        <f t="shared" si="8"/>
        <v>45992</v>
      </c>
      <c r="C133" s="36">
        <f t="shared" si="9"/>
        <v>0</v>
      </c>
      <c r="D133" s="36">
        <f t="shared" si="11"/>
        <v>0</v>
      </c>
      <c r="E133" s="36">
        <v>0</v>
      </c>
      <c r="F133" s="36">
        <f t="shared" si="7"/>
        <v>0</v>
      </c>
      <c r="G133" s="37">
        <f t="shared" si="10"/>
        <v>0</v>
      </c>
    </row>
    <row r="134" spans="1:7" x14ac:dyDescent="0.2">
      <c r="A134" s="34" t="str">
        <f t="shared" si="12"/>
        <v>Finished</v>
      </c>
      <c r="B134" s="35">
        <f t="shared" si="8"/>
        <v>46023</v>
      </c>
      <c r="C134" s="36">
        <f t="shared" si="9"/>
        <v>0</v>
      </c>
      <c r="D134" s="36">
        <f t="shared" si="11"/>
        <v>0</v>
      </c>
      <c r="E134" s="36">
        <v>0</v>
      </c>
      <c r="F134" s="36">
        <f t="shared" si="7"/>
        <v>0</v>
      </c>
      <c r="G134" s="37">
        <f t="shared" si="10"/>
        <v>0</v>
      </c>
    </row>
    <row r="135" spans="1:7" x14ac:dyDescent="0.2">
      <c r="A135" s="34" t="str">
        <f t="shared" si="12"/>
        <v>Finished</v>
      </c>
      <c r="B135" s="35">
        <f t="shared" si="8"/>
        <v>46054</v>
      </c>
      <c r="C135" s="36">
        <f t="shared" si="9"/>
        <v>0</v>
      </c>
      <c r="D135" s="36">
        <f t="shared" si="11"/>
        <v>0</v>
      </c>
      <c r="E135" s="36">
        <v>0</v>
      </c>
      <c r="F135" s="36">
        <f t="shared" si="7"/>
        <v>0</v>
      </c>
      <c r="G135" s="37">
        <f t="shared" si="10"/>
        <v>0</v>
      </c>
    </row>
    <row r="136" spans="1:7" x14ac:dyDescent="0.2">
      <c r="A136" s="34" t="str">
        <f t="shared" si="12"/>
        <v>Finished</v>
      </c>
      <c r="B136" s="35">
        <f t="shared" si="8"/>
        <v>46082</v>
      </c>
      <c r="C136" s="36">
        <f t="shared" si="9"/>
        <v>0</v>
      </c>
      <c r="D136" s="36">
        <f t="shared" si="11"/>
        <v>0</v>
      </c>
      <c r="E136" s="36">
        <v>0</v>
      </c>
      <c r="F136" s="36">
        <f t="shared" si="7"/>
        <v>0</v>
      </c>
      <c r="G136" s="37">
        <f t="shared" si="10"/>
        <v>0</v>
      </c>
    </row>
    <row r="137" spans="1:7" x14ac:dyDescent="0.2">
      <c r="A137" s="34" t="str">
        <f t="shared" si="12"/>
        <v>Finished</v>
      </c>
      <c r="B137" s="35">
        <f t="shared" si="8"/>
        <v>46113</v>
      </c>
      <c r="C137" s="36">
        <f t="shared" si="9"/>
        <v>0</v>
      </c>
      <c r="D137" s="36">
        <f t="shared" si="11"/>
        <v>0</v>
      </c>
      <c r="E137" s="36">
        <v>0</v>
      </c>
      <c r="F137" s="36">
        <f t="shared" si="7"/>
        <v>0</v>
      </c>
      <c r="G137" s="37">
        <f t="shared" si="10"/>
        <v>0</v>
      </c>
    </row>
    <row r="138" spans="1:7" x14ac:dyDescent="0.2">
      <c r="A138" s="34" t="str">
        <f t="shared" si="12"/>
        <v>Finished</v>
      </c>
      <c r="B138" s="35">
        <f t="shared" si="8"/>
        <v>46143</v>
      </c>
      <c r="C138" s="36">
        <f t="shared" si="9"/>
        <v>0</v>
      </c>
      <c r="D138" s="36">
        <f t="shared" si="11"/>
        <v>0</v>
      </c>
      <c r="E138" s="36">
        <v>0</v>
      </c>
      <c r="F138" s="36">
        <f t="shared" si="7"/>
        <v>0</v>
      </c>
      <c r="G138" s="37">
        <f t="shared" si="10"/>
        <v>0</v>
      </c>
    </row>
    <row r="139" spans="1:7" x14ac:dyDescent="0.2">
      <c r="A139" s="34" t="str">
        <f t="shared" si="12"/>
        <v>Finished</v>
      </c>
      <c r="B139" s="35">
        <f t="shared" si="8"/>
        <v>46174</v>
      </c>
      <c r="C139" s="36">
        <f t="shared" si="9"/>
        <v>0</v>
      </c>
      <c r="D139" s="36">
        <f t="shared" si="11"/>
        <v>0</v>
      </c>
      <c r="E139" s="36">
        <v>0</v>
      </c>
      <c r="F139" s="36">
        <f t="shared" si="7"/>
        <v>0</v>
      </c>
      <c r="G139" s="37">
        <f t="shared" si="10"/>
        <v>0</v>
      </c>
    </row>
    <row r="140" spans="1:7" x14ac:dyDescent="0.2">
      <c r="A140" s="34" t="str">
        <f t="shared" si="12"/>
        <v>Finished</v>
      </c>
      <c r="B140" s="35">
        <f t="shared" si="8"/>
        <v>46204</v>
      </c>
      <c r="C140" s="36">
        <f t="shared" si="9"/>
        <v>0</v>
      </c>
      <c r="D140" s="36">
        <f t="shared" si="11"/>
        <v>0</v>
      </c>
      <c r="E140" s="36">
        <v>0</v>
      </c>
      <c r="F140" s="36">
        <f t="shared" si="7"/>
        <v>0</v>
      </c>
      <c r="G140" s="37">
        <f t="shared" si="10"/>
        <v>0</v>
      </c>
    </row>
    <row r="141" spans="1:7" x14ac:dyDescent="0.2">
      <c r="A141" s="34" t="str">
        <f t="shared" si="12"/>
        <v>Finished</v>
      </c>
      <c r="B141" s="35">
        <f t="shared" si="8"/>
        <v>46235</v>
      </c>
      <c r="C141" s="36">
        <f t="shared" si="9"/>
        <v>0</v>
      </c>
      <c r="D141" s="36">
        <f t="shared" si="11"/>
        <v>0</v>
      </c>
      <c r="E141" s="36">
        <v>0</v>
      </c>
      <c r="F141" s="36">
        <f t="shared" si="7"/>
        <v>0</v>
      </c>
      <c r="G141" s="37">
        <f t="shared" si="10"/>
        <v>0</v>
      </c>
    </row>
    <row r="142" spans="1:7" x14ac:dyDescent="0.2">
      <c r="A142" s="34" t="str">
        <f t="shared" si="12"/>
        <v>Finished</v>
      </c>
      <c r="B142" s="35">
        <f t="shared" si="8"/>
        <v>46266</v>
      </c>
      <c r="C142" s="36">
        <f t="shared" si="9"/>
        <v>0</v>
      </c>
      <c r="D142" s="36">
        <f t="shared" si="11"/>
        <v>0</v>
      </c>
      <c r="E142" s="36">
        <v>0</v>
      </c>
      <c r="F142" s="36">
        <f t="shared" si="7"/>
        <v>0</v>
      </c>
      <c r="G142" s="37">
        <f t="shared" si="10"/>
        <v>0</v>
      </c>
    </row>
    <row r="143" spans="1:7" x14ac:dyDescent="0.2">
      <c r="A143" s="34" t="str">
        <f t="shared" si="12"/>
        <v>Finished</v>
      </c>
      <c r="B143" s="35">
        <f t="shared" si="8"/>
        <v>46296</v>
      </c>
      <c r="C143" s="36">
        <f t="shared" si="9"/>
        <v>0</v>
      </c>
      <c r="D143" s="36">
        <f t="shared" si="11"/>
        <v>0</v>
      </c>
      <c r="E143" s="36">
        <v>0</v>
      </c>
      <c r="F143" s="36">
        <f t="shared" si="7"/>
        <v>0</v>
      </c>
      <c r="G143" s="37">
        <f t="shared" si="10"/>
        <v>0</v>
      </c>
    </row>
    <row r="144" spans="1:7" x14ac:dyDescent="0.2">
      <c r="A144" s="34" t="str">
        <f t="shared" si="12"/>
        <v>Finished</v>
      </c>
      <c r="B144" s="35">
        <f t="shared" si="8"/>
        <v>46327</v>
      </c>
      <c r="C144" s="36">
        <f t="shared" si="9"/>
        <v>0</v>
      </c>
      <c r="D144" s="36">
        <f t="shared" si="11"/>
        <v>0</v>
      </c>
      <c r="E144" s="36">
        <v>0</v>
      </c>
      <c r="F144" s="36">
        <f t="shared" si="7"/>
        <v>0</v>
      </c>
      <c r="G144" s="37">
        <f t="shared" si="10"/>
        <v>0</v>
      </c>
    </row>
    <row r="145" spans="1:7" x14ac:dyDescent="0.2">
      <c r="A145" s="34" t="str">
        <f t="shared" si="12"/>
        <v>Finished</v>
      </c>
      <c r="B145" s="35">
        <f t="shared" si="8"/>
        <v>46357</v>
      </c>
      <c r="C145" s="36">
        <f t="shared" si="9"/>
        <v>0</v>
      </c>
      <c r="D145" s="36">
        <f t="shared" si="11"/>
        <v>0</v>
      </c>
      <c r="E145" s="36">
        <v>0</v>
      </c>
      <c r="F145" s="36">
        <f t="shared" si="7"/>
        <v>0</v>
      </c>
      <c r="G145" s="37">
        <f t="shared" si="10"/>
        <v>0</v>
      </c>
    </row>
    <row r="146" spans="1:7" x14ac:dyDescent="0.2">
      <c r="A146" s="34" t="str">
        <f t="shared" si="12"/>
        <v>Finished</v>
      </c>
      <c r="B146" s="35">
        <f t="shared" si="8"/>
        <v>46388</v>
      </c>
      <c r="C146" s="36">
        <f t="shared" si="9"/>
        <v>0</v>
      </c>
      <c r="D146" s="36">
        <f t="shared" si="11"/>
        <v>0</v>
      </c>
      <c r="E146" s="36">
        <v>0</v>
      </c>
      <c r="F146" s="36">
        <f t="shared" si="7"/>
        <v>0</v>
      </c>
      <c r="G146" s="37">
        <f t="shared" si="10"/>
        <v>0</v>
      </c>
    </row>
    <row r="147" spans="1:7" x14ac:dyDescent="0.2">
      <c r="A147" s="34" t="str">
        <f t="shared" si="12"/>
        <v>Finished</v>
      </c>
      <c r="B147" s="35">
        <f t="shared" si="8"/>
        <v>46419</v>
      </c>
      <c r="C147" s="36">
        <f t="shared" si="9"/>
        <v>0</v>
      </c>
      <c r="D147" s="36">
        <f t="shared" si="11"/>
        <v>0</v>
      </c>
      <c r="E147" s="36">
        <v>0</v>
      </c>
      <c r="F147" s="36">
        <f t="shared" si="7"/>
        <v>0</v>
      </c>
      <c r="G147" s="37">
        <f t="shared" si="10"/>
        <v>0</v>
      </c>
    </row>
    <row r="148" spans="1:7" x14ac:dyDescent="0.2">
      <c r="A148" s="34" t="str">
        <f t="shared" si="12"/>
        <v>Finished</v>
      </c>
      <c r="B148" s="35">
        <f t="shared" si="8"/>
        <v>46447</v>
      </c>
      <c r="C148" s="36">
        <f t="shared" si="9"/>
        <v>0</v>
      </c>
      <c r="D148" s="36">
        <f t="shared" si="11"/>
        <v>0</v>
      </c>
      <c r="E148" s="36">
        <v>0</v>
      </c>
      <c r="F148" s="36">
        <f t="shared" si="7"/>
        <v>0</v>
      </c>
      <c r="G148" s="37">
        <f t="shared" si="10"/>
        <v>0</v>
      </c>
    </row>
    <row r="149" spans="1:7" x14ac:dyDescent="0.2">
      <c r="A149" s="34" t="str">
        <f t="shared" si="12"/>
        <v>Finished</v>
      </c>
      <c r="B149" s="35">
        <f t="shared" si="8"/>
        <v>46478</v>
      </c>
      <c r="C149" s="36">
        <f t="shared" si="9"/>
        <v>0</v>
      </c>
      <c r="D149" s="36">
        <f t="shared" si="11"/>
        <v>0</v>
      </c>
      <c r="E149" s="36">
        <v>0</v>
      </c>
      <c r="F149" s="36">
        <f t="shared" si="7"/>
        <v>0</v>
      </c>
      <c r="G149" s="37">
        <f t="shared" si="10"/>
        <v>0</v>
      </c>
    </row>
    <row r="150" spans="1:7" x14ac:dyDescent="0.2">
      <c r="A150" s="34" t="str">
        <f t="shared" si="12"/>
        <v>Finished</v>
      </c>
      <c r="B150" s="35">
        <f t="shared" si="8"/>
        <v>46508</v>
      </c>
      <c r="C150" s="36">
        <f t="shared" si="9"/>
        <v>0</v>
      </c>
      <c r="D150" s="36">
        <f t="shared" si="11"/>
        <v>0</v>
      </c>
      <c r="E150" s="36">
        <v>0</v>
      </c>
      <c r="F150" s="36">
        <f t="shared" ref="F150:F213" si="13">+IF(A150&lt;=num_pmts,loan_amt/num_pmts,C150)</f>
        <v>0</v>
      </c>
      <c r="G150" s="37">
        <f t="shared" si="10"/>
        <v>0</v>
      </c>
    </row>
    <row r="151" spans="1:7" x14ac:dyDescent="0.2">
      <c r="A151" s="34" t="str">
        <f t="shared" si="12"/>
        <v>Finished</v>
      </c>
      <c r="B151" s="35">
        <f t="shared" ref="B151:B214" si="14">+EDATE(B150,Len_of_pmt_interval)</f>
        <v>46539</v>
      </c>
      <c r="C151" s="36">
        <f t="shared" ref="C151:C214" si="15">+G150</f>
        <v>0</v>
      </c>
      <c r="D151" s="36">
        <f t="shared" si="11"/>
        <v>0</v>
      </c>
      <c r="E151" s="36">
        <v>0</v>
      </c>
      <c r="F151" s="36">
        <f t="shared" si="13"/>
        <v>0</v>
      </c>
      <c r="G151" s="37">
        <f t="shared" ref="G151:G214" si="16">+C151-F151</f>
        <v>0</v>
      </c>
    </row>
    <row r="152" spans="1:7" x14ac:dyDescent="0.2">
      <c r="A152" s="34" t="str">
        <f t="shared" si="12"/>
        <v>Finished</v>
      </c>
      <c r="B152" s="35">
        <f t="shared" si="14"/>
        <v>46569</v>
      </c>
      <c r="C152" s="36">
        <f t="shared" si="15"/>
        <v>0</v>
      </c>
      <c r="D152" s="36">
        <f t="shared" ref="D152:D215" si="17">+E152+F152</f>
        <v>0</v>
      </c>
      <c r="E152" s="36">
        <v>0</v>
      </c>
      <c r="F152" s="36">
        <f t="shared" si="13"/>
        <v>0</v>
      </c>
      <c r="G152" s="37">
        <f t="shared" si="16"/>
        <v>0</v>
      </c>
    </row>
    <row r="153" spans="1:7" x14ac:dyDescent="0.2">
      <c r="A153" s="34" t="str">
        <f t="shared" si="12"/>
        <v>Finished</v>
      </c>
      <c r="B153" s="35">
        <f t="shared" si="14"/>
        <v>46600</v>
      </c>
      <c r="C153" s="36">
        <f t="shared" si="15"/>
        <v>0</v>
      </c>
      <c r="D153" s="36">
        <f t="shared" si="17"/>
        <v>0</v>
      </c>
      <c r="E153" s="36">
        <v>0</v>
      </c>
      <c r="F153" s="36">
        <f t="shared" si="13"/>
        <v>0</v>
      </c>
      <c r="G153" s="37">
        <f t="shared" si="16"/>
        <v>0</v>
      </c>
    </row>
    <row r="154" spans="1:7" x14ac:dyDescent="0.2">
      <c r="A154" s="34" t="str">
        <f t="shared" si="12"/>
        <v>Finished</v>
      </c>
      <c r="B154" s="35">
        <f t="shared" si="14"/>
        <v>46631</v>
      </c>
      <c r="C154" s="36">
        <f t="shared" si="15"/>
        <v>0</v>
      </c>
      <c r="D154" s="36">
        <f t="shared" si="17"/>
        <v>0</v>
      </c>
      <c r="E154" s="36">
        <v>0</v>
      </c>
      <c r="F154" s="36">
        <f t="shared" si="13"/>
        <v>0</v>
      </c>
      <c r="G154" s="37">
        <f t="shared" si="16"/>
        <v>0</v>
      </c>
    </row>
    <row r="155" spans="1:7" x14ac:dyDescent="0.2">
      <c r="A155" s="34" t="str">
        <f t="shared" si="12"/>
        <v>Finished</v>
      </c>
      <c r="B155" s="35">
        <f t="shared" si="14"/>
        <v>46661</v>
      </c>
      <c r="C155" s="36">
        <f t="shared" si="15"/>
        <v>0</v>
      </c>
      <c r="D155" s="36">
        <f t="shared" si="17"/>
        <v>0</v>
      </c>
      <c r="E155" s="36">
        <v>0</v>
      </c>
      <c r="F155" s="36">
        <f t="shared" si="13"/>
        <v>0</v>
      </c>
      <c r="G155" s="37">
        <f t="shared" si="16"/>
        <v>0</v>
      </c>
    </row>
    <row r="156" spans="1:7" x14ac:dyDescent="0.2">
      <c r="A156" s="34" t="str">
        <f t="shared" si="12"/>
        <v>Finished</v>
      </c>
      <c r="B156" s="35">
        <f t="shared" si="14"/>
        <v>46692</v>
      </c>
      <c r="C156" s="36">
        <f t="shared" si="15"/>
        <v>0</v>
      </c>
      <c r="D156" s="36">
        <f t="shared" si="17"/>
        <v>0</v>
      </c>
      <c r="E156" s="36">
        <v>0</v>
      </c>
      <c r="F156" s="36">
        <f t="shared" si="13"/>
        <v>0</v>
      </c>
      <c r="G156" s="37">
        <f t="shared" si="16"/>
        <v>0</v>
      </c>
    </row>
    <row r="157" spans="1:7" x14ac:dyDescent="0.2">
      <c r="A157" s="34" t="str">
        <f t="shared" si="12"/>
        <v>Finished</v>
      </c>
      <c r="B157" s="35">
        <f t="shared" si="14"/>
        <v>46722</v>
      </c>
      <c r="C157" s="36">
        <f t="shared" si="15"/>
        <v>0</v>
      </c>
      <c r="D157" s="36">
        <f t="shared" si="17"/>
        <v>0</v>
      </c>
      <c r="E157" s="36">
        <v>0</v>
      </c>
      <c r="F157" s="36">
        <f t="shared" si="13"/>
        <v>0</v>
      </c>
      <c r="G157" s="37">
        <f t="shared" si="16"/>
        <v>0</v>
      </c>
    </row>
    <row r="158" spans="1:7" x14ac:dyDescent="0.2">
      <c r="A158" s="34" t="str">
        <f t="shared" si="12"/>
        <v>Finished</v>
      </c>
      <c r="B158" s="35">
        <f t="shared" si="14"/>
        <v>46753</v>
      </c>
      <c r="C158" s="36">
        <f t="shared" si="15"/>
        <v>0</v>
      </c>
      <c r="D158" s="36">
        <f t="shared" si="17"/>
        <v>0</v>
      </c>
      <c r="E158" s="36">
        <v>0</v>
      </c>
      <c r="F158" s="36">
        <f t="shared" si="13"/>
        <v>0</v>
      </c>
      <c r="G158" s="37">
        <f t="shared" si="16"/>
        <v>0</v>
      </c>
    </row>
    <row r="159" spans="1:7" x14ac:dyDescent="0.2">
      <c r="A159" s="34" t="str">
        <f t="shared" si="12"/>
        <v>Finished</v>
      </c>
      <c r="B159" s="35">
        <f t="shared" si="14"/>
        <v>46784</v>
      </c>
      <c r="C159" s="36">
        <f t="shared" si="15"/>
        <v>0</v>
      </c>
      <c r="D159" s="36">
        <f t="shared" si="17"/>
        <v>0</v>
      </c>
      <c r="E159" s="36">
        <v>0</v>
      </c>
      <c r="F159" s="36">
        <f t="shared" si="13"/>
        <v>0</v>
      </c>
      <c r="G159" s="37">
        <f t="shared" si="16"/>
        <v>0</v>
      </c>
    </row>
    <row r="160" spans="1:7" x14ac:dyDescent="0.2">
      <c r="A160" s="34" t="str">
        <f t="shared" si="12"/>
        <v>Finished</v>
      </c>
      <c r="B160" s="35">
        <f t="shared" si="14"/>
        <v>46813</v>
      </c>
      <c r="C160" s="36">
        <f t="shared" si="15"/>
        <v>0</v>
      </c>
      <c r="D160" s="36">
        <f t="shared" si="17"/>
        <v>0</v>
      </c>
      <c r="E160" s="36">
        <v>0</v>
      </c>
      <c r="F160" s="36">
        <f t="shared" si="13"/>
        <v>0</v>
      </c>
      <c r="G160" s="37">
        <f t="shared" si="16"/>
        <v>0</v>
      </c>
    </row>
    <row r="161" spans="1:7" x14ac:dyDescent="0.2">
      <c r="A161" s="34" t="str">
        <f t="shared" si="12"/>
        <v>Finished</v>
      </c>
      <c r="B161" s="35">
        <f t="shared" si="14"/>
        <v>46844</v>
      </c>
      <c r="C161" s="36">
        <f t="shared" si="15"/>
        <v>0</v>
      </c>
      <c r="D161" s="36">
        <f t="shared" si="17"/>
        <v>0</v>
      </c>
      <c r="E161" s="36">
        <v>0</v>
      </c>
      <c r="F161" s="36">
        <f t="shared" si="13"/>
        <v>0</v>
      </c>
      <c r="G161" s="37">
        <f t="shared" si="16"/>
        <v>0</v>
      </c>
    </row>
    <row r="162" spans="1:7" x14ac:dyDescent="0.2">
      <c r="A162" s="34" t="str">
        <f t="shared" si="12"/>
        <v>Finished</v>
      </c>
      <c r="B162" s="35">
        <f t="shared" si="14"/>
        <v>46874</v>
      </c>
      <c r="C162" s="36">
        <f t="shared" si="15"/>
        <v>0</v>
      </c>
      <c r="D162" s="36">
        <f t="shared" si="17"/>
        <v>0</v>
      </c>
      <c r="E162" s="36">
        <v>0</v>
      </c>
      <c r="F162" s="36">
        <f t="shared" si="13"/>
        <v>0</v>
      </c>
      <c r="G162" s="37">
        <f t="shared" si="16"/>
        <v>0</v>
      </c>
    </row>
    <row r="163" spans="1:7" x14ac:dyDescent="0.2">
      <c r="A163" s="34" t="str">
        <f t="shared" si="12"/>
        <v>Finished</v>
      </c>
      <c r="B163" s="35">
        <f t="shared" si="14"/>
        <v>46905</v>
      </c>
      <c r="C163" s="36">
        <f t="shared" si="15"/>
        <v>0</v>
      </c>
      <c r="D163" s="36">
        <f t="shared" si="17"/>
        <v>0</v>
      </c>
      <c r="E163" s="36">
        <v>0</v>
      </c>
      <c r="F163" s="36">
        <f t="shared" si="13"/>
        <v>0</v>
      </c>
      <c r="G163" s="37">
        <f t="shared" si="16"/>
        <v>0</v>
      </c>
    </row>
    <row r="164" spans="1:7" x14ac:dyDescent="0.2">
      <c r="A164" s="34" t="str">
        <f t="shared" si="12"/>
        <v>Finished</v>
      </c>
      <c r="B164" s="35">
        <f t="shared" si="14"/>
        <v>46935</v>
      </c>
      <c r="C164" s="36">
        <f t="shared" si="15"/>
        <v>0</v>
      </c>
      <c r="D164" s="36">
        <f t="shared" si="17"/>
        <v>0</v>
      </c>
      <c r="E164" s="36">
        <v>0</v>
      </c>
      <c r="F164" s="36">
        <f t="shared" si="13"/>
        <v>0</v>
      </c>
      <c r="G164" s="37">
        <f t="shared" si="16"/>
        <v>0</v>
      </c>
    </row>
    <row r="165" spans="1:7" x14ac:dyDescent="0.2">
      <c r="A165" s="34" t="str">
        <f t="shared" si="12"/>
        <v>Finished</v>
      </c>
      <c r="B165" s="35">
        <f t="shared" si="14"/>
        <v>46966</v>
      </c>
      <c r="C165" s="36">
        <f t="shared" si="15"/>
        <v>0</v>
      </c>
      <c r="D165" s="36">
        <f t="shared" si="17"/>
        <v>0</v>
      </c>
      <c r="E165" s="36">
        <v>0</v>
      </c>
      <c r="F165" s="36">
        <f t="shared" si="13"/>
        <v>0</v>
      </c>
      <c r="G165" s="37">
        <f t="shared" si="16"/>
        <v>0</v>
      </c>
    </row>
    <row r="166" spans="1:7" x14ac:dyDescent="0.2">
      <c r="A166" s="34" t="str">
        <f t="shared" si="12"/>
        <v>Finished</v>
      </c>
      <c r="B166" s="35">
        <f t="shared" si="14"/>
        <v>46997</v>
      </c>
      <c r="C166" s="36">
        <f t="shared" si="15"/>
        <v>0</v>
      </c>
      <c r="D166" s="36">
        <f t="shared" si="17"/>
        <v>0</v>
      </c>
      <c r="E166" s="36">
        <v>0</v>
      </c>
      <c r="F166" s="36">
        <f t="shared" si="13"/>
        <v>0</v>
      </c>
      <c r="G166" s="37">
        <f t="shared" si="16"/>
        <v>0</v>
      </c>
    </row>
    <row r="167" spans="1:7" x14ac:dyDescent="0.2">
      <c r="A167" s="34" t="str">
        <f t="shared" si="12"/>
        <v>Finished</v>
      </c>
      <c r="B167" s="35">
        <f t="shared" si="14"/>
        <v>47027</v>
      </c>
      <c r="C167" s="36">
        <f t="shared" si="15"/>
        <v>0</v>
      </c>
      <c r="D167" s="36">
        <f t="shared" si="17"/>
        <v>0</v>
      </c>
      <c r="E167" s="36">
        <v>0</v>
      </c>
      <c r="F167" s="36">
        <f t="shared" si="13"/>
        <v>0</v>
      </c>
      <c r="G167" s="37">
        <f t="shared" si="16"/>
        <v>0</v>
      </c>
    </row>
    <row r="168" spans="1:7" x14ac:dyDescent="0.2">
      <c r="A168" s="34" t="str">
        <f t="shared" si="12"/>
        <v>Finished</v>
      </c>
      <c r="B168" s="35">
        <f t="shared" si="14"/>
        <v>47058</v>
      </c>
      <c r="C168" s="36">
        <f t="shared" si="15"/>
        <v>0</v>
      </c>
      <c r="D168" s="36">
        <f t="shared" si="17"/>
        <v>0</v>
      </c>
      <c r="E168" s="36">
        <v>0</v>
      </c>
      <c r="F168" s="36">
        <f t="shared" si="13"/>
        <v>0</v>
      </c>
      <c r="G168" s="37">
        <f t="shared" si="16"/>
        <v>0</v>
      </c>
    </row>
    <row r="169" spans="1:7" x14ac:dyDescent="0.2">
      <c r="A169" s="34" t="str">
        <f t="shared" si="12"/>
        <v>Finished</v>
      </c>
      <c r="B169" s="35">
        <f t="shared" si="14"/>
        <v>47088</v>
      </c>
      <c r="C169" s="36">
        <f t="shared" si="15"/>
        <v>0</v>
      </c>
      <c r="D169" s="36">
        <f t="shared" si="17"/>
        <v>0</v>
      </c>
      <c r="E169" s="36">
        <v>0</v>
      </c>
      <c r="F169" s="36">
        <f t="shared" si="13"/>
        <v>0</v>
      </c>
      <c r="G169" s="37">
        <f t="shared" si="16"/>
        <v>0</v>
      </c>
    </row>
    <row r="170" spans="1:7" x14ac:dyDescent="0.2">
      <c r="A170" s="34" t="str">
        <f t="shared" si="12"/>
        <v>Finished</v>
      </c>
      <c r="B170" s="35">
        <f t="shared" si="14"/>
        <v>47119</v>
      </c>
      <c r="C170" s="36">
        <f t="shared" si="15"/>
        <v>0</v>
      </c>
      <c r="D170" s="36">
        <f t="shared" si="17"/>
        <v>0</v>
      </c>
      <c r="E170" s="36">
        <v>0</v>
      </c>
      <c r="F170" s="36">
        <f t="shared" si="13"/>
        <v>0</v>
      </c>
      <c r="G170" s="37">
        <f t="shared" si="16"/>
        <v>0</v>
      </c>
    </row>
    <row r="171" spans="1:7" x14ac:dyDescent="0.2">
      <c r="A171" s="34" t="str">
        <f t="shared" si="12"/>
        <v>Finished</v>
      </c>
      <c r="B171" s="35">
        <f t="shared" si="14"/>
        <v>47150</v>
      </c>
      <c r="C171" s="36">
        <f t="shared" si="15"/>
        <v>0</v>
      </c>
      <c r="D171" s="36">
        <f t="shared" si="17"/>
        <v>0</v>
      </c>
      <c r="E171" s="36">
        <v>0</v>
      </c>
      <c r="F171" s="36">
        <f t="shared" si="13"/>
        <v>0</v>
      </c>
      <c r="G171" s="37">
        <f t="shared" si="16"/>
        <v>0</v>
      </c>
    </row>
    <row r="172" spans="1:7" x14ac:dyDescent="0.2">
      <c r="A172" s="34" t="str">
        <f t="shared" si="12"/>
        <v>Finished</v>
      </c>
      <c r="B172" s="35">
        <f t="shared" si="14"/>
        <v>47178</v>
      </c>
      <c r="C172" s="36">
        <f t="shared" si="15"/>
        <v>0</v>
      </c>
      <c r="D172" s="36">
        <f t="shared" si="17"/>
        <v>0</v>
      </c>
      <c r="E172" s="36">
        <v>0</v>
      </c>
      <c r="F172" s="36">
        <f t="shared" si="13"/>
        <v>0</v>
      </c>
      <c r="G172" s="37">
        <f t="shared" si="16"/>
        <v>0</v>
      </c>
    </row>
    <row r="173" spans="1:7" x14ac:dyDescent="0.2">
      <c r="A173" s="34" t="str">
        <f t="shared" si="12"/>
        <v>Finished</v>
      </c>
      <c r="B173" s="35">
        <f t="shared" si="14"/>
        <v>47209</v>
      </c>
      <c r="C173" s="36">
        <f t="shared" si="15"/>
        <v>0</v>
      </c>
      <c r="D173" s="36">
        <f t="shared" si="17"/>
        <v>0</v>
      </c>
      <c r="E173" s="36">
        <v>0</v>
      </c>
      <c r="F173" s="36">
        <f t="shared" si="13"/>
        <v>0</v>
      </c>
      <c r="G173" s="37">
        <f t="shared" si="16"/>
        <v>0</v>
      </c>
    </row>
    <row r="174" spans="1:7" x14ac:dyDescent="0.2">
      <c r="A174" s="34" t="str">
        <f t="shared" si="12"/>
        <v>Finished</v>
      </c>
      <c r="B174" s="35">
        <f t="shared" si="14"/>
        <v>47239</v>
      </c>
      <c r="C174" s="36">
        <f t="shared" si="15"/>
        <v>0</v>
      </c>
      <c r="D174" s="36">
        <f t="shared" si="17"/>
        <v>0</v>
      </c>
      <c r="E174" s="36">
        <v>0</v>
      </c>
      <c r="F174" s="36">
        <f t="shared" si="13"/>
        <v>0</v>
      </c>
      <c r="G174" s="37">
        <f t="shared" si="16"/>
        <v>0</v>
      </c>
    </row>
    <row r="175" spans="1:7" x14ac:dyDescent="0.2">
      <c r="A175" s="34" t="str">
        <f t="shared" si="12"/>
        <v>Finished</v>
      </c>
      <c r="B175" s="35">
        <f t="shared" si="14"/>
        <v>47270</v>
      </c>
      <c r="C175" s="36">
        <f t="shared" si="15"/>
        <v>0</v>
      </c>
      <c r="D175" s="36">
        <f t="shared" si="17"/>
        <v>0</v>
      </c>
      <c r="E175" s="36">
        <v>0</v>
      </c>
      <c r="F175" s="36">
        <f t="shared" si="13"/>
        <v>0</v>
      </c>
      <c r="G175" s="37">
        <f t="shared" si="16"/>
        <v>0</v>
      </c>
    </row>
    <row r="176" spans="1:7" x14ac:dyDescent="0.2">
      <c r="A176" s="34" t="str">
        <f t="shared" si="12"/>
        <v>Finished</v>
      </c>
      <c r="B176" s="35">
        <f t="shared" si="14"/>
        <v>47300</v>
      </c>
      <c r="C176" s="36">
        <f t="shared" si="15"/>
        <v>0</v>
      </c>
      <c r="D176" s="36">
        <f t="shared" si="17"/>
        <v>0</v>
      </c>
      <c r="E176" s="36">
        <v>0</v>
      </c>
      <c r="F176" s="36">
        <f t="shared" si="13"/>
        <v>0</v>
      </c>
      <c r="G176" s="37">
        <f t="shared" si="16"/>
        <v>0</v>
      </c>
    </row>
    <row r="177" spans="1:7" x14ac:dyDescent="0.2">
      <c r="A177" s="34" t="str">
        <f t="shared" si="12"/>
        <v>Finished</v>
      </c>
      <c r="B177" s="35">
        <f t="shared" si="14"/>
        <v>47331</v>
      </c>
      <c r="C177" s="36">
        <f t="shared" si="15"/>
        <v>0</v>
      </c>
      <c r="D177" s="36">
        <f t="shared" si="17"/>
        <v>0</v>
      </c>
      <c r="E177" s="36">
        <v>0</v>
      </c>
      <c r="F177" s="36">
        <f t="shared" si="13"/>
        <v>0</v>
      </c>
      <c r="G177" s="37">
        <f t="shared" si="16"/>
        <v>0</v>
      </c>
    </row>
    <row r="178" spans="1:7" x14ac:dyDescent="0.2">
      <c r="A178" s="34" t="str">
        <f t="shared" si="12"/>
        <v>Finished</v>
      </c>
      <c r="B178" s="35">
        <f t="shared" si="14"/>
        <v>47362</v>
      </c>
      <c r="C178" s="36">
        <f t="shared" si="15"/>
        <v>0</v>
      </c>
      <c r="D178" s="36">
        <f t="shared" si="17"/>
        <v>0</v>
      </c>
      <c r="E178" s="36">
        <v>0</v>
      </c>
      <c r="F178" s="36">
        <f t="shared" si="13"/>
        <v>0</v>
      </c>
      <c r="G178" s="37">
        <f t="shared" si="16"/>
        <v>0</v>
      </c>
    </row>
    <row r="179" spans="1:7" x14ac:dyDescent="0.2">
      <c r="A179" s="34" t="str">
        <f t="shared" si="12"/>
        <v>Finished</v>
      </c>
      <c r="B179" s="35">
        <f t="shared" si="14"/>
        <v>47392</v>
      </c>
      <c r="C179" s="36">
        <f t="shared" si="15"/>
        <v>0</v>
      </c>
      <c r="D179" s="36">
        <f t="shared" si="17"/>
        <v>0</v>
      </c>
      <c r="E179" s="36">
        <v>0</v>
      </c>
      <c r="F179" s="36">
        <f t="shared" si="13"/>
        <v>0</v>
      </c>
      <c r="G179" s="37">
        <f t="shared" si="16"/>
        <v>0</v>
      </c>
    </row>
    <row r="180" spans="1:7" x14ac:dyDescent="0.2">
      <c r="A180" s="34" t="str">
        <f t="shared" si="12"/>
        <v>Finished</v>
      </c>
      <c r="B180" s="35">
        <f t="shared" si="14"/>
        <v>47423</v>
      </c>
      <c r="C180" s="36">
        <f t="shared" si="15"/>
        <v>0</v>
      </c>
      <c r="D180" s="36">
        <f t="shared" si="17"/>
        <v>0</v>
      </c>
      <c r="E180" s="36">
        <v>0</v>
      </c>
      <c r="F180" s="36">
        <f t="shared" si="13"/>
        <v>0</v>
      </c>
      <c r="G180" s="37">
        <f t="shared" si="16"/>
        <v>0</v>
      </c>
    </row>
    <row r="181" spans="1:7" x14ac:dyDescent="0.2">
      <c r="A181" s="34" t="str">
        <f t="shared" si="12"/>
        <v>Finished</v>
      </c>
      <c r="B181" s="35">
        <f t="shared" si="14"/>
        <v>47453</v>
      </c>
      <c r="C181" s="36">
        <f t="shared" si="15"/>
        <v>0</v>
      </c>
      <c r="D181" s="36">
        <f t="shared" si="17"/>
        <v>0</v>
      </c>
      <c r="E181" s="36">
        <v>0</v>
      </c>
      <c r="F181" s="36">
        <f t="shared" si="13"/>
        <v>0</v>
      </c>
      <c r="G181" s="37">
        <f t="shared" si="16"/>
        <v>0</v>
      </c>
    </row>
    <row r="182" spans="1:7" x14ac:dyDescent="0.2">
      <c r="A182" s="34" t="str">
        <f t="shared" ref="A182:A245" si="18">+IF(A181&lt;num_pmts,A181+1,"Finished")</f>
        <v>Finished</v>
      </c>
      <c r="B182" s="35">
        <f t="shared" si="14"/>
        <v>47484</v>
      </c>
      <c r="C182" s="36">
        <f t="shared" si="15"/>
        <v>0</v>
      </c>
      <c r="D182" s="36">
        <f t="shared" si="17"/>
        <v>0</v>
      </c>
      <c r="E182" s="36">
        <v>0</v>
      </c>
      <c r="F182" s="36">
        <f t="shared" si="13"/>
        <v>0</v>
      </c>
      <c r="G182" s="37">
        <f t="shared" si="16"/>
        <v>0</v>
      </c>
    </row>
    <row r="183" spans="1:7" x14ac:dyDescent="0.2">
      <c r="A183" s="34" t="str">
        <f t="shared" si="18"/>
        <v>Finished</v>
      </c>
      <c r="B183" s="35">
        <f t="shared" si="14"/>
        <v>47515</v>
      </c>
      <c r="C183" s="36">
        <f t="shared" si="15"/>
        <v>0</v>
      </c>
      <c r="D183" s="36">
        <f t="shared" si="17"/>
        <v>0</v>
      </c>
      <c r="E183" s="36">
        <v>0</v>
      </c>
      <c r="F183" s="36">
        <f t="shared" si="13"/>
        <v>0</v>
      </c>
      <c r="G183" s="37">
        <f t="shared" si="16"/>
        <v>0</v>
      </c>
    </row>
    <row r="184" spans="1:7" x14ac:dyDescent="0.2">
      <c r="A184" s="34" t="str">
        <f t="shared" si="18"/>
        <v>Finished</v>
      </c>
      <c r="B184" s="35">
        <f t="shared" si="14"/>
        <v>47543</v>
      </c>
      <c r="C184" s="36">
        <f t="shared" si="15"/>
        <v>0</v>
      </c>
      <c r="D184" s="36">
        <f t="shared" si="17"/>
        <v>0</v>
      </c>
      <c r="E184" s="36">
        <v>0</v>
      </c>
      <c r="F184" s="36">
        <f t="shared" si="13"/>
        <v>0</v>
      </c>
      <c r="G184" s="37">
        <f t="shared" si="16"/>
        <v>0</v>
      </c>
    </row>
    <row r="185" spans="1:7" x14ac:dyDescent="0.2">
      <c r="A185" s="34" t="str">
        <f t="shared" si="18"/>
        <v>Finished</v>
      </c>
      <c r="B185" s="35">
        <f t="shared" si="14"/>
        <v>47574</v>
      </c>
      <c r="C185" s="36">
        <f t="shared" si="15"/>
        <v>0</v>
      </c>
      <c r="D185" s="36">
        <f t="shared" si="17"/>
        <v>0</v>
      </c>
      <c r="E185" s="36">
        <v>0</v>
      </c>
      <c r="F185" s="36">
        <f t="shared" si="13"/>
        <v>0</v>
      </c>
      <c r="G185" s="37">
        <f t="shared" si="16"/>
        <v>0</v>
      </c>
    </row>
    <row r="186" spans="1:7" x14ac:dyDescent="0.2">
      <c r="A186" s="34" t="str">
        <f t="shared" si="18"/>
        <v>Finished</v>
      </c>
      <c r="B186" s="35">
        <f t="shared" si="14"/>
        <v>47604</v>
      </c>
      <c r="C186" s="36">
        <f t="shared" si="15"/>
        <v>0</v>
      </c>
      <c r="D186" s="36">
        <f t="shared" si="17"/>
        <v>0</v>
      </c>
      <c r="E186" s="36">
        <v>0</v>
      </c>
      <c r="F186" s="36">
        <f t="shared" si="13"/>
        <v>0</v>
      </c>
      <c r="G186" s="37">
        <f t="shared" si="16"/>
        <v>0</v>
      </c>
    </row>
    <row r="187" spans="1:7" x14ac:dyDescent="0.2">
      <c r="A187" s="34" t="str">
        <f t="shared" si="18"/>
        <v>Finished</v>
      </c>
      <c r="B187" s="35">
        <f t="shared" si="14"/>
        <v>47635</v>
      </c>
      <c r="C187" s="36">
        <f t="shared" si="15"/>
        <v>0</v>
      </c>
      <c r="D187" s="36">
        <f t="shared" si="17"/>
        <v>0</v>
      </c>
      <c r="E187" s="36">
        <v>0</v>
      </c>
      <c r="F187" s="36">
        <f t="shared" si="13"/>
        <v>0</v>
      </c>
      <c r="G187" s="37">
        <f t="shared" si="16"/>
        <v>0</v>
      </c>
    </row>
    <row r="188" spans="1:7" x14ac:dyDescent="0.2">
      <c r="A188" s="34" t="str">
        <f t="shared" si="18"/>
        <v>Finished</v>
      </c>
      <c r="B188" s="35">
        <f t="shared" si="14"/>
        <v>47665</v>
      </c>
      <c r="C188" s="36">
        <f t="shared" si="15"/>
        <v>0</v>
      </c>
      <c r="D188" s="36">
        <f t="shared" si="17"/>
        <v>0</v>
      </c>
      <c r="E188" s="36">
        <v>0</v>
      </c>
      <c r="F188" s="36">
        <f t="shared" si="13"/>
        <v>0</v>
      </c>
      <c r="G188" s="37">
        <f t="shared" si="16"/>
        <v>0</v>
      </c>
    </row>
    <row r="189" spans="1:7" x14ac:dyDescent="0.2">
      <c r="A189" s="34" t="str">
        <f t="shared" si="18"/>
        <v>Finished</v>
      </c>
      <c r="B189" s="35">
        <f t="shared" si="14"/>
        <v>47696</v>
      </c>
      <c r="C189" s="36">
        <f t="shared" si="15"/>
        <v>0</v>
      </c>
      <c r="D189" s="36">
        <f t="shared" si="17"/>
        <v>0</v>
      </c>
      <c r="E189" s="36">
        <v>0</v>
      </c>
      <c r="F189" s="36">
        <f t="shared" si="13"/>
        <v>0</v>
      </c>
      <c r="G189" s="37">
        <f t="shared" si="16"/>
        <v>0</v>
      </c>
    </row>
    <row r="190" spans="1:7" x14ac:dyDescent="0.2">
      <c r="A190" s="34" t="str">
        <f t="shared" si="18"/>
        <v>Finished</v>
      </c>
      <c r="B190" s="35">
        <f t="shared" si="14"/>
        <v>47727</v>
      </c>
      <c r="C190" s="36">
        <f t="shared" si="15"/>
        <v>0</v>
      </c>
      <c r="D190" s="36">
        <f t="shared" si="17"/>
        <v>0</v>
      </c>
      <c r="E190" s="36">
        <v>0</v>
      </c>
      <c r="F190" s="36">
        <f t="shared" si="13"/>
        <v>0</v>
      </c>
      <c r="G190" s="37">
        <f t="shared" si="16"/>
        <v>0</v>
      </c>
    </row>
    <row r="191" spans="1:7" x14ac:dyDescent="0.2">
      <c r="A191" s="34" t="str">
        <f t="shared" si="18"/>
        <v>Finished</v>
      </c>
      <c r="B191" s="35">
        <f t="shared" si="14"/>
        <v>47757</v>
      </c>
      <c r="C191" s="36">
        <f t="shared" si="15"/>
        <v>0</v>
      </c>
      <c r="D191" s="36">
        <f t="shared" si="17"/>
        <v>0</v>
      </c>
      <c r="E191" s="36">
        <v>0</v>
      </c>
      <c r="F191" s="36">
        <f t="shared" si="13"/>
        <v>0</v>
      </c>
      <c r="G191" s="37">
        <f t="shared" si="16"/>
        <v>0</v>
      </c>
    </row>
    <row r="192" spans="1:7" x14ac:dyDescent="0.2">
      <c r="A192" s="34" t="str">
        <f t="shared" si="18"/>
        <v>Finished</v>
      </c>
      <c r="B192" s="35">
        <f t="shared" si="14"/>
        <v>47788</v>
      </c>
      <c r="C192" s="36">
        <f t="shared" si="15"/>
        <v>0</v>
      </c>
      <c r="D192" s="36">
        <f t="shared" si="17"/>
        <v>0</v>
      </c>
      <c r="E192" s="36">
        <v>0</v>
      </c>
      <c r="F192" s="36">
        <f t="shared" si="13"/>
        <v>0</v>
      </c>
      <c r="G192" s="37">
        <f t="shared" si="16"/>
        <v>0</v>
      </c>
    </row>
    <row r="193" spans="1:7" x14ac:dyDescent="0.2">
      <c r="A193" s="34" t="str">
        <f t="shared" si="18"/>
        <v>Finished</v>
      </c>
      <c r="B193" s="35">
        <f t="shared" si="14"/>
        <v>47818</v>
      </c>
      <c r="C193" s="36">
        <f t="shared" si="15"/>
        <v>0</v>
      </c>
      <c r="D193" s="36">
        <f t="shared" si="17"/>
        <v>0</v>
      </c>
      <c r="E193" s="36">
        <v>0</v>
      </c>
      <c r="F193" s="36">
        <f t="shared" si="13"/>
        <v>0</v>
      </c>
      <c r="G193" s="37">
        <f t="shared" si="16"/>
        <v>0</v>
      </c>
    </row>
    <row r="194" spans="1:7" x14ac:dyDescent="0.2">
      <c r="A194" s="34" t="str">
        <f t="shared" si="18"/>
        <v>Finished</v>
      </c>
      <c r="B194" s="35">
        <f t="shared" si="14"/>
        <v>47849</v>
      </c>
      <c r="C194" s="36">
        <f t="shared" si="15"/>
        <v>0</v>
      </c>
      <c r="D194" s="36">
        <f t="shared" si="17"/>
        <v>0</v>
      </c>
      <c r="E194" s="36">
        <v>0</v>
      </c>
      <c r="F194" s="36">
        <f t="shared" si="13"/>
        <v>0</v>
      </c>
      <c r="G194" s="37">
        <f t="shared" si="16"/>
        <v>0</v>
      </c>
    </row>
    <row r="195" spans="1:7" x14ac:dyDescent="0.2">
      <c r="A195" s="34" t="str">
        <f t="shared" si="18"/>
        <v>Finished</v>
      </c>
      <c r="B195" s="35">
        <f t="shared" si="14"/>
        <v>47880</v>
      </c>
      <c r="C195" s="36">
        <f t="shared" si="15"/>
        <v>0</v>
      </c>
      <c r="D195" s="36">
        <f t="shared" si="17"/>
        <v>0</v>
      </c>
      <c r="E195" s="36">
        <v>0</v>
      </c>
      <c r="F195" s="36">
        <f t="shared" si="13"/>
        <v>0</v>
      </c>
      <c r="G195" s="37">
        <f t="shared" si="16"/>
        <v>0</v>
      </c>
    </row>
    <row r="196" spans="1:7" x14ac:dyDescent="0.2">
      <c r="A196" s="34" t="str">
        <f t="shared" si="18"/>
        <v>Finished</v>
      </c>
      <c r="B196" s="35">
        <f t="shared" si="14"/>
        <v>47908</v>
      </c>
      <c r="C196" s="36">
        <f t="shared" si="15"/>
        <v>0</v>
      </c>
      <c r="D196" s="36">
        <f t="shared" si="17"/>
        <v>0</v>
      </c>
      <c r="E196" s="36">
        <v>0</v>
      </c>
      <c r="F196" s="36">
        <f t="shared" si="13"/>
        <v>0</v>
      </c>
      <c r="G196" s="37">
        <f t="shared" si="16"/>
        <v>0</v>
      </c>
    </row>
    <row r="197" spans="1:7" x14ac:dyDescent="0.2">
      <c r="A197" s="34" t="str">
        <f t="shared" si="18"/>
        <v>Finished</v>
      </c>
      <c r="B197" s="35">
        <f t="shared" si="14"/>
        <v>47939</v>
      </c>
      <c r="C197" s="36">
        <f t="shared" si="15"/>
        <v>0</v>
      </c>
      <c r="D197" s="36">
        <f t="shared" si="17"/>
        <v>0</v>
      </c>
      <c r="E197" s="36">
        <v>0</v>
      </c>
      <c r="F197" s="36">
        <f t="shared" si="13"/>
        <v>0</v>
      </c>
      <c r="G197" s="37">
        <f t="shared" si="16"/>
        <v>0</v>
      </c>
    </row>
    <row r="198" spans="1:7" x14ac:dyDescent="0.2">
      <c r="A198" s="34" t="str">
        <f t="shared" si="18"/>
        <v>Finished</v>
      </c>
      <c r="B198" s="35">
        <f t="shared" si="14"/>
        <v>47969</v>
      </c>
      <c r="C198" s="36">
        <f t="shared" si="15"/>
        <v>0</v>
      </c>
      <c r="D198" s="36">
        <f t="shared" si="17"/>
        <v>0</v>
      </c>
      <c r="E198" s="36">
        <v>0</v>
      </c>
      <c r="F198" s="36">
        <f t="shared" si="13"/>
        <v>0</v>
      </c>
      <c r="G198" s="37">
        <f t="shared" si="16"/>
        <v>0</v>
      </c>
    </row>
    <row r="199" spans="1:7" x14ac:dyDescent="0.2">
      <c r="A199" s="34" t="str">
        <f t="shared" si="18"/>
        <v>Finished</v>
      </c>
      <c r="B199" s="35">
        <f t="shared" si="14"/>
        <v>48000</v>
      </c>
      <c r="C199" s="36">
        <f t="shared" si="15"/>
        <v>0</v>
      </c>
      <c r="D199" s="36">
        <f t="shared" si="17"/>
        <v>0</v>
      </c>
      <c r="E199" s="36">
        <v>0</v>
      </c>
      <c r="F199" s="36">
        <f t="shared" si="13"/>
        <v>0</v>
      </c>
      <c r="G199" s="37">
        <f t="shared" si="16"/>
        <v>0</v>
      </c>
    </row>
    <row r="200" spans="1:7" x14ac:dyDescent="0.2">
      <c r="A200" s="34" t="str">
        <f t="shared" si="18"/>
        <v>Finished</v>
      </c>
      <c r="B200" s="35">
        <f t="shared" si="14"/>
        <v>48030</v>
      </c>
      <c r="C200" s="36">
        <f t="shared" si="15"/>
        <v>0</v>
      </c>
      <c r="D200" s="36">
        <f t="shared" si="17"/>
        <v>0</v>
      </c>
      <c r="E200" s="36">
        <v>0</v>
      </c>
      <c r="F200" s="36">
        <f t="shared" si="13"/>
        <v>0</v>
      </c>
      <c r="G200" s="37">
        <f t="shared" si="16"/>
        <v>0</v>
      </c>
    </row>
    <row r="201" spans="1:7" x14ac:dyDescent="0.2">
      <c r="A201" s="34" t="str">
        <f t="shared" si="18"/>
        <v>Finished</v>
      </c>
      <c r="B201" s="35">
        <f t="shared" si="14"/>
        <v>48061</v>
      </c>
      <c r="C201" s="36">
        <f t="shared" si="15"/>
        <v>0</v>
      </c>
      <c r="D201" s="36">
        <f t="shared" si="17"/>
        <v>0</v>
      </c>
      <c r="E201" s="36">
        <v>0</v>
      </c>
      <c r="F201" s="36">
        <f t="shared" si="13"/>
        <v>0</v>
      </c>
      <c r="G201" s="37">
        <f t="shared" si="16"/>
        <v>0</v>
      </c>
    </row>
    <row r="202" spans="1:7" x14ac:dyDescent="0.2">
      <c r="A202" s="34" t="str">
        <f t="shared" si="18"/>
        <v>Finished</v>
      </c>
      <c r="B202" s="35">
        <f t="shared" si="14"/>
        <v>48092</v>
      </c>
      <c r="C202" s="36">
        <f t="shared" si="15"/>
        <v>0</v>
      </c>
      <c r="D202" s="36">
        <f t="shared" si="17"/>
        <v>0</v>
      </c>
      <c r="E202" s="36">
        <v>0</v>
      </c>
      <c r="F202" s="36">
        <f t="shared" si="13"/>
        <v>0</v>
      </c>
      <c r="G202" s="37">
        <f t="shared" si="16"/>
        <v>0</v>
      </c>
    </row>
    <row r="203" spans="1:7" x14ac:dyDescent="0.2">
      <c r="A203" s="34" t="str">
        <f t="shared" si="18"/>
        <v>Finished</v>
      </c>
      <c r="B203" s="35">
        <f t="shared" si="14"/>
        <v>48122</v>
      </c>
      <c r="C203" s="36">
        <f t="shared" si="15"/>
        <v>0</v>
      </c>
      <c r="D203" s="36">
        <f t="shared" si="17"/>
        <v>0</v>
      </c>
      <c r="E203" s="36">
        <v>0</v>
      </c>
      <c r="F203" s="36">
        <f t="shared" si="13"/>
        <v>0</v>
      </c>
      <c r="G203" s="37">
        <f t="shared" si="16"/>
        <v>0</v>
      </c>
    </row>
    <row r="204" spans="1:7" x14ac:dyDescent="0.2">
      <c r="A204" s="34" t="str">
        <f t="shared" si="18"/>
        <v>Finished</v>
      </c>
      <c r="B204" s="35">
        <f t="shared" si="14"/>
        <v>48153</v>
      </c>
      <c r="C204" s="36">
        <f t="shared" si="15"/>
        <v>0</v>
      </c>
      <c r="D204" s="36">
        <f t="shared" si="17"/>
        <v>0</v>
      </c>
      <c r="E204" s="36">
        <v>0</v>
      </c>
      <c r="F204" s="36">
        <f t="shared" si="13"/>
        <v>0</v>
      </c>
      <c r="G204" s="37">
        <f t="shared" si="16"/>
        <v>0</v>
      </c>
    </row>
    <row r="205" spans="1:7" x14ac:dyDescent="0.2">
      <c r="A205" s="34" t="str">
        <f t="shared" si="18"/>
        <v>Finished</v>
      </c>
      <c r="B205" s="35">
        <f t="shared" si="14"/>
        <v>48183</v>
      </c>
      <c r="C205" s="36">
        <f t="shared" si="15"/>
        <v>0</v>
      </c>
      <c r="D205" s="36">
        <f t="shared" si="17"/>
        <v>0</v>
      </c>
      <c r="E205" s="36">
        <v>0</v>
      </c>
      <c r="F205" s="36">
        <f t="shared" si="13"/>
        <v>0</v>
      </c>
      <c r="G205" s="37">
        <f t="shared" si="16"/>
        <v>0</v>
      </c>
    </row>
    <row r="206" spans="1:7" x14ac:dyDescent="0.2">
      <c r="A206" s="34" t="str">
        <f t="shared" si="18"/>
        <v>Finished</v>
      </c>
      <c r="B206" s="35">
        <f t="shared" si="14"/>
        <v>48214</v>
      </c>
      <c r="C206" s="36">
        <f t="shared" si="15"/>
        <v>0</v>
      </c>
      <c r="D206" s="36">
        <f t="shared" si="17"/>
        <v>0</v>
      </c>
      <c r="E206" s="36">
        <v>0</v>
      </c>
      <c r="F206" s="36">
        <f t="shared" si="13"/>
        <v>0</v>
      </c>
      <c r="G206" s="37">
        <f t="shared" si="16"/>
        <v>0</v>
      </c>
    </row>
    <row r="207" spans="1:7" x14ac:dyDescent="0.2">
      <c r="A207" s="34" t="str">
        <f t="shared" si="18"/>
        <v>Finished</v>
      </c>
      <c r="B207" s="35">
        <f t="shared" si="14"/>
        <v>48245</v>
      </c>
      <c r="C207" s="36">
        <f t="shared" si="15"/>
        <v>0</v>
      </c>
      <c r="D207" s="36">
        <f t="shared" si="17"/>
        <v>0</v>
      </c>
      <c r="E207" s="36">
        <v>0</v>
      </c>
      <c r="F207" s="36">
        <f t="shared" si="13"/>
        <v>0</v>
      </c>
      <c r="G207" s="37">
        <f t="shared" si="16"/>
        <v>0</v>
      </c>
    </row>
    <row r="208" spans="1:7" x14ac:dyDescent="0.2">
      <c r="A208" s="34" t="str">
        <f t="shared" si="18"/>
        <v>Finished</v>
      </c>
      <c r="B208" s="35">
        <f t="shared" si="14"/>
        <v>48274</v>
      </c>
      <c r="C208" s="36">
        <f t="shared" si="15"/>
        <v>0</v>
      </c>
      <c r="D208" s="36">
        <f t="shared" si="17"/>
        <v>0</v>
      </c>
      <c r="E208" s="36">
        <v>0</v>
      </c>
      <c r="F208" s="36">
        <f t="shared" si="13"/>
        <v>0</v>
      </c>
      <c r="G208" s="37">
        <f t="shared" si="16"/>
        <v>0</v>
      </c>
    </row>
    <row r="209" spans="1:7" x14ac:dyDescent="0.2">
      <c r="A209" s="34" t="str">
        <f t="shared" si="18"/>
        <v>Finished</v>
      </c>
      <c r="B209" s="35">
        <f t="shared" si="14"/>
        <v>48305</v>
      </c>
      <c r="C209" s="36">
        <f t="shared" si="15"/>
        <v>0</v>
      </c>
      <c r="D209" s="36">
        <f t="shared" si="17"/>
        <v>0</v>
      </c>
      <c r="E209" s="36">
        <v>0</v>
      </c>
      <c r="F209" s="36">
        <f t="shared" si="13"/>
        <v>0</v>
      </c>
      <c r="G209" s="37">
        <f t="shared" si="16"/>
        <v>0</v>
      </c>
    </row>
    <row r="210" spans="1:7" x14ac:dyDescent="0.2">
      <c r="A210" s="34" t="str">
        <f t="shared" si="18"/>
        <v>Finished</v>
      </c>
      <c r="B210" s="35">
        <f t="shared" si="14"/>
        <v>48335</v>
      </c>
      <c r="C210" s="36">
        <f t="shared" si="15"/>
        <v>0</v>
      </c>
      <c r="D210" s="36">
        <f t="shared" si="17"/>
        <v>0</v>
      </c>
      <c r="E210" s="36">
        <v>0</v>
      </c>
      <c r="F210" s="36">
        <f t="shared" si="13"/>
        <v>0</v>
      </c>
      <c r="G210" s="37">
        <f t="shared" si="16"/>
        <v>0</v>
      </c>
    </row>
    <row r="211" spans="1:7" x14ac:dyDescent="0.2">
      <c r="A211" s="34" t="str">
        <f t="shared" si="18"/>
        <v>Finished</v>
      </c>
      <c r="B211" s="35">
        <f t="shared" si="14"/>
        <v>48366</v>
      </c>
      <c r="C211" s="36">
        <f t="shared" si="15"/>
        <v>0</v>
      </c>
      <c r="D211" s="36">
        <f t="shared" si="17"/>
        <v>0</v>
      </c>
      <c r="E211" s="36">
        <v>0</v>
      </c>
      <c r="F211" s="36">
        <f t="shared" si="13"/>
        <v>0</v>
      </c>
      <c r="G211" s="37">
        <f t="shared" si="16"/>
        <v>0</v>
      </c>
    </row>
    <row r="212" spans="1:7" x14ac:dyDescent="0.2">
      <c r="A212" s="34" t="str">
        <f t="shared" si="18"/>
        <v>Finished</v>
      </c>
      <c r="B212" s="35">
        <f t="shared" si="14"/>
        <v>48396</v>
      </c>
      <c r="C212" s="36">
        <f t="shared" si="15"/>
        <v>0</v>
      </c>
      <c r="D212" s="36">
        <f t="shared" si="17"/>
        <v>0</v>
      </c>
      <c r="E212" s="36">
        <v>0</v>
      </c>
      <c r="F212" s="36">
        <f t="shared" si="13"/>
        <v>0</v>
      </c>
      <c r="G212" s="37">
        <f t="shared" si="16"/>
        <v>0</v>
      </c>
    </row>
    <row r="213" spans="1:7" x14ac:dyDescent="0.2">
      <c r="A213" s="34" t="str">
        <f t="shared" si="18"/>
        <v>Finished</v>
      </c>
      <c r="B213" s="35">
        <f t="shared" si="14"/>
        <v>48427</v>
      </c>
      <c r="C213" s="36">
        <f t="shared" si="15"/>
        <v>0</v>
      </c>
      <c r="D213" s="36">
        <f t="shared" si="17"/>
        <v>0</v>
      </c>
      <c r="E213" s="36">
        <v>0</v>
      </c>
      <c r="F213" s="36">
        <f t="shared" si="13"/>
        <v>0</v>
      </c>
      <c r="G213" s="37">
        <f t="shared" si="16"/>
        <v>0</v>
      </c>
    </row>
    <row r="214" spans="1:7" x14ac:dyDescent="0.2">
      <c r="A214" s="34" t="str">
        <f t="shared" si="18"/>
        <v>Finished</v>
      </c>
      <c r="B214" s="35">
        <f t="shared" si="14"/>
        <v>48458</v>
      </c>
      <c r="C214" s="36">
        <f t="shared" si="15"/>
        <v>0</v>
      </c>
      <c r="D214" s="36">
        <f t="shared" si="17"/>
        <v>0</v>
      </c>
      <c r="E214" s="36">
        <v>0</v>
      </c>
      <c r="F214" s="36">
        <f t="shared" ref="F214:F277" si="19">+IF(A214&lt;=num_pmts,loan_amt/num_pmts,C214)</f>
        <v>0</v>
      </c>
      <c r="G214" s="37">
        <f t="shared" si="16"/>
        <v>0</v>
      </c>
    </row>
    <row r="215" spans="1:7" x14ac:dyDescent="0.2">
      <c r="A215" s="34" t="str">
        <f t="shared" si="18"/>
        <v>Finished</v>
      </c>
      <c r="B215" s="35">
        <f t="shared" ref="B215:B278" si="20">+EDATE(B214,Len_of_pmt_interval)</f>
        <v>48488</v>
      </c>
      <c r="C215" s="36">
        <f t="shared" ref="C215:C278" si="21">+G214</f>
        <v>0</v>
      </c>
      <c r="D215" s="36">
        <f t="shared" si="17"/>
        <v>0</v>
      </c>
      <c r="E215" s="36">
        <v>0</v>
      </c>
      <c r="F215" s="36">
        <f t="shared" si="19"/>
        <v>0</v>
      </c>
      <c r="G215" s="37">
        <f t="shared" ref="G215:G278" si="22">+C215-F215</f>
        <v>0</v>
      </c>
    </row>
    <row r="216" spans="1:7" x14ac:dyDescent="0.2">
      <c r="A216" s="34" t="str">
        <f t="shared" si="18"/>
        <v>Finished</v>
      </c>
      <c r="B216" s="35">
        <f t="shared" si="20"/>
        <v>48519</v>
      </c>
      <c r="C216" s="36">
        <f t="shared" si="21"/>
        <v>0</v>
      </c>
      <c r="D216" s="36">
        <f t="shared" ref="D216:D279" si="23">+E216+F216</f>
        <v>0</v>
      </c>
      <c r="E216" s="36">
        <v>0</v>
      </c>
      <c r="F216" s="36">
        <f t="shared" si="19"/>
        <v>0</v>
      </c>
      <c r="G216" s="37">
        <f t="shared" si="22"/>
        <v>0</v>
      </c>
    </row>
    <row r="217" spans="1:7" x14ac:dyDescent="0.2">
      <c r="A217" s="34" t="str">
        <f t="shared" si="18"/>
        <v>Finished</v>
      </c>
      <c r="B217" s="35">
        <f t="shared" si="20"/>
        <v>48549</v>
      </c>
      <c r="C217" s="36">
        <f t="shared" si="21"/>
        <v>0</v>
      </c>
      <c r="D217" s="36">
        <f t="shared" si="23"/>
        <v>0</v>
      </c>
      <c r="E217" s="36">
        <v>0</v>
      </c>
      <c r="F217" s="36">
        <f t="shared" si="19"/>
        <v>0</v>
      </c>
      <c r="G217" s="37">
        <f t="shared" si="22"/>
        <v>0</v>
      </c>
    </row>
    <row r="218" spans="1:7" x14ac:dyDescent="0.2">
      <c r="A218" s="34" t="str">
        <f t="shared" si="18"/>
        <v>Finished</v>
      </c>
      <c r="B218" s="35">
        <f t="shared" si="20"/>
        <v>48580</v>
      </c>
      <c r="C218" s="36">
        <f t="shared" si="21"/>
        <v>0</v>
      </c>
      <c r="D218" s="36">
        <f t="shared" si="23"/>
        <v>0</v>
      </c>
      <c r="E218" s="36">
        <v>0</v>
      </c>
      <c r="F218" s="36">
        <f t="shared" si="19"/>
        <v>0</v>
      </c>
      <c r="G218" s="37">
        <f t="shared" si="22"/>
        <v>0</v>
      </c>
    </row>
    <row r="219" spans="1:7" x14ac:dyDescent="0.2">
      <c r="A219" s="34" t="str">
        <f t="shared" si="18"/>
        <v>Finished</v>
      </c>
      <c r="B219" s="35">
        <f t="shared" si="20"/>
        <v>48611</v>
      </c>
      <c r="C219" s="36">
        <f t="shared" si="21"/>
        <v>0</v>
      </c>
      <c r="D219" s="36">
        <f t="shared" si="23"/>
        <v>0</v>
      </c>
      <c r="E219" s="36">
        <v>0</v>
      </c>
      <c r="F219" s="36">
        <f t="shared" si="19"/>
        <v>0</v>
      </c>
      <c r="G219" s="37">
        <f t="shared" si="22"/>
        <v>0</v>
      </c>
    </row>
    <row r="220" spans="1:7" x14ac:dyDescent="0.2">
      <c r="A220" s="34" t="str">
        <f t="shared" si="18"/>
        <v>Finished</v>
      </c>
      <c r="B220" s="35">
        <f t="shared" si="20"/>
        <v>48639</v>
      </c>
      <c r="C220" s="36">
        <f t="shared" si="21"/>
        <v>0</v>
      </c>
      <c r="D220" s="36">
        <f t="shared" si="23"/>
        <v>0</v>
      </c>
      <c r="E220" s="36">
        <v>0</v>
      </c>
      <c r="F220" s="36">
        <f t="shared" si="19"/>
        <v>0</v>
      </c>
      <c r="G220" s="37">
        <f t="shared" si="22"/>
        <v>0</v>
      </c>
    </row>
    <row r="221" spans="1:7" s="2" customFormat="1" ht="15" x14ac:dyDescent="0.25">
      <c r="A221" s="75" t="str">
        <f t="shared" si="18"/>
        <v>Finished</v>
      </c>
      <c r="B221" s="76">
        <f t="shared" si="20"/>
        <v>48670</v>
      </c>
      <c r="C221" s="77">
        <f t="shared" si="21"/>
        <v>0</v>
      </c>
      <c r="D221" s="77">
        <f t="shared" si="23"/>
        <v>0</v>
      </c>
      <c r="E221" s="77">
        <v>0</v>
      </c>
      <c r="F221" s="77">
        <f t="shared" si="19"/>
        <v>0</v>
      </c>
      <c r="G221" s="78">
        <f t="shared" si="22"/>
        <v>0</v>
      </c>
    </row>
    <row r="222" spans="1:7" x14ac:dyDescent="0.2">
      <c r="A222" s="34" t="str">
        <f t="shared" si="18"/>
        <v>Finished</v>
      </c>
      <c r="B222" s="35">
        <f t="shared" si="20"/>
        <v>48700</v>
      </c>
      <c r="C222" s="36">
        <f t="shared" si="21"/>
        <v>0</v>
      </c>
      <c r="D222" s="36">
        <f t="shared" si="23"/>
        <v>0</v>
      </c>
      <c r="E222" s="36">
        <v>0</v>
      </c>
      <c r="F222" s="36">
        <f t="shared" si="19"/>
        <v>0</v>
      </c>
      <c r="G222" s="37">
        <f t="shared" si="22"/>
        <v>0</v>
      </c>
    </row>
    <row r="223" spans="1:7" x14ac:dyDescent="0.2">
      <c r="A223" s="34" t="str">
        <f t="shared" si="18"/>
        <v>Finished</v>
      </c>
      <c r="B223" s="35">
        <f t="shared" si="20"/>
        <v>48731</v>
      </c>
      <c r="C223" s="36">
        <f t="shared" si="21"/>
        <v>0</v>
      </c>
      <c r="D223" s="36">
        <f t="shared" si="23"/>
        <v>0</v>
      </c>
      <c r="E223" s="36">
        <v>0</v>
      </c>
      <c r="F223" s="36">
        <f t="shared" si="19"/>
        <v>0</v>
      </c>
      <c r="G223" s="37">
        <f t="shared" si="22"/>
        <v>0</v>
      </c>
    </row>
    <row r="224" spans="1:7" x14ac:dyDescent="0.2">
      <c r="A224" s="34" t="str">
        <f t="shared" si="18"/>
        <v>Finished</v>
      </c>
      <c r="B224" s="35">
        <f t="shared" si="20"/>
        <v>48761</v>
      </c>
      <c r="C224" s="36">
        <f t="shared" si="21"/>
        <v>0</v>
      </c>
      <c r="D224" s="36">
        <f t="shared" si="23"/>
        <v>0</v>
      </c>
      <c r="E224" s="36">
        <v>0</v>
      </c>
      <c r="F224" s="36">
        <f t="shared" si="19"/>
        <v>0</v>
      </c>
      <c r="G224" s="37">
        <f t="shared" si="22"/>
        <v>0</v>
      </c>
    </row>
    <row r="225" spans="1:7" x14ac:dyDescent="0.2">
      <c r="A225" s="34" t="str">
        <f t="shared" si="18"/>
        <v>Finished</v>
      </c>
      <c r="B225" s="35">
        <f t="shared" si="20"/>
        <v>48792</v>
      </c>
      <c r="C225" s="36">
        <f t="shared" si="21"/>
        <v>0</v>
      </c>
      <c r="D225" s="36">
        <f t="shared" si="23"/>
        <v>0</v>
      </c>
      <c r="E225" s="36">
        <v>0</v>
      </c>
      <c r="F225" s="36">
        <f t="shared" si="19"/>
        <v>0</v>
      </c>
      <c r="G225" s="37">
        <f t="shared" si="22"/>
        <v>0</v>
      </c>
    </row>
    <row r="226" spans="1:7" x14ac:dyDescent="0.2">
      <c r="A226" s="34" t="str">
        <f t="shared" si="18"/>
        <v>Finished</v>
      </c>
      <c r="B226" s="35">
        <f t="shared" si="20"/>
        <v>48823</v>
      </c>
      <c r="C226" s="36">
        <f t="shared" si="21"/>
        <v>0</v>
      </c>
      <c r="D226" s="36">
        <f t="shared" si="23"/>
        <v>0</v>
      </c>
      <c r="E226" s="36">
        <v>0</v>
      </c>
      <c r="F226" s="36">
        <f t="shared" si="19"/>
        <v>0</v>
      </c>
      <c r="G226" s="37">
        <f t="shared" si="22"/>
        <v>0</v>
      </c>
    </row>
    <row r="227" spans="1:7" x14ac:dyDescent="0.2">
      <c r="A227" s="34" t="str">
        <f t="shared" si="18"/>
        <v>Finished</v>
      </c>
      <c r="B227" s="35">
        <f t="shared" si="20"/>
        <v>48853</v>
      </c>
      <c r="C227" s="36">
        <f t="shared" si="21"/>
        <v>0</v>
      </c>
      <c r="D227" s="36">
        <f t="shared" si="23"/>
        <v>0</v>
      </c>
      <c r="E227" s="36">
        <v>0</v>
      </c>
      <c r="F227" s="36">
        <f t="shared" si="19"/>
        <v>0</v>
      </c>
      <c r="G227" s="37">
        <f t="shared" si="22"/>
        <v>0</v>
      </c>
    </row>
    <row r="228" spans="1:7" x14ac:dyDescent="0.2">
      <c r="A228" s="34" t="str">
        <f t="shared" si="18"/>
        <v>Finished</v>
      </c>
      <c r="B228" s="35">
        <f t="shared" si="20"/>
        <v>48884</v>
      </c>
      <c r="C228" s="36">
        <f t="shared" si="21"/>
        <v>0</v>
      </c>
      <c r="D228" s="36">
        <f t="shared" si="23"/>
        <v>0</v>
      </c>
      <c r="E228" s="36">
        <v>0</v>
      </c>
      <c r="F228" s="36">
        <f t="shared" si="19"/>
        <v>0</v>
      </c>
      <c r="G228" s="37">
        <f t="shared" si="22"/>
        <v>0</v>
      </c>
    </row>
    <row r="229" spans="1:7" x14ac:dyDescent="0.2">
      <c r="A229" s="34" t="str">
        <f t="shared" si="18"/>
        <v>Finished</v>
      </c>
      <c r="B229" s="35">
        <f t="shared" si="20"/>
        <v>48914</v>
      </c>
      <c r="C229" s="36">
        <f t="shared" si="21"/>
        <v>0</v>
      </c>
      <c r="D229" s="36">
        <f t="shared" si="23"/>
        <v>0</v>
      </c>
      <c r="E229" s="36">
        <v>0</v>
      </c>
      <c r="F229" s="36">
        <f t="shared" si="19"/>
        <v>0</v>
      </c>
      <c r="G229" s="37">
        <f t="shared" si="22"/>
        <v>0</v>
      </c>
    </row>
    <row r="230" spans="1:7" x14ac:dyDescent="0.2">
      <c r="A230" s="34" t="str">
        <f t="shared" si="18"/>
        <v>Finished</v>
      </c>
      <c r="B230" s="35">
        <f t="shared" si="20"/>
        <v>48945</v>
      </c>
      <c r="C230" s="36">
        <f t="shared" si="21"/>
        <v>0</v>
      </c>
      <c r="D230" s="36">
        <f t="shared" si="23"/>
        <v>0</v>
      </c>
      <c r="E230" s="36">
        <v>0</v>
      </c>
      <c r="F230" s="36">
        <f t="shared" si="19"/>
        <v>0</v>
      </c>
      <c r="G230" s="37">
        <f t="shared" si="22"/>
        <v>0</v>
      </c>
    </row>
    <row r="231" spans="1:7" x14ac:dyDescent="0.2">
      <c r="A231" s="34" t="str">
        <f t="shared" si="18"/>
        <v>Finished</v>
      </c>
      <c r="B231" s="35">
        <f t="shared" si="20"/>
        <v>48976</v>
      </c>
      <c r="C231" s="36">
        <f t="shared" si="21"/>
        <v>0</v>
      </c>
      <c r="D231" s="36">
        <f t="shared" si="23"/>
        <v>0</v>
      </c>
      <c r="E231" s="36">
        <v>0</v>
      </c>
      <c r="F231" s="36">
        <f t="shared" si="19"/>
        <v>0</v>
      </c>
      <c r="G231" s="37">
        <f t="shared" si="22"/>
        <v>0</v>
      </c>
    </row>
    <row r="232" spans="1:7" x14ac:dyDescent="0.2">
      <c r="A232" s="34" t="str">
        <f t="shared" si="18"/>
        <v>Finished</v>
      </c>
      <c r="B232" s="35">
        <f t="shared" si="20"/>
        <v>49004</v>
      </c>
      <c r="C232" s="36">
        <f t="shared" si="21"/>
        <v>0</v>
      </c>
      <c r="D232" s="36">
        <f t="shared" si="23"/>
        <v>0</v>
      </c>
      <c r="E232" s="36">
        <v>0</v>
      </c>
      <c r="F232" s="36">
        <f t="shared" si="19"/>
        <v>0</v>
      </c>
      <c r="G232" s="37">
        <f t="shared" si="22"/>
        <v>0</v>
      </c>
    </row>
    <row r="233" spans="1:7" x14ac:dyDescent="0.2">
      <c r="A233" s="34" t="str">
        <f t="shared" si="18"/>
        <v>Finished</v>
      </c>
      <c r="B233" s="35">
        <f t="shared" si="20"/>
        <v>49035</v>
      </c>
      <c r="C233" s="36">
        <f t="shared" si="21"/>
        <v>0</v>
      </c>
      <c r="D233" s="36">
        <f t="shared" si="23"/>
        <v>0</v>
      </c>
      <c r="E233" s="36">
        <v>0</v>
      </c>
      <c r="F233" s="36">
        <f t="shared" si="19"/>
        <v>0</v>
      </c>
      <c r="G233" s="37">
        <f t="shared" si="22"/>
        <v>0</v>
      </c>
    </row>
    <row r="234" spans="1:7" x14ac:dyDescent="0.2">
      <c r="A234" s="34" t="str">
        <f t="shared" si="18"/>
        <v>Finished</v>
      </c>
      <c r="B234" s="35">
        <f t="shared" si="20"/>
        <v>49065</v>
      </c>
      <c r="C234" s="36">
        <f t="shared" si="21"/>
        <v>0</v>
      </c>
      <c r="D234" s="36">
        <f t="shared" si="23"/>
        <v>0</v>
      </c>
      <c r="E234" s="36">
        <v>0</v>
      </c>
      <c r="F234" s="36">
        <f t="shared" si="19"/>
        <v>0</v>
      </c>
      <c r="G234" s="37">
        <f t="shared" si="22"/>
        <v>0</v>
      </c>
    </row>
    <row r="235" spans="1:7" x14ac:dyDescent="0.2">
      <c r="A235" s="34" t="str">
        <f t="shared" si="18"/>
        <v>Finished</v>
      </c>
      <c r="B235" s="35">
        <f t="shared" si="20"/>
        <v>49096</v>
      </c>
      <c r="C235" s="36">
        <f t="shared" si="21"/>
        <v>0</v>
      </c>
      <c r="D235" s="36">
        <f t="shared" si="23"/>
        <v>0</v>
      </c>
      <c r="E235" s="36">
        <v>0</v>
      </c>
      <c r="F235" s="36">
        <f t="shared" si="19"/>
        <v>0</v>
      </c>
      <c r="G235" s="37">
        <f t="shared" si="22"/>
        <v>0</v>
      </c>
    </row>
    <row r="236" spans="1:7" x14ac:dyDescent="0.2">
      <c r="A236" s="34" t="str">
        <f t="shared" si="18"/>
        <v>Finished</v>
      </c>
      <c r="B236" s="35">
        <f t="shared" si="20"/>
        <v>49126</v>
      </c>
      <c r="C236" s="36">
        <f t="shared" si="21"/>
        <v>0</v>
      </c>
      <c r="D236" s="36">
        <f t="shared" si="23"/>
        <v>0</v>
      </c>
      <c r="E236" s="36">
        <v>0</v>
      </c>
      <c r="F236" s="36">
        <f t="shared" si="19"/>
        <v>0</v>
      </c>
      <c r="G236" s="37">
        <f t="shared" si="22"/>
        <v>0</v>
      </c>
    </row>
    <row r="237" spans="1:7" x14ac:dyDescent="0.2">
      <c r="A237" s="34" t="str">
        <f t="shared" si="18"/>
        <v>Finished</v>
      </c>
      <c r="B237" s="35">
        <f t="shared" si="20"/>
        <v>49157</v>
      </c>
      <c r="C237" s="36">
        <f t="shared" si="21"/>
        <v>0</v>
      </c>
      <c r="D237" s="36">
        <f t="shared" si="23"/>
        <v>0</v>
      </c>
      <c r="E237" s="36">
        <v>0</v>
      </c>
      <c r="F237" s="36">
        <f t="shared" si="19"/>
        <v>0</v>
      </c>
      <c r="G237" s="37">
        <f t="shared" si="22"/>
        <v>0</v>
      </c>
    </row>
    <row r="238" spans="1:7" x14ac:dyDescent="0.2">
      <c r="A238" s="34" t="str">
        <f t="shared" si="18"/>
        <v>Finished</v>
      </c>
      <c r="B238" s="35">
        <f t="shared" si="20"/>
        <v>49188</v>
      </c>
      <c r="C238" s="36">
        <f t="shared" si="21"/>
        <v>0</v>
      </c>
      <c r="D238" s="36">
        <f t="shared" si="23"/>
        <v>0</v>
      </c>
      <c r="E238" s="36">
        <v>0</v>
      </c>
      <c r="F238" s="36">
        <f t="shared" si="19"/>
        <v>0</v>
      </c>
      <c r="G238" s="37">
        <f t="shared" si="22"/>
        <v>0</v>
      </c>
    </row>
    <row r="239" spans="1:7" x14ac:dyDescent="0.2">
      <c r="A239" s="34" t="str">
        <f t="shared" si="18"/>
        <v>Finished</v>
      </c>
      <c r="B239" s="35">
        <f t="shared" si="20"/>
        <v>49218</v>
      </c>
      <c r="C239" s="36">
        <f t="shared" si="21"/>
        <v>0</v>
      </c>
      <c r="D239" s="36">
        <f t="shared" si="23"/>
        <v>0</v>
      </c>
      <c r="E239" s="36">
        <v>0</v>
      </c>
      <c r="F239" s="36">
        <f t="shared" si="19"/>
        <v>0</v>
      </c>
      <c r="G239" s="37">
        <f t="shared" si="22"/>
        <v>0</v>
      </c>
    </row>
    <row r="240" spans="1:7" x14ac:dyDescent="0.2">
      <c r="A240" s="34" t="str">
        <f t="shared" si="18"/>
        <v>Finished</v>
      </c>
      <c r="B240" s="35">
        <f t="shared" si="20"/>
        <v>49249</v>
      </c>
      <c r="C240" s="36">
        <f t="shared" si="21"/>
        <v>0</v>
      </c>
      <c r="D240" s="36">
        <f t="shared" si="23"/>
        <v>0</v>
      </c>
      <c r="E240" s="36">
        <v>0</v>
      </c>
      <c r="F240" s="36">
        <f t="shared" si="19"/>
        <v>0</v>
      </c>
      <c r="G240" s="37">
        <f t="shared" si="22"/>
        <v>0</v>
      </c>
    </row>
    <row r="241" spans="1:7" x14ac:dyDescent="0.2">
      <c r="A241" s="34" t="str">
        <f t="shared" si="18"/>
        <v>Finished</v>
      </c>
      <c r="B241" s="35">
        <f t="shared" si="20"/>
        <v>49279</v>
      </c>
      <c r="C241" s="36">
        <f t="shared" si="21"/>
        <v>0</v>
      </c>
      <c r="D241" s="36">
        <f t="shared" si="23"/>
        <v>0</v>
      </c>
      <c r="E241" s="36">
        <v>0</v>
      </c>
      <c r="F241" s="36">
        <f t="shared" si="19"/>
        <v>0</v>
      </c>
      <c r="G241" s="37">
        <f t="shared" si="22"/>
        <v>0</v>
      </c>
    </row>
    <row r="242" spans="1:7" x14ac:dyDescent="0.2">
      <c r="A242" s="34" t="str">
        <f t="shared" si="18"/>
        <v>Finished</v>
      </c>
      <c r="B242" s="35">
        <f t="shared" si="20"/>
        <v>49310</v>
      </c>
      <c r="C242" s="36">
        <f t="shared" si="21"/>
        <v>0</v>
      </c>
      <c r="D242" s="36">
        <f t="shared" si="23"/>
        <v>0</v>
      </c>
      <c r="E242" s="36">
        <v>0</v>
      </c>
      <c r="F242" s="36">
        <f t="shared" si="19"/>
        <v>0</v>
      </c>
      <c r="G242" s="37">
        <f t="shared" si="22"/>
        <v>0</v>
      </c>
    </row>
    <row r="243" spans="1:7" x14ac:dyDescent="0.2">
      <c r="A243" s="34" t="str">
        <f t="shared" si="18"/>
        <v>Finished</v>
      </c>
      <c r="B243" s="35">
        <f t="shared" si="20"/>
        <v>49341</v>
      </c>
      <c r="C243" s="36">
        <f t="shared" si="21"/>
        <v>0</v>
      </c>
      <c r="D243" s="36">
        <f t="shared" si="23"/>
        <v>0</v>
      </c>
      <c r="E243" s="36">
        <v>0</v>
      </c>
      <c r="F243" s="36">
        <f t="shared" si="19"/>
        <v>0</v>
      </c>
      <c r="G243" s="37">
        <f t="shared" si="22"/>
        <v>0</v>
      </c>
    </row>
    <row r="244" spans="1:7" x14ac:dyDescent="0.2">
      <c r="A244" s="34" t="str">
        <f t="shared" si="18"/>
        <v>Finished</v>
      </c>
      <c r="B244" s="35">
        <f t="shared" si="20"/>
        <v>49369</v>
      </c>
      <c r="C244" s="36">
        <f t="shared" si="21"/>
        <v>0</v>
      </c>
      <c r="D244" s="36">
        <f t="shared" si="23"/>
        <v>0</v>
      </c>
      <c r="E244" s="36">
        <v>0</v>
      </c>
      <c r="F244" s="36">
        <f t="shared" si="19"/>
        <v>0</v>
      </c>
      <c r="G244" s="37">
        <f t="shared" si="22"/>
        <v>0</v>
      </c>
    </row>
    <row r="245" spans="1:7" x14ac:dyDescent="0.2">
      <c r="A245" s="34" t="str">
        <f t="shared" si="18"/>
        <v>Finished</v>
      </c>
      <c r="B245" s="35">
        <f t="shared" si="20"/>
        <v>49400</v>
      </c>
      <c r="C245" s="36">
        <f t="shared" si="21"/>
        <v>0</v>
      </c>
      <c r="D245" s="36">
        <f t="shared" si="23"/>
        <v>0</v>
      </c>
      <c r="E245" s="36">
        <v>0</v>
      </c>
      <c r="F245" s="36">
        <f t="shared" si="19"/>
        <v>0</v>
      </c>
      <c r="G245" s="37">
        <f t="shared" si="22"/>
        <v>0</v>
      </c>
    </row>
    <row r="246" spans="1:7" x14ac:dyDescent="0.2">
      <c r="A246" s="34" t="str">
        <f t="shared" ref="A246:A309" si="24">+IF(A245&lt;num_pmts,A245+1,"Finished")</f>
        <v>Finished</v>
      </c>
      <c r="B246" s="35">
        <f t="shared" si="20"/>
        <v>49430</v>
      </c>
      <c r="C246" s="36">
        <f t="shared" si="21"/>
        <v>0</v>
      </c>
      <c r="D246" s="36">
        <f t="shared" si="23"/>
        <v>0</v>
      </c>
      <c r="E246" s="36">
        <v>0</v>
      </c>
      <c r="F246" s="36">
        <f t="shared" si="19"/>
        <v>0</v>
      </c>
      <c r="G246" s="37">
        <f t="shared" si="22"/>
        <v>0</v>
      </c>
    </row>
    <row r="247" spans="1:7" x14ac:dyDescent="0.2">
      <c r="A247" s="34" t="str">
        <f t="shared" si="24"/>
        <v>Finished</v>
      </c>
      <c r="B247" s="35">
        <f t="shared" si="20"/>
        <v>49461</v>
      </c>
      <c r="C247" s="36">
        <f t="shared" si="21"/>
        <v>0</v>
      </c>
      <c r="D247" s="36">
        <f t="shared" si="23"/>
        <v>0</v>
      </c>
      <c r="E247" s="36">
        <v>0</v>
      </c>
      <c r="F247" s="36">
        <f t="shared" si="19"/>
        <v>0</v>
      </c>
      <c r="G247" s="37">
        <f t="shared" si="22"/>
        <v>0</v>
      </c>
    </row>
    <row r="248" spans="1:7" x14ac:dyDescent="0.2">
      <c r="A248" s="34" t="str">
        <f t="shared" si="24"/>
        <v>Finished</v>
      </c>
      <c r="B248" s="35">
        <f t="shared" si="20"/>
        <v>49491</v>
      </c>
      <c r="C248" s="36">
        <f t="shared" si="21"/>
        <v>0</v>
      </c>
      <c r="D248" s="36">
        <f t="shared" si="23"/>
        <v>0</v>
      </c>
      <c r="E248" s="36">
        <v>0</v>
      </c>
      <c r="F248" s="36">
        <f t="shared" si="19"/>
        <v>0</v>
      </c>
      <c r="G248" s="37">
        <f t="shared" si="22"/>
        <v>0</v>
      </c>
    </row>
    <row r="249" spans="1:7" x14ac:dyDescent="0.2">
      <c r="A249" s="34" t="str">
        <f t="shared" si="24"/>
        <v>Finished</v>
      </c>
      <c r="B249" s="35">
        <f t="shared" si="20"/>
        <v>49522</v>
      </c>
      <c r="C249" s="36">
        <f t="shared" si="21"/>
        <v>0</v>
      </c>
      <c r="D249" s="36">
        <f t="shared" si="23"/>
        <v>0</v>
      </c>
      <c r="E249" s="36">
        <v>0</v>
      </c>
      <c r="F249" s="36">
        <f t="shared" si="19"/>
        <v>0</v>
      </c>
      <c r="G249" s="37">
        <f t="shared" si="22"/>
        <v>0</v>
      </c>
    </row>
    <row r="250" spans="1:7" x14ac:dyDescent="0.2">
      <c r="A250" s="34" t="str">
        <f t="shared" si="24"/>
        <v>Finished</v>
      </c>
      <c r="B250" s="35">
        <f t="shared" si="20"/>
        <v>49553</v>
      </c>
      <c r="C250" s="36">
        <f t="shared" si="21"/>
        <v>0</v>
      </c>
      <c r="D250" s="36">
        <f t="shared" si="23"/>
        <v>0</v>
      </c>
      <c r="E250" s="36">
        <v>0</v>
      </c>
      <c r="F250" s="36">
        <f t="shared" si="19"/>
        <v>0</v>
      </c>
      <c r="G250" s="37">
        <f t="shared" si="22"/>
        <v>0</v>
      </c>
    </row>
    <row r="251" spans="1:7" x14ac:dyDescent="0.2">
      <c r="A251" s="34" t="str">
        <f t="shared" si="24"/>
        <v>Finished</v>
      </c>
      <c r="B251" s="35">
        <f t="shared" si="20"/>
        <v>49583</v>
      </c>
      <c r="C251" s="36">
        <f t="shared" si="21"/>
        <v>0</v>
      </c>
      <c r="D251" s="36">
        <f t="shared" si="23"/>
        <v>0</v>
      </c>
      <c r="E251" s="36">
        <v>0</v>
      </c>
      <c r="F251" s="36">
        <f t="shared" si="19"/>
        <v>0</v>
      </c>
      <c r="G251" s="37">
        <f t="shared" si="22"/>
        <v>0</v>
      </c>
    </row>
    <row r="252" spans="1:7" x14ac:dyDescent="0.2">
      <c r="A252" s="34" t="str">
        <f t="shared" si="24"/>
        <v>Finished</v>
      </c>
      <c r="B252" s="35">
        <f t="shared" si="20"/>
        <v>49614</v>
      </c>
      <c r="C252" s="36">
        <f t="shared" si="21"/>
        <v>0</v>
      </c>
      <c r="D252" s="36">
        <f t="shared" si="23"/>
        <v>0</v>
      </c>
      <c r="E252" s="36">
        <v>0</v>
      </c>
      <c r="F252" s="36">
        <f t="shared" si="19"/>
        <v>0</v>
      </c>
      <c r="G252" s="37">
        <f t="shared" si="22"/>
        <v>0</v>
      </c>
    </row>
    <row r="253" spans="1:7" x14ac:dyDescent="0.2">
      <c r="A253" s="34" t="str">
        <f t="shared" si="24"/>
        <v>Finished</v>
      </c>
      <c r="B253" s="35">
        <f t="shared" si="20"/>
        <v>49644</v>
      </c>
      <c r="C253" s="36">
        <f t="shared" si="21"/>
        <v>0</v>
      </c>
      <c r="D253" s="36">
        <f t="shared" si="23"/>
        <v>0</v>
      </c>
      <c r="E253" s="36">
        <v>0</v>
      </c>
      <c r="F253" s="36">
        <f t="shared" si="19"/>
        <v>0</v>
      </c>
      <c r="G253" s="37">
        <f t="shared" si="22"/>
        <v>0</v>
      </c>
    </row>
    <row r="254" spans="1:7" x14ac:dyDescent="0.2">
      <c r="A254" s="34" t="str">
        <f t="shared" si="24"/>
        <v>Finished</v>
      </c>
      <c r="B254" s="35">
        <f t="shared" si="20"/>
        <v>49675</v>
      </c>
      <c r="C254" s="36">
        <f t="shared" si="21"/>
        <v>0</v>
      </c>
      <c r="D254" s="36">
        <f t="shared" si="23"/>
        <v>0</v>
      </c>
      <c r="E254" s="36">
        <v>0</v>
      </c>
      <c r="F254" s="36">
        <f t="shared" si="19"/>
        <v>0</v>
      </c>
      <c r="G254" s="37">
        <f t="shared" si="22"/>
        <v>0</v>
      </c>
    </row>
    <row r="255" spans="1:7" x14ac:dyDescent="0.2">
      <c r="A255" s="34" t="str">
        <f t="shared" si="24"/>
        <v>Finished</v>
      </c>
      <c r="B255" s="35">
        <f t="shared" si="20"/>
        <v>49706</v>
      </c>
      <c r="C255" s="36">
        <f t="shared" si="21"/>
        <v>0</v>
      </c>
      <c r="D255" s="36">
        <f t="shared" si="23"/>
        <v>0</v>
      </c>
      <c r="E255" s="36">
        <v>0</v>
      </c>
      <c r="F255" s="36">
        <f t="shared" si="19"/>
        <v>0</v>
      </c>
      <c r="G255" s="37">
        <f t="shared" si="22"/>
        <v>0</v>
      </c>
    </row>
    <row r="256" spans="1:7" x14ac:dyDescent="0.2">
      <c r="A256" s="34" t="str">
        <f t="shared" si="24"/>
        <v>Finished</v>
      </c>
      <c r="B256" s="35">
        <f t="shared" si="20"/>
        <v>49735</v>
      </c>
      <c r="C256" s="36">
        <f t="shared" si="21"/>
        <v>0</v>
      </c>
      <c r="D256" s="36">
        <f t="shared" si="23"/>
        <v>0</v>
      </c>
      <c r="E256" s="36">
        <v>0</v>
      </c>
      <c r="F256" s="36">
        <f t="shared" si="19"/>
        <v>0</v>
      </c>
      <c r="G256" s="37">
        <f t="shared" si="22"/>
        <v>0</v>
      </c>
    </row>
    <row r="257" spans="1:7" x14ac:dyDescent="0.2">
      <c r="A257" s="34" t="str">
        <f t="shared" si="24"/>
        <v>Finished</v>
      </c>
      <c r="B257" s="35">
        <f t="shared" si="20"/>
        <v>49766</v>
      </c>
      <c r="C257" s="36">
        <f t="shared" si="21"/>
        <v>0</v>
      </c>
      <c r="D257" s="36">
        <f t="shared" si="23"/>
        <v>0</v>
      </c>
      <c r="E257" s="36">
        <v>0</v>
      </c>
      <c r="F257" s="36">
        <f t="shared" si="19"/>
        <v>0</v>
      </c>
      <c r="G257" s="37">
        <f t="shared" si="22"/>
        <v>0</v>
      </c>
    </row>
    <row r="258" spans="1:7" x14ac:dyDescent="0.2">
      <c r="A258" s="34" t="str">
        <f t="shared" si="24"/>
        <v>Finished</v>
      </c>
      <c r="B258" s="35">
        <f t="shared" si="20"/>
        <v>49796</v>
      </c>
      <c r="C258" s="36">
        <f t="shared" si="21"/>
        <v>0</v>
      </c>
      <c r="D258" s="36">
        <f t="shared" si="23"/>
        <v>0</v>
      </c>
      <c r="E258" s="36">
        <v>0</v>
      </c>
      <c r="F258" s="36">
        <f t="shared" si="19"/>
        <v>0</v>
      </c>
      <c r="G258" s="37">
        <f t="shared" si="22"/>
        <v>0</v>
      </c>
    </row>
    <row r="259" spans="1:7" x14ac:dyDescent="0.2">
      <c r="A259" s="34" t="str">
        <f t="shared" si="24"/>
        <v>Finished</v>
      </c>
      <c r="B259" s="35">
        <f t="shared" si="20"/>
        <v>49827</v>
      </c>
      <c r="C259" s="36">
        <f t="shared" si="21"/>
        <v>0</v>
      </c>
      <c r="D259" s="36">
        <f t="shared" si="23"/>
        <v>0</v>
      </c>
      <c r="E259" s="36">
        <v>0</v>
      </c>
      <c r="F259" s="36">
        <f t="shared" si="19"/>
        <v>0</v>
      </c>
      <c r="G259" s="37">
        <f t="shared" si="22"/>
        <v>0</v>
      </c>
    </row>
    <row r="260" spans="1:7" x14ac:dyDescent="0.2">
      <c r="A260" s="34" t="str">
        <f t="shared" si="24"/>
        <v>Finished</v>
      </c>
      <c r="B260" s="35">
        <f t="shared" si="20"/>
        <v>49857</v>
      </c>
      <c r="C260" s="36">
        <f t="shared" si="21"/>
        <v>0</v>
      </c>
      <c r="D260" s="36">
        <f t="shared" si="23"/>
        <v>0</v>
      </c>
      <c r="E260" s="36">
        <v>0</v>
      </c>
      <c r="F260" s="36">
        <f t="shared" si="19"/>
        <v>0</v>
      </c>
      <c r="G260" s="37">
        <f t="shared" si="22"/>
        <v>0</v>
      </c>
    </row>
    <row r="261" spans="1:7" x14ac:dyDescent="0.2">
      <c r="A261" s="34" t="str">
        <f t="shared" si="24"/>
        <v>Finished</v>
      </c>
      <c r="B261" s="35">
        <f t="shared" si="20"/>
        <v>49888</v>
      </c>
      <c r="C261" s="36">
        <f t="shared" si="21"/>
        <v>0</v>
      </c>
      <c r="D261" s="36">
        <f t="shared" si="23"/>
        <v>0</v>
      </c>
      <c r="E261" s="36">
        <v>0</v>
      </c>
      <c r="F261" s="36">
        <f t="shared" si="19"/>
        <v>0</v>
      </c>
      <c r="G261" s="37">
        <f t="shared" si="22"/>
        <v>0</v>
      </c>
    </row>
    <row r="262" spans="1:7" x14ac:dyDescent="0.2">
      <c r="A262" s="34" t="str">
        <f t="shared" si="24"/>
        <v>Finished</v>
      </c>
      <c r="B262" s="35">
        <f t="shared" si="20"/>
        <v>49919</v>
      </c>
      <c r="C262" s="36">
        <f t="shared" si="21"/>
        <v>0</v>
      </c>
      <c r="D262" s="36">
        <f t="shared" si="23"/>
        <v>0</v>
      </c>
      <c r="E262" s="36">
        <v>0</v>
      </c>
      <c r="F262" s="36">
        <f t="shared" si="19"/>
        <v>0</v>
      </c>
      <c r="G262" s="37">
        <f t="shared" si="22"/>
        <v>0</v>
      </c>
    </row>
    <row r="263" spans="1:7" x14ac:dyDescent="0.2">
      <c r="A263" s="34" t="str">
        <f t="shared" si="24"/>
        <v>Finished</v>
      </c>
      <c r="B263" s="35">
        <f t="shared" si="20"/>
        <v>49949</v>
      </c>
      <c r="C263" s="36">
        <f t="shared" si="21"/>
        <v>0</v>
      </c>
      <c r="D263" s="36">
        <f t="shared" si="23"/>
        <v>0</v>
      </c>
      <c r="E263" s="36">
        <v>0</v>
      </c>
      <c r="F263" s="36">
        <f t="shared" si="19"/>
        <v>0</v>
      </c>
      <c r="G263" s="37">
        <f t="shared" si="22"/>
        <v>0</v>
      </c>
    </row>
    <row r="264" spans="1:7" x14ac:dyDescent="0.2">
      <c r="A264" s="34" t="str">
        <f t="shared" si="24"/>
        <v>Finished</v>
      </c>
      <c r="B264" s="35">
        <f t="shared" si="20"/>
        <v>49980</v>
      </c>
      <c r="C264" s="36">
        <f t="shared" si="21"/>
        <v>0</v>
      </c>
      <c r="D264" s="36">
        <f t="shared" si="23"/>
        <v>0</v>
      </c>
      <c r="E264" s="36">
        <v>0</v>
      </c>
      <c r="F264" s="36">
        <f t="shared" si="19"/>
        <v>0</v>
      </c>
      <c r="G264" s="37">
        <f t="shared" si="22"/>
        <v>0</v>
      </c>
    </row>
    <row r="265" spans="1:7" x14ac:dyDescent="0.2">
      <c r="A265" s="34" t="str">
        <f t="shared" si="24"/>
        <v>Finished</v>
      </c>
      <c r="B265" s="35">
        <f t="shared" si="20"/>
        <v>50010</v>
      </c>
      <c r="C265" s="36">
        <f t="shared" si="21"/>
        <v>0</v>
      </c>
      <c r="D265" s="36">
        <f t="shared" si="23"/>
        <v>0</v>
      </c>
      <c r="E265" s="36">
        <v>0</v>
      </c>
      <c r="F265" s="36">
        <f t="shared" si="19"/>
        <v>0</v>
      </c>
      <c r="G265" s="37">
        <f t="shared" si="22"/>
        <v>0</v>
      </c>
    </row>
    <row r="266" spans="1:7" x14ac:dyDescent="0.2">
      <c r="A266" s="34" t="str">
        <f t="shared" si="24"/>
        <v>Finished</v>
      </c>
      <c r="B266" s="35">
        <f t="shared" si="20"/>
        <v>50041</v>
      </c>
      <c r="C266" s="36">
        <f t="shared" si="21"/>
        <v>0</v>
      </c>
      <c r="D266" s="36">
        <f t="shared" si="23"/>
        <v>0</v>
      </c>
      <c r="E266" s="36">
        <v>0</v>
      </c>
      <c r="F266" s="36">
        <f t="shared" si="19"/>
        <v>0</v>
      </c>
      <c r="G266" s="37">
        <f t="shared" si="22"/>
        <v>0</v>
      </c>
    </row>
    <row r="267" spans="1:7" x14ac:dyDescent="0.2">
      <c r="A267" s="34" t="str">
        <f t="shared" si="24"/>
        <v>Finished</v>
      </c>
      <c r="B267" s="35">
        <f t="shared" si="20"/>
        <v>50072</v>
      </c>
      <c r="C267" s="36">
        <f t="shared" si="21"/>
        <v>0</v>
      </c>
      <c r="D267" s="36">
        <f t="shared" si="23"/>
        <v>0</v>
      </c>
      <c r="E267" s="36">
        <v>0</v>
      </c>
      <c r="F267" s="36">
        <f t="shared" si="19"/>
        <v>0</v>
      </c>
      <c r="G267" s="37">
        <f t="shared" si="22"/>
        <v>0</v>
      </c>
    </row>
    <row r="268" spans="1:7" x14ac:dyDescent="0.2">
      <c r="A268" s="34" t="str">
        <f t="shared" si="24"/>
        <v>Finished</v>
      </c>
      <c r="B268" s="35">
        <f t="shared" si="20"/>
        <v>50100</v>
      </c>
      <c r="C268" s="36">
        <f t="shared" si="21"/>
        <v>0</v>
      </c>
      <c r="D268" s="36">
        <f t="shared" si="23"/>
        <v>0</v>
      </c>
      <c r="E268" s="36">
        <v>0</v>
      </c>
      <c r="F268" s="36">
        <f t="shared" si="19"/>
        <v>0</v>
      </c>
      <c r="G268" s="37">
        <f t="shared" si="22"/>
        <v>0</v>
      </c>
    </row>
    <row r="269" spans="1:7" x14ac:dyDescent="0.2">
      <c r="A269" s="34" t="str">
        <f t="shared" si="24"/>
        <v>Finished</v>
      </c>
      <c r="B269" s="35">
        <f t="shared" si="20"/>
        <v>50131</v>
      </c>
      <c r="C269" s="36">
        <f t="shared" si="21"/>
        <v>0</v>
      </c>
      <c r="D269" s="36">
        <f t="shared" si="23"/>
        <v>0</v>
      </c>
      <c r="E269" s="36">
        <v>0</v>
      </c>
      <c r="F269" s="36">
        <f t="shared" si="19"/>
        <v>0</v>
      </c>
      <c r="G269" s="37">
        <f t="shared" si="22"/>
        <v>0</v>
      </c>
    </row>
    <row r="270" spans="1:7" x14ac:dyDescent="0.2">
      <c r="A270" s="34" t="str">
        <f t="shared" si="24"/>
        <v>Finished</v>
      </c>
      <c r="B270" s="35">
        <f t="shared" si="20"/>
        <v>50161</v>
      </c>
      <c r="C270" s="36">
        <f t="shared" si="21"/>
        <v>0</v>
      </c>
      <c r="D270" s="36">
        <f t="shared" si="23"/>
        <v>0</v>
      </c>
      <c r="E270" s="36">
        <v>0</v>
      </c>
      <c r="F270" s="36">
        <f t="shared" si="19"/>
        <v>0</v>
      </c>
      <c r="G270" s="37">
        <f t="shared" si="22"/>
        <v>0</v>
      </c>
    </row>
    <row r="271" spans="1:7" x14ac:dyDescent="0.2">
      <c r="A271" s="34" t="str">
        <f t="shared" si="24"/>
        <v>Finished</v>
      </c>
      <c r="B271" s="35">
        <f t="shared" si="20"/>
        <v>50192</v>
      </c>
      <c r="C271" s="36">
        <f t="shared" si="21"/>
        <v>0</v>
      </c>
      <c r="D271" s="36">
        <f t="shared" si="23"/>
        <v>0</v>
      </c>
      <c r="E271" s="36">
        <v>0</v>
      </c>
      <c r="F271" s="36">
        <f t="shared" si="19"/>
        <v>0</v>
      </c>
      <c r="G271" s="37">
        <f t="shared" si="22"/>
        <v>0</v>
      </c>
    </row>
    <row r="272" spans="1:7" x14ac:dyDescent="0.2">
      <c r="A272" s="34" t="str">
        <f t="shared" si="24"/>
        <v>Finished</v>
      </c>
      <c r="B272" s="35">
        <f t="shared" si="20"/>
        <v>50222</v>
      </c>
      <c r="C272" s="36">
        <f t="shared" si="21"/>
        <v>0</v>
      </c>
      <c r="D272" s="36">
        <f t="shared" si="23"/>
        <v>0</v>
      </c>
      <c r="E272" s="36">
        <v>0</v>
      </c>
      <c r="F272" s="36">
        <f t="shared" si="19"/>
        <v>0</v>
      </c>
      <c r="G272" s="37">
        <f t="shared" si="22"/>
        <v>0</v>
      </c>
    </row>
    <row r="273" spans="1:7" x14ac:dyDescent="0.2">
      <c r="A273" s="34" t="str">
        <f t="shared" si="24"/>
        <v>Finished</v>
      </c>
      <c r="B273" s="35">
        <f t="shared" si="20"/>
        <v>50253</v>
      </c>
      <c r="C273" s="36">
        <f t="shared" si="21"/>
        <v>0</v>
      </c>
      <c r="D273" s="36">
        <f t="shared" si="23"/>
        <v>0</v>
      </c>
      <c r="E273" s="36">
        <v>0</v>
      </c>
      <c r="F273" s="36">
        <f t="shared" si="19"/>
        <v>0</v>
      </c>
      <c r="G273" s="37">
        <f t="shared" si="22"/>
        <v>0</v>
      </c>
    </row>
    <row r="274" spans="1:7" x14ac:dyDescent="0.2">
      <c r="A274" s="34" t="str">
        <f t="shared" si="24"/>
        <v>Finished</v>
      </c>
      <c r="B274" s="35">
        <f t="shared" si="20"/>
        <v>50284</v>
      </c>
      <c r="C274" s="36">
        <f t="shared" si="21"/>
        <v>0</v>
      </c>
      <c r="D274" s="36">
        <f t="shared" si="23"/>
        <v>0</v>
      </c>
      <c r="E274" s="36">
        <v>0</v>
      </c>
      <c r="F274" s="36">
        <f t="shared" si="19"/>
        <v>0</v>
      </c>
      <c r="G274" s="37">
        <f t="shared" si="22"/>
        <v>0</v>
      </c>
    </row>
    <row r="275" spans="1:7" s="2" customFormat="1" ht="15" x14ac:dyDescent="0.25">
      <c r="A275" s="75" t="str">
        <f t="shared" si="24"/>
        <v>Finished</v>
      </c>
      <c r="B275" s="76">
        <f t="shared" si="20"/>
        <v>50314</v>
      </c>
      <c r="C275" s="77">
        <f t="shared" si="21"/>
        <v>0</v>
      </c>
      <c r="D275" s="77">
        <f t="shared" si="23"/>
        <v>0</v>
      </c>
      <c r="E275" s="77">
        <v>0</v>
      </c>
      <c r="F275" s="77">
        <f t="shared" si="19"/>
        <v>0</v>
      </c>
      <c r="G275" s="78">
        <f t="shared" si="22"/>
        <v>0</v>
      </c>
    </row>
    <row r="276" spans="1:7" x14ac:dyDescent="0.2">
      <c r="A276" s="34" t="str">
        <f t="shared" si="24"/>
        <v>Finished</v>
      </c>
      <c r="B276" s="35">
        <f t="shared" si="20"/>
        <v>50345</v>
      </c>
      <c r="C276" s="36">
        <f t="shared" si="21"/>
        <v>0</v>
      </c>
      <c r="D276" s="36">
        <f t="shared" si="23"/>
        <v>0</v>
      </c>
      <c r="E276" s="36">
        <v>0</v>
      </c>
      <c r="F276" s="36">
        <f t="shared" si="19"/>
        <v>0</v>
      </c>
      <c r="G276" s="37">
        <f t="shared" si="22"/>
        <v>0</v>
      </c>
    </row>
    <row r="277" spans="1:7" x14ac:dyDescent="0.2">
      <c r="A277" s="34" t="str">
        <f t="shared" si="24"/>
        <v>Finished</v>
      </c>
      <c r="B277" s="35">
        <f t="shared" si="20"/>
        <v>50375</v>
      </c>
      <c r="C277" s="36">
        <f t="shared" si="21"/>
        <v>0</v>
      </c>
      <c r="D277" s="36">
        <f t="shared" si="23"/>
        <v>0</v>
      </c>
      <c r="E277" s="36">
        <v>0</v>
      </c>
      <c r="F277" s="36">
        <f t="shared" si="19"/>
        <v>0</v>
      </c>
      <c r="G277" s="37">
        <f t="shared" si="22"/>
        <v>0</v>
      </c>
    </row>
    <row r="278" spans="1:7" x14ac:dyDescent="0.2">
      <c r="A278" s="34" t="str">
        <f t="shared" si="24"/>
        <v>Finished</v>
      </c>
      <c r="B278" s="35">
        <f t="shared" si="20"/>
        <v>50406</v>
      </c>
      <c r="C278" s="36">
        <f t="shared" si="21"/>
        <v>0</v>
      </c>
      <c r="D278" s="36">
        <f t="shared" si="23"/>
        <v>0</v>
      </c>
      <c r="E278" s="36">
        <v>0</v>
      </c>
      <c r="F278" s="36">
        <f t="shared" ref="F278:F341" si="25">+IF(A278&lt;=num_pmts,loan_amt/num_pmts,C278)</f>
        <v>0</v>
      </c>
      <c r="G278" s="37">
        <f t="shared" si="22"/>
        <v>0</v>
      </c>
    </row>
    <row r="279" spans="1:7" x14ac:dyDescent="0.2">
      <c r="A279" s="34" t="str">
        <f t="shared" si="24"/>
        <v>Finished</v>
      </c>
      <c r="B279" s="35">
        <f t="shared" ref="B279:B342" si="26">+EDATE(B278,Len_of_pmt_interval)</f>
        <v>50437</v>
      </c>
      <c r="C279" s="36">
        <f t="shared" ref="C279:C342" si="27">+G278</f>
        <v>0</v>
      </c>
      <c r="D279" s="36">
        <f t="shared" si="23"/>
        <v>0</v>
      </c>
      <c r="E279" s="36">
        <v>0</v>
      </c>
      <c r="F279" s="36">
        <f t="shared" si="25"/>
        <v>0</v>
      </c>
      <c r="G279" s="37">
        <f t="shared" ref="G279:G342" si="28">+C279-F279</f>
        <v>0</v>
      </c>
    </row>
    <row r="280" spans="1:7" x14ac:dyDescent="0.2">
      <c r="A280" s="34" t="str">
        <f t="shared" si="24"/>
        <v>Finished</v>
      </c>
      <c r="B280" s="35">
        <f t="shared" si="26"/>
        <v>50465</v>
      </c>
      <c r="C280" s="36">
        <f t="shared" si="27"/>
        <v>0</v>
      </c>
      <c r="D280" s="36">
        <f t="shared" ref="D280:D343" si="29">+E280+F280</f>
        <v>0</v>
      </c>
      <c r="E280" s="36">
        <v>0</v>
      </c>
      <c r="F280" s="36">
        <f t="shared" si="25"/>
        <v>0</v>
      </c>
      <c r="G280" s="37">
        <f t="shared" si="28"/>
        <v>0</v>
      </c>
    </row>
    <row r="281" spans="1:7" x14ac:dyDescent="0.2">
      <c r="A281" s="34" t="str">
        <f t="shared" si="24"/>
        <v>Finished</v>
      </c>
      <c r="B281" s="35">
        <f t="shared" si="26"/>
        <v>50496</v>
      </c>
      <c r="C281" s="36">
        <f t="shared" si="27"/>
        <v>0</v>
      </c>
      <c r="D281" s="36">
        <f t="shared" si="29"/>
        <v>0</v>
      </c>
      <c r="E281" s="36">
        <v>0</v>
      </c>
      <c r="F281" s="36">
        <f t="shared" si="25"/>
        <v>0</v>
      </c>
      <c r="G281" s="37">
        <f t="shared" si="28"/>
        <v>0</v>
      </c>
    </row>
    <row r="282" spans="1:7" x14ac:dyDescent="0.2">
      <c r="A282" s="34" t="str">
        <f t="shared" si="24"/>
        <v>Finished</v>
      </c>
      <c r="B282" s="35">
        <f t="shared" si="26"/>
        <v>50526</v>
      </c>
      <c r="C282" s="36">
        <f t="shared" si="27"/>
        <v>0</v>
      </c>
      <c r="D282" s="36">
        <f t="shared" si="29"/>
        <v>0</v>
      </c>
      <c r="E282" s="36">
        <v>0</v>
      </c>
      <c r="F282" s="36">
        <f t="shared" si="25"/>
        <v>0</v>
      </c>
      <c r="G282" s="37">
        <f t="shared" si="28"/>
        <v>0</v>
      </c>
    </row>
    <row r="283" spans="1:7" x14ac:dyDescent="0.2">
      <c r="A283" s="34" t="str">
        <f t="shared" si="24"/>
        <v>Finished</v>
      </c>
      <c r="B283" s="35">
        <f t="shared" si="26"/>
        <v>50557</v>
      </c>
      <c r="C283" s="36">
        <f t="shared" si="27"/>
        <v>0</v>
      </c>
      <c r="D283" s="36">
        <f t="shared" si="29"/>
        <v>0</v>
      </c>
      <c r="E283" s="36">
        <v>0</v>
      </c>
      <c r="F283" s="36">
        <f t="shared" si="25"/>
        <v>0</v>
      </c>
      <c r="G283" s="37">
        <f t="shared" si="28"/>
        <v>0</v>
      </c>
    </row>
    <row r="284" spans="1:7" x14ac:dyDescent="0.2">
      <c r="A284" s="34" t="str">
        <f t="shared" si="24"/>
        <v>Finished</v>
      </c>
      <c r="B284" s="35">
        <f t="shared" si="26"/>
        <v>50587</v>
      </c>
      <c r="C284" s="36">
        <f t="shared" si="27"/>
        <v>0</v>
      </c>
      <c r="D284" s="36">
        <f t="shared" si="29"/>
        <v>0</v>
      </c>
      <c r="E284" s="36">
        <v>0</v>
      </c>
      <c r="F284" s="36">
        <f t="shared" si="25"/>
        <v>0</v>
      </c>
      <c r="G284" s="37">
        <f t="shared" si="28"/>
        <v>0</v>
      </c>
    </row>
    <row r="285" spans="1:7" x14ac:dyDescent="0.2">
      <c r="A285" s="34" t="str">
        <f t="shared" si="24"/>
        <v>Finished</v>
      </c>
      <c r="B285" s="35">
        <f t="shared" si="26"/>
        <v>50618</v>
      </c>
      <c r="C285" s="36">
        <f t="shared" si="27"/>
        <v>0</v>
      </c>
      <c r="D285" s="36">
        <f t="shared" si="29"/>
        <v>0</v>
      </c>
      <c r="E285" s="36">
        <v>0</v>
      </c>
      <c r="F285" s="36">
        <f t="shared" si="25"/>
        <v>0</v>
      </c>
      <c r="G285" s="37">
        <f t="shared" si="28"/>
        <v>0</v>
      </c>
    </row>
    <row r="286" spans="1:7" x14ac:dyDescent="0.2">
      <c r="A286" s="34" t="str">
        <f t="shared" si="24"/>
        <v>Finished</v>
      </c>
      <c r="B286" s="35">
        <f t="shared" si="26"/>
        <v>50649</v>
      </c>
      <c r="C286" s="36">
        <f t="shared" si="27"/>
        <v>0</v>
      </c>
      <c r="D286" s="36">
        <f t="shared" si="29"/>
        <v>0</v>
      </c>
      <c r="E286" s="36">
        <v>0</v>
      </c>
      <c r="F286" s="36">
        <f t="shared" si="25"/>
        <v>0</v>
      </c>
      <c r="G286" s="37">
        <f t="shared" si="28"/>
        <v>0</v>
      </c>
    </row>
    <row r="287" spans="1:7" x14ac:dyDescent="0.2">
      <c r="A287" s="34" t="str">
        <f t="shared" si="24"/>
        <v>Finished</v>
      </c>
      <c r="B287" s="35">
        <f t="shared" si="26"/>
        <v>50679</v>
      </c>
      <c r="C287" s="36">
        <f t="shared" si="27"/>
        <v>0</v>
      </c>
      <c r="D287" s="36">
        <f t="shared" si="29"/>
        <v>0</v>
      </c>
      <c r="E287" s="36">
        <v>0</v>
      </c>
      <c r="F287" s="36">
        <f t="shared" si="25"/>
        <v>0</v>
      </c>
      <c r="G287" s="37">
        <f t="shared" si="28"/>
        <v>0</v>
      </c>
    </row>
    <row r="288" spans="1:7" x14ac:dyDescent="0.2">
      <c r="A288" s="34" t="str">
        <f t="shared" si="24"/>
        <v>Finished</v>
      </c>
      <c r="B288" s="35">
        <f t="shared" si="26"/>
        <v>50710</v>
      </c>
      <c r="C288" s="36">
        <f t="shared" si="27"/>
        <v>0</v>
      </c>
      <c r="D288" s="36">
        <f t="shared" si="29"/>
        <v>0</v>
      </c>
      <c r="E288" s="36">
        <v>0</v>
      </c>
      <c r="F288" s="36">
        <f t="shared" si="25"/>
        <v>0</v>
      </c>
      <c r="G288" s="37">
        <f t="shared" si="28"/>
        <v>0</v>
      </c>
    </row>
    <row r="289" spans="1:7" x14ac:dyDescent="0.2">
      <c r="A289" s="34" t="str">
        <f t="shared" si="24"/>
        <v>Finished</v>
      </c>
      <c r="B289" s="35">
        <f t="shared" si="26"/>
        <v>50740</v>
      </c>
      <c r="C289" s="36">
        <f t="shared" si="27"/>
        <v>0</v>
      </c>
      <c r="D289" s="36">
        <f t="shared" si="29"/>
        <v>0</v>
      </c>
      <c r="E289" s="36">
        <v>0</v>
      </c>
      <c r="F289" s="36">
        <f t="shared" si="25"/>
        <v>0</v>
      </c>
      <c r="G289" s="37">
        <f t="shared" si="28"/>
        <v>0</v>
      </c>
    </row>
    <row r="290" spans="1:7" x14ac:dyDescent="0.2">
      <c r="A290" s="34" t="str">
        <f t="shared" si="24"/>
        <v>Finished</v>
      </c>
      <c r="B290" s="35">
        <f t="shared" si="26"/>
        <v>50771</v>
      </c>
      <c r="C290" s="36">
        <f t="shared" si="27"/>
        <v>0</v>
      </c>
      <c r="D290" s="36">
        <f t="shared" si="29"/>
        <v>0</v>
      </c>
      <c r="E290" s="36">
        <v>0</v>
      </c>
      <c r="F290" s="36">
        <f t="shared" si="25"/>
        <v>0</v>
      </c>
      <c r="G290" s="37">
        <f t="shared" si="28"/>
        <v>0</v>
      </c>
    </row>
    <row r="291" spans="1:7" x14ac:dyDescent="0.2">
      <c r="A291" s="34" t="str">
        <f t="shared" si="24"/>
        <v>Finished</v>
      </c>
      <c r="B291" s="35">
        <f t="shared" si="26"/>
        <v>50802</v>
      </c>
      <c r="C291" s="36">
        <f t="shared" si="27"/>
        <v>0</v>
      </c>
      <c r="D291" s="36">
        <f t="shared" si="29"/>
        <v>0</v>
      </c>
      <c r="E291" s="36">
        <v>0</v>
      </c>
      <c r="F291" s="36">
        <f t="shared" si="25"/>
        <v>0</v>
      </c>
      <c r="G291" s="37">
        <f t="shared" si="28"/>
        <v>0</v>
      </c>
    </row>
    <row r="292" spans="1:7" x14ac:dyDescent="0.2">
      <c r="A292" s="34" t="str">
        <f t="shared" si="24"/>
        <v>Finished</v>
      </c>
      <c r="B292" s="35">
        <f t="shared" si="26"/>
        <v>50830</v>
      </c>
      <c r="C292" s="36">
        <f t="shared" si="27"/>
        <v>0</v>
      </c>
      <c r="D292" s="36">
        <f t="shared" si="29"/>
        <v>0</v>
      </c>
      <c r="E292" s="36">
        <v>0</v>
      </c>
      <c r="F292" s="36">
        <f t="shared" si="25"/>
        <v>0</v>
      </c>
      <c r="G292" s="37">
        <f t="shared" si="28"/>
        <v>0</v>
      </c>
    </row>
    <row r="293" spans="1:7" x14ac:dyDescent="0.2">
      <c r="A293" s="34" t="str">
        <f t="shared" si="24"/>
        <v>Finished</v>
      </c>
      <c r="B293" s="35">
        <f t="shared" si="26"/>
        <v>50861</v>
      </c>
      <c r="C293" s="36">
        <f t="shared" si="27"/>
        <v>0</v>
      </c>
      <c r="D293" s="36">
        <f t="shared" si="29"/>
        <v>0</v>
      </c>
      <c r="E293" s="36">
        <v>0</v>
      </c>
      <c r="F293" s="36">
        <f t="shared" si="25"/>
        <v>0</v>
      </c>
      <c r="G293" s="37">
        <f t="shared" si="28"/>
        <v>0</v>
      </c>
    </row>
    <row r="294" spans="1:7" x14ac:dyDescent="0.2">
      <c r="A294" s="34" t="str">
        <f t="shared" si="24"/>
        <v>Finished</v>
      </c>
      <c r="B294" s="35">
        <f t="shared" si="26"/>
        <v>50891</v>
      </c>
      <c r="C294" s="36">
        <f t="shared" si="27"/>
        <v>0</v>
      </c>
      <c r="D294" s="36">
        <f t="shared" si="29"/>
        <v>0</v>
      </c>
      <c r="E294" s="36">
        <v>0</v>
      </c>
      <c r="F294" s="36">
        <f t="shared" si="25"/>
        <v>0</v>
      </c>
      <c r="G294" s="37">
        <f t="shared" si="28"/>
        <v>0</v>
      </c>
    </row>
    <row r="295" spans="1:7" x14ac:dyDescent="0.2">
      <c r="A295" s="34" t="str">
        <f t="shared" si="24"/>
        <v>Finished</v>
      </c>
      <c r="B295" s="35">
        <f t="shared" si="26"/>
        <v>50922</v>
      </c>
      <c r="C295" s="36">
        <f t="shared" si="27"/>
        <v>0</v>
      </c>
      <c r="D295" s="36">
        <f t="shared" si="29"/>
        <v>0</v>
      </c>
      <c r="E295" s="36">
        <v>0</v>
      </c>
      <c r="F295" s="36">
        <f t="shared" si="25"/>
        <v>0</v>
      </c>
      <c r="G295" s="37">
        <f t="shared" si="28"/>
        <v>0</v>
      </c>
    </row>
    <row r="296" spans="1:7" x14ac:dyDescent="0.2">
      <c r="A296" s="34" t="str">
        <f t="shared" si="24"/>
        <v>Finished</v>
      </c>
      <c r="B296" s="35">
        <f t="shared" si="26"/>
        <v>50952</v>
      </c>
      <c r="C296" s="36">
        <f t="shared" si="27"/>
        <v>0</v>
      </c>
      <c r="D296" s="36">
        <f t="shared" si="29"/>
        <v>0</v>
      </c>
      <c r="E296" s="36">
        <v>0</v>
      </c>
      <c r="F296" s="36">
        <f t="shared" si="25"/>
        <v>0</v>
      </c>
      <c r="G296" s="37">
        <f t="shared" si="28"/>
        <v>0</v>
      </c>
    </row>
    <row r="297" spans="1:7" x14ac:dyDescent="0.2">
      <c r="A297" s="34" t="str">
        <f t="shared" si="24"/>
        <v>Finished</v>
      </c>
      <c r="B297" s="35">
        <f t="shared" si="26"/>
        <v>50983</v>
      </c>
      <c r="C297" s="36">
        <f t="shared" si="27"/>
        <v>0</v>
      </c>
      <c r="D297" s="36">
        <f t="shared" si="29"/>
        <v>0</v>
      </c>
      <c r="E297" s="36">
        <v>0</v>
      </c>
      <c r="F297" s="36">
        <f t="shared" si="25"/>
        <v>0</v>
      </c>
      <c r="G297" s="37">
        <f t="shared" si="28"/>
        <v>0</v>
      </c>
    </row>
    <row r="298" spans="1:7" x14ac:dyDescent="0.2">
      <c r="A298" s="34" t="str">
        <f t="shared" si="24"/>
        <v>Finished</v>
      </c>
      <c r="B298" s="35">
        <f t="shared" si="26"/>
        <v>51014</v>
      </c>
      <c r="C298" s="36">
        <f t="shared" si="27"/>
        <v>0</v>
      </c>
      <c r="D298" s="36">
        <f t="shared" si="29"/>
        <v>0</v>
      </c>
      <c r="E298" s="36">
        <v>0</v>
      </c>
      <c r="F298" s="36">
        <f t="shared" si="25"/>
        <v>0</v>
      </c>
      <c r="G298" s="37">
        <f t="shared" si="28"/>
        <v>0</v>
      </c>
    </row>
    <row r="299" spans="1:7" x14ac:dyDescent="0.2">
      <c r="A299" s="34" t="str">
        <f t="shared" si="24"/>
        <v>Finished</v>
      </c>
      <c r="B299" s="35">
        <f t="shared" si="26"/>
        <v>51044</v>
      </c>
      <c r="C299" s="36">
        <f t="shared" si="27"/>
        <v>0</v>
      </c>
      <c r="D299" s="36">
        <f t="shared" si="29"/>
        <v>0</v>
      </c>
      <c r="E299" s="36">
        <v>0</v>
      </c>
      <c r="F299" s="36">
        <f t="shared" si="25"/>
        <v>0</v>
      </c>
      <c r="G299" s="37">
        <f t="shared" si="28"/>
        <v>0</v>
      </c>
    </row>
    <row r="300" spans="1:7" x14ac:dyDescent="0.2">
      <c r="A300" s="34" t="str">
        <f t="shared" si="24"/>
        <v>Finished</v>
      </c>
      <c r="B300" s="35">
        <f t="shared" si="26"/>
        <v>51075</v>
      </c>
      <c r="C300" s="36">
        <f t="shared" si="27"/>
        <v>0</v>
      </c>
      <c r="D300" s="36">
        <f t="shared" si="29"/>
        <v>0</v>
      </c>
      <c r="E300" s="36">
        <v>0</v>
      </c>
      <c r="F300" s="36">
        <f t="shared" si="25"/>
        <v>0</v>
      </c>
      <c r="G300" s="37">
        <f t="shared" si="28"/>
        <v>0</v>
      </c>
    </row>
    <row r="301" spans="1:7" x14ac:dyDescent="0.2">
      <c r="A301" s="34" t="str">
        <f t="shared" si="24"/>
        <v>Finished</v>
      </c>
      <c r="B301" s="35">
        <f t="shared" si="26"/>
        <v>51105</v>
      </c>
      <c r="C301" s="36">
        <f t="shared" si="27"/>
        <v>0</v>
      </c>
      <c r="D301" s="36">
        <f t="shared" si="29"/>
        <v>0</v>
      </c>
      <c r="E301" s="36">
        <v>0</v>
      </c>
      <c r="F301" s="36">
        <f t="shared" si="25"/>
        <v>0</v>
      </c>
      <c r="G301" s="37">
        <f t="shared" si="28"/>
        <v>0</v>
      </c>
    </row>
    <row r="302" spans="1:7" x14ac:dyDescent="0.2">
      <c r="A302" s="34" t="str">
        <f t="shared" si="24"/>
        <v>Finished</v>
      </c>
      <c r="B302" s="35">
        <f t="shared" si="26"/>
        <v>51136</v>
      </c>
      <c r="C302" s="36">
        <f t="shared" si="27"/>
        <v>0</v>
      </c>
      <c r="D302" s="36">
        <f t="shared" si="29"/>
        <v>0</v>
      </c>
      <c r="E302" s="36">
        <v>0</v>
      </c>
      <c r="F302" s="36">
        <f t="shared" si="25"/>
        <v>0</v>
      </c>
      <c r="G302" s="37">
        <f t="shared" si="28"/>
        <v>0</v>
      </c>
    </row>
    <row r="303" spans="1:7" x14ac:dyDescent="0.2">
      <c r="A303" s="34" t="str">
        <f t="shared" si="24"/>
        <v>Finished</v>
      </c>
      <c r="B303" s="35">
        <f t="shared" si="26"/>
        <v>51167</v>
      </c>
      <c r="C303" s="36">
        <f t="shared" si="27"/>
        <v>0</v>
      </c>
      <c r="D303" s="36">
        <f t="shared" si="29"/>
        <v>0</v>
      </c>
      <c r="E303" s="36">
        <v>0</v>
      </c>
      <c r="F303" s="36">
        <f t="shared" si="25"/>
        <v>0</v>
      </c>
      <c r="G303" s="37">
        <f t="shared" si="28"/>
        <v>0</v>
      </c>
    </row>
    <row r="304" spans="1:7" x14ac:dyDescent="0.2">
      <c r="A304" s="34" t="str">
        <f t="shared" si="24"/>
        <v>Finished</v>
      </c>
      <c r="B304" s="35">
        <f t="shared" si="26"/>
        <v>51196</v>
      </c>
      <c r="C304" s="36">
        <f t="shared" si="27"/>
        <v>0</v>
      </c>
      <c r="D304" s="36">
        <f t="shared" si="29"/>
        <v>0</v>
      </c>
      <c r="E304" s="36">
        <v>0</v>
      </c>
      <c r="F304" s="36">
        <f t="shared" si="25"/>
        <v>0</v>
      </c>
      <c r="G304" s="37">
        <f t="shared" si="28"/>
        <v>0</v>
      </c>
    </row>
    <row r="305" spans="1:7" x14ac:dyDescent="0.2">
      <c r="A305" s="34" t="str">
        <f t="shared" si="24"/>
        <v>Finished</v>
      </c>
      <c r="B305" s="35">
        <f t="shared" si="26"/>
        <v>51227</v>
      </c>
      <c r="C305" s="36">
        <f t="shared" si="27"/>
        <v>0</v>
      </c>
      <c r="D305" s="36">
        <f t="shared" si="29"/>
        <v>0</v>
      </c>
      <c r="E305" s="36">
        <v>0</v>
      </c>
      <c r="F305" s="36">
        <f t="shared" si="25"/>
        <v>0</v>
      </c>
      <c r="G305" s="37">
        <f t="shared" si="28"/>
        <v>0</v>
      </c>
    </row>
    <row r="306" spans="1:7" x14ac:dyDescent="0.2">
      <c r="A306" s="34" t="str">
        <f t="shared" si="24"/>
        <v>Finished</v>
      </c>
      <c r="B306" s="35">
        <f t="shared" si="26"/>
        <v>51257</v>
      </c>
      <c r="C306" s="36">
        <f t="shared" si="27"/>
        <v>0</v>
      </c>
      <c r="D306" s="36">
        <f t="shared" si="29"/>
        <v>0</v>
      </c>
      <c r="E306" s="36">
        <v>0</v>
      </c>
      <c r="F306" s="36">
        <f t="shared" si="25"/>
        <v>0</v>
      </c>
      <c r="G306" s="37">
        <f t="shared" si="28"/>
        <v>0</v>
      </c>
    </row>
    <row r="307" spans="1:7" x14ac:dyDescent="0.2">
      <c r="A307" s="34" t="str">
        <f t="shared" si="24"/>
        <v>Finished</v>
      </c>
      <c r="B307" s="35">
        <f t="shared" si="26"/>
        <v>51288</v>
      </c>
      <c r="C307" s="36">
        <f t="shared" si="27"/>
        <v>0</v>
      </c>
      <c r="D307" s="36">
        <f t="shared" si="29"/>
        <v>0</v>
      </c>
      <c r="E307" s="36">
        <v>0</v>
      </c>
      <c r="F307" s="36">
        <f t="shared" si="25"/>
        <v>0</v>
      </c>
      <c r="G307" s="37">
        <f t="shared" si="28"/>
        <v>0</v>
      </c>
    </row>
    <row r="308" spans="1:7" x14ac:dyDescent="0.2">
      <c r="A308" s="34" t="str">
        <f t="shared" si="24"/>
        <v>Finished</v>
      </c>
      <c r="B308" s="35">
        <f t="shared" si="26"/>
        <v>51318</v>
      </c>
      <c r="C308" s="36">
        <f t="shared" si="27"/>
        <v>0</v>
      </c>
      <c r="D308" s="36">
        <f t="shared" si="29"/>
        <v>0</v>
      </c>
      <c r="E308" s="36">
        <v>0</v>
      </c>
      <c r="F308" s="36">
        <f t="shared" si="25"/>
        <v>0</v>
      </c>
      <c r="G308" s="37">
        <f t="shared" si="28"/>
        <v>0</v>
      </c>
    </row>
    <row r="309" spans="1:7" x14ac:dyDescent="0.2">
      <c r="A309" s="34" t="str">
        <f t="shared" si="24"/>
        <v>Finished</v>
      </c>
      <c r="B309" s="35">
        <f t="shared" si="26"/>
        <v>51349</v>
      </c>
      <c r="C309" s="36">
        <f t="shared" si="27"/>
        <v>0</v>
      </c>
      <c r="D309" s="36">
        <f t="shared" si="29"/>
        <v>0</v>
      </c>
      <c r="E309" s="36">
        <v>0</v>
      </c>
      <c r="F309" s="36">
        <f t="shared" si="25"/>
        <v>0</v>
      </c>
      <c r="G309" s="37">
        <f t="shared" si="28"/>
        <v>0</v>
      </c>
    </row>
    <row r="310" spans="1:7" x14ac:dyDescent="0.2">
      <c r="A310" s="34" t="str">
        <f t="shared" ref="A310:A373" si="30">+IF(A309&lt;num_pmts,A309+1,"Finished")</f>
        <v>Finished</v>
      </c>
      <c r="B310" s="35">
        <f t="shared" si="26"/>
        <v>51380</v>
      </c>
      <c r="C310" s="36">
        <f t="shared" si="27"/>
        <v>0</v>
      </c>
      <c r="D310" s="36">
        <f t="shared" si="29"/>
        <v>0</v>
      </c>
      <c r="E310" s="36">
        <v>0</v>
      </c>
      <c r="F310" s="36">
        <f t="shared" si="25"/>
        <v>0</v>
      </c>
      <c r="G310" s="37">
        <f t="shared" si="28"/>
        <v>0</v>
      </c>
    </row>
    <row r="311" spans="1:7" x14ac:dyDescent="0.2">
      <c r="A311" s="34" t="str">
        <f t="shared" si="30"/>
        <v>Finished</v>
      </c>
      <c r="B311" s="35">
        <f t="shared" si="26"/>
        <v>51410</v>
      </c>
      <c r="C311" s="36">
        <f t="shared" si="27"/>
        <v>0</v>
      </c>
      <c r="D311" s="36">
        <f t="shared" si="29"/>
        <v>0</v>
      </c>
      <c r="E311" s="36">
        <v>0</v>
      </c>
      <c r="F311" s="36">
        <f t="shared" si="25"/>
        <v>0</v>
      </c>
      <c r="G311" s="37">
        <f t="shared" si="28"/>
        <v>0</v>
      </c>
    </row>
    <row r="312" spans="1:7" x14ac:dyDescent="0.2">
      <c r="A312" s="34" t="str">
        <f t="shared" si="30"/>
        <v>Finished</v>
      </c>
      <c r="B312" s="35">
        <f t="shared" si="26"/>
        <v>51441</v>
      </c>
      <c r="C312" s="36">
        <f t="shared" si="27"/>
        <v>0</v>
      </c>
      <c r="D312" s="36">
        <f t="shared" si="29"/>
        <v>0</v>
      </c>
      <c r="E312" s="36">
        <v>0</v>
      </c>
      <c r="F312" s="36">
        <f t="shared" si="25"/>
        <v>0</v>
      </c>
      <c r="G312" s="37">
        <f t="shared" si="28"/>
        <v>0</v>
      </c>
    </row>
    <row r="313" spans="1:7" x14ac:dyDescent="0.2">
      <c r="A313" s="34" t="str">
        <f t="shared" si="30"/>
        <v>Finished</v>
      </c>
      <c r="B313" s="35">
        <f t="shared" si="26"/>
        <v>51471</v>
      </c>
      <c r="C313" s="36">
        <f t="shared" si="27"/>
        <v>0</v>
      </c>
      <c r="D313" s="36">
        <f t="shared" si="29"/>
        <v>0</v>
      </c>
      <c r="E313" s="36">
        <v>0</v>
      </c>
      <c r="F313" s="36">
        <f t="shared" si="25"/>
        <v>0</v>
      </c>
      <c r="G313" s="37">
        <f t="shared" si="28"/>
        <v>0</v>
      </c>
    </row>
    <row r="314" spans="1:7" x14ac:dyDescent="0.2">
      <c r="A314" s="34" t="str">
        <f t="shared" si="30"/>
        <v>Finished</v>
      </c>
      <c r="B314" s="35">
        <f t="shared" si="26"/>
        <v>51502</v>
      </c>
      <c r="C314" s="36">
        <f t="shared" si="27"/>
        <v>0</v>
      </c>
      <c r="D314" s="36">
        <f t="shared" si="29"/>
        <v>0</v>
      </c>
      <c r="E314" s="36">
        <v>0</v>
      </c>
      <c r="F314" s="36">
        <f t="shared" si="25"/>
        <v>0</v>
      </c>
      <c r="G314" s="37">
        <f t="shared" si="28"/>
        <v>0</v>
      </c>
    </row>
    <row r="315" spans="1:7" x14ac:dyDescent="0.2">
      <c r="A315" s="34" t="str">
        <f t="shared" si="30"/>
        <v>Finished</v>
      </c>
      <c r="B315" s="35">
        <f t="shared" si="26"/>
        <v>51533</v>
      </c>
      <c r="C315" s="36">
        <f t="shared" si="27"/>
        <v>0</v>
      </c>
      <c r="D315" s="36">
        <f t="shared" si="29"/>
        <v>0</v>
      </c>
      <c r="E315" s="36">
        <v>0</v>
      </c>
      <c r="F315" s="36">
        <f t="shared" si="25"/>
        <v>0</v>
      </c>
      <c r="G315" s="37">
        <f t="shared" si="28"/>
        <v>0</v>
      </c>
    </row>
    <row r="316" spans="1:7" x14ac:dyDescent="0.2">
      <c r="A316" s="34" t="str">
        <f t="shared" si="30"/>
        <v>Finished</v>
      </c>
      <c r="B316" s="35">
        <f t="shared" si="26"/>
        <v>51561</v>
      </c>
      <c r="C316" s="36">
        <f t="shared" si="27"/>
        <v>0</v>
      </c>
      <c r="D316" s="36">
        <f t="shared" si="29"/>
        <v>0</v>
      </c>
      <c r="E316" s="36">
        <v>0</v>
      </c>
      <c r="F316" s="36">
        <f t="shared" si="25"/>
        <v>0</v>
      </c>
      <c r="G316" s="37">
        <f t="shared" si="28"/>
        <v>0</v>
      </c>
    </row>
    <row r="317" spans="1:7" x14ac:dyDescent="0.2">
      <c r="A317" s="34" t="str">
        <f t="shared" si="30"/>
        <v>Finished</v>
      </c>
      <c r="B317" s="35">
        <f t="shared" si="26"/>
        <v>51592</v>
      </c>
      <c r="C317" s="36">
        <f t="shared" si="27"/>
        <v>0</v>
      </c>
      <c r="D317" s="36">
        <f t="shared" si="29"/>
        <v>0</v>
      </c>
      <c r="E317" s="36">
        <v>0</v>
      </c>
      <c r="F317" s="36">
        <f t="shared" si="25"/>
        <v>0</v>
      </c>
      <c r="G317" s="37">
        <f t="shared" si="28"/>
        <v>0</v>
      </c>
    </row>
    <row r="318" spans="1:7" x14ac:dyDescent="0.2">
      <c r="A318" s="34" t="str">
        <f t="shared" si="30"/>
        <v>Finished</v>
      </c>
      <c r="B318" s="35">
        <f t="shared" si="26"/>
        <v>51622</v>
      </c>
      <c r="C318" s="36">
        <f t="shared" si="27"/>
        <v>0</v>
      </c>
      <c r="D318" s="36">
        <f t="shared" si="29"/>
        <v>0</v>
      </c>
      <c r="E318" s="36">
        <v>0</v>
      </c>
      <c r="F318" s="36">
        <f t="shared" si="25"/>
        <v>0</v>
      </c>
      <c r="G318" s="37">
        <f t="shared" si="28"/>
        <v>0</v>
      </c>
    </row>
    <row r="319" spans="1:7" x14ac:dyDescent="0.2">
      <c r="A319" s="34" t="str">
        <f t="shared" si="30"/>
        <v>Finished</v>
      </c>
      <c r="B319" s="35">
        <f t="shared" si="26"/>
        <v>51653</v>
      </c>
      <c r="C319" s="36">
        <f t="shared" si="27"/>
        <v>0</v>
      </c>
      <c r="D319" s="36">
        <f t="shared" si="29"/>
        <v>0</v>
      </c>
      <c r="E319" s="36">
        <v>0</v>
      </c>
      <c r="F319" s="36">
        <f t="shared" si="25"/>
        <v>0</v>
      </c>
      <c r="G319" s="37">
        <f t="shared" si="28"/>
        <v>0</v>
      </c>
    </row>
    <row r="320" spans="1:7" x14ac:dyDescent="0.2">
      <c r="A320" s="34" t="str">
        <f t="shared" si="30"/>
        <v>Finished</v>
      </c>
      <c r="B320" s="35">
        <f t="shared" si="26"/>
        <v>51683</v>
      </c>
      <c r="C320" s="36">
        <f t="shared" si="27"/>
        <v>0</v>
      </c>
      <c r="D320" s="36">
        <f t="shared" si="29"/>
        <v>0</v>
      </c>
      <c r="E320" s="36">
        <v>0</v>
      </c>
      <c r="F320" s="36">
        <f t="shared" si="25"/>
        <v>0</v>
      </c>
      <c r="G320" s="37">
        <f t="shared" si="28"/>
        <v>0</v>
      </c>
    </row>
    <row r="321" spans="1:7" s="2" customFormat="1" ht="15" x14ac:dyDescent="0.25">
      <c r="A321" s="75" t="str">
        <f t="shared" si="30"/>
        <v>Finished</v>
      </c>
      <c r="B321" s="76">
        <f t="shared" si="26"/>
        <v>51714</v>
      </c>
      <c r="C321" s="77">
        <f t="shared" si="27"/>
        <v>0</v>
      </c>
      <c r="D321" s="77">
        <f t="shared" si="29"/>
        <v>0</v>
      </c>
      <c r="E321" s="77">
        <v>0</v>
      </c>
      <c r="F321" s="77">
        <f t="shared" si="25"/>
        <v>0</v>
      </c>
      <c r="G321" s="78">
        <f t="shared" si="28"/>
        <v>0</v>
      </c>
    </row>
    <row r="322" spans="1:7" x14ac:dyDescent="0.2">
      <c r="A322" s="34" t="str">
        <f t="shared" si="30"/>
        <v>Finished</v>
      </c>
      <c r="B322" s="35">
        <f t="shared" si="26"/>
        <v>51745</v>
      </c>
      <c r="C322" s="36">
        <f t="shared" si="27"/>
        <v>0</v>
      </c>
      <c r="D322" s="36">
        <f t="shared" si="29"/>
        <v>0</v>
      </c>
      <c r="E322" s="36">
        <v>0</v>
      </c>
      <c r="F322" s="36">
        <f t="shared" si="25"/>
        <v>0</v>
      </c>
      <c r="G322" s="37">
        <f t="shared" si="28"/>
        <v>0</v>
      </c>
    </row>
    <row r="323" spans="1:7" x14ac:dyDescent="0.2">
      <c r="A323" s="34" t="str">
        <f t="shared" si="30"/>
        <v>Finished</v>
      </c>
      <c r="B323" s="35">
        <f t="shared" si="26"/>
        <v>51775</v>
      </c>
      <c r="C323" s="36">
        <f t="shared" si="27"/>
        <v>0</v>
      </c>
      <c r="D323" s="36">
        <f t="shared" si="29"/>
        <v>0</v>
      </c>
      <c r="E323" s="36">
        <v>0</v>
      </c>
      <c r="F323" s="36">
        <f t="shared" si="25"/>
        <v>0</v>
      </c>
      <c r="G323" s="37">
        <f t="shared" si="28"/>
        <v>0</v>
      </c>
    </row>
    <row r="324" spans="1:7" x14ac:dyDescent="0.2">
      <c r="A324" s="34" t="str">
        <f t="shared" si="30"/>
        <v>Finished</v>
      </c>
      <c r="B324" s="35">
        <f t="shared" si="26"/>
        <v>51806</v>
      </c>
      <c r="C324" s="36">
        <f t="shared" si="27"/>
        <v>0</v>
      </c>
      <c r="D324" s="36">
        <f t="shared" si="29"/>
        <v>0</v>
      </c>
      <c r="E324" s="36">
        <v>0</v>
      </c>
      <c r="F324" s="36">
        <f t="shared" si="25"/>
        <v>0</v>
      </c>
      <c r="G324" s="37">
        <f t="shared" si="28"/>
        <v>0</v>
      </c>
    </row>
    <row r="325" spans="1:7" x14ac:dyDescent="0.2">
      <c r="A325" s="34" t="str">
        <f t="shared" si="30"/>
        <v>Finished</v>
      </c>
      <c r="B325" s="35">
        <f t="shared" si="26"/>
        <v>51836</v>
      </c>
      <c r="C325" s="36">
        <f t="shared" si="27"/>
        <v>0</v>
      </c>
      <c r="D325" s="36">
        <f t="shared" si="29"/>
        <v>0</v>
      </c>
      <c r="E325" s="36">
        <v>0</v>
      </c>
      <c r="F325" s="36">
        <f t="shared" si="25"/>
        <v>0</v>
      </c>
      <c r="G325" s="37">
        <f t="shared" si="28"/>
        <v>0</v>
      </c>
    </row>
    <row r="326" spans="1:7" x14ac:dyDescent="0.2">
      <c r="A326" s="34" t="str">
        <f t="shared" si="30"/>
        <v>Finished</v>
      </c>
      <c r="B326" s="35">
        <f t="shared" si="26"/>
        <v>51867</v>
      </c>
      <c r="C326" s="36">
        <f t="shared" si="27"/>
        <v>0</v>
      </c>
      <c r="D326" s="36">
        <f t="shared" si="29"/>
        <v>0</v>
      </c>
      <c r="E326" s="36">
        <v>0</v>
      </c>
      <c r="F326" s="36">
        <f t="shared" si="25"/>
        <v>0</v>
      </c>
      <c r="G326" s="37">
        <f t="shared" si="28"/>
        <v>0</v>
      </c>
    </row>
    <row r="327" spans="1:7" x14ac:dyDescent="0.2">
      <c r="A327" s="34" t="str">
        <f t="shared" si="30"/>
        <v>Finished</v>
      </c>
      <c r="B327" s="35">
        <f t="shared" si="26"/>
        <v>51898</v>
      </c>
      <c r="C327" s="36">
        <f t="shared" si="27"/>
        <v>0</v>
      </c>
      <c r="D327" s="36">
        <f t="shared" si="29"/>
        <v>0</v>
      </c>
      <c r="E327" s="36">
        <v>0</v>
      </c>
      <c r="F327" s="36">
        <f t="shared" si="25"/>
        <v>0</v>
      </c>
      <c r="G327" s="37">
        <f t="shared" si="28"/>
        <v>0</v>
      </c>
    </row>
    <row r="328" spans="1:7" x14ac:dyDescent="0.2">
      <c r="A328" s="34" t="str">
        <f t="shared" si="30"/>
        <v>Finished</v>
      </c>
      <c r="B328" s="35">
        <f t="shared" si="26"/>
        <v>51926</v>
      </c>
      <c r="C328" s="36">
        <f t="shared" si="27"/>
        <v>0</v>
      </c>
      <c r="D328" s="36">
        <f t="shared" si="29"/>
        <v>0</v>
      </c>
      <c r="E328" s="36">
        <v>0</v>
      </c>
      <c r="F328" s="36">
        <f t="shared" si="25"/>
        <v>0</v>
      </c>
      <c r="G328" s="37">
        <f t="shared" si="28"/>
        <v>0</v>
      </c>
    </row>
    <row r="329" spans="1:7" x14ac:dyDescent="0.2">
      <c r="A329" s="34" t="str">
        <f t="shared" si="30"/>
        <v>Finished</v>
      </c>
      <c r="B329" s="35">
        <f t="shared" si="26"/>
        <v>51957</v>
      </c>
      <c r="C329" s="36">
        <f t="shared" si="27"/>
        <v>0</v>
      </c>
      <c r="D329" s="36">
        <f t="shared" si="29"/>
        <v>0</v>
      </c>
      <c r="E329" s="36">
        <v>0</v>
      </c>
      <c r="F329" s="36">
        <f t="shared" si="25"/>
        <v>0</v>
      </c>
      <c r="G329" s="37">
        <f t="shared" si="28"/>
        <v>0</v>
      </c>
    </row>
    <row r="330" spans="1:7" x14ac:dyDescent="0.2">
      <c r="A330" s="34" t="str">
        <f t="shared" si="30"/>
        <v>Finished</v>
      </c>
      <c r="B330" s="35">
        <f t="shared" si="26"/>
        <v>51987</v>
      </c>
      <c r="C330" s="36">
        <f t="shared" si="27"/>
        <v>0</v>
      </c>
      <c r="D330" s="36">
        <f t="shared" si="29"/>
        <v>0</v>
      </c>
      <c r="E330" s="36">
        <v>0</v>
      </c>
      <c r="F330" s="36">
        <f t="shared" si="25"/>
        <v>0</v>
      </c>
      <c r="G330" s="37">
        <f t="shared" si="28"/>
        <v>0</v>
      </c>
    </row>
    <row r="331" spans="1:7" x14ac:dyDescent="0.2">
      <c r="A331" s="34" t="str">
        <f t="shared" si="30"/>
        <v>Finished</v>
      </c>
      <c r="B331" s="35">
        <f t="shared" si="26"/>
        <v>52018</v>
      </c>
      <c r="C331" s="36">
        <f t="shared" si="27"/>
        <v>0</v>
      </c>
      <c r="D331" s="36">
        <f t="shared" si="29"/>
        <v>0</v>
      </c>
      <c r="E331" s="36">
        <v>0</v>
      </c>
      <c r="F331" s="36">
        <f t="shared" si="25"/>
        <v>0</v>
      </c>
      <c r="G331" s="37">
        <f t="shared" si="28"/>
        <v>0</v>
      </c>
    </row>
    <row r="332" spans="1:7" x14ac:dyDescent="0.2">
      <c r="A332" s="34" t="str">
        <f t="shared" si="30"/>
        <v>Finished</v>
      </c>
      <c r="B332" s="35">
        <f t="shared" si="26"/>
        <v>52048</v>
      </c>
      <c r="C332" s="36">
        <f t="shared" si="27"/>
        <v>0</v>
      </c>
      <c r="D332" s="36">
        <f t="shared" si="29"/>
        <v>0</v>
      </c>
      <c r="E332" s="36">
        <v>0</v>
      </c>
      <c r="F332" s="36">
        <f t="shared" si="25"/>
        <v>0</v>
      </c>
      <c r="G332" s="37">
        <f t="shared" si="28"/>
        <v>0</v>
      </c>
    </row>
    <row r="333" spans="1:7" x14ac:dyDescent="0.2">
      <c r="A333" s="34" t="str">
        <f t="shared" si="30"/>
        <v>Finished</v>
      </c>
      <c r="B333" s="35">
        <f t="shared" si="26"/>
        <v>52079</v>
      </c>
      <c r="C333" s="36">
        <f t="shared" si="27"/>
        <v>0</v>
      </c>
      <c r="D333" s="36">
        <f t="shared" si="29"/>
        <v>0</v>
      </c>
      <c r="E333" s="36">
        <v>0</v>
      </c>
      <c r="F333" s="36">
        <f t="shared" si="25"/>
        <v>0</v>
      </c>
      <c r="G333" s="37">
        <f t="shared" si="28"/>
        <v>0</v>
      </c>
    </row>
    <row r="334" spans="1:7" x14ac:dyDescent="0.2">
      <c r="A334" s="34" t="str">
        <f t="shared" si="30"/>
        <v>Finished</v>
      </c>
      <c r="B334" s="35">
        <f t="shared" si="26"/>
        <v>52110</v>
      </c>
      <c r="C334" s="36">
        <f t="shared" si="27"/>
        <v>0</v>
      </c>
      <c r="D334" s="36">
        <f t="shared" si="29"/>
        <v>0</v>
      </c>
      <c r="E334" s="36">
        <v>0</v>
      </c>
      <c r="F334" s="36">
        <f t="shared" si="25"/>
        <v>0</v>
      </c>
      <c r="G334" s="37">
        <f t="shared" si="28"/>
        <v>0</v>
      </c>
    </row>
    <row r="335" spans="1:7" x14ac:dyDescent="0.2">
      <c r="A335" s="34" t="str">
        <f t="shared" si="30"/>
        <v>Finished</v>
      </c>
      <c r="B335" s="35">
        <f t="shared" si="26"/>
        <v>52140</v>
      </c>
      <c r="C335" s="36">
        <f t="shared" si="27"/>
        <v>0</v>
      </c>
      <c r="D335" s="36">
        <f t="shared" si="29"/>
        <v>0</v>
      </c>
      <c r="E335" s="36">
        <v>0</v>
      </c>
      <c r="F335" s="36">
        <f t="shared" si="25"/>
        <v>0</v>
      </c>
      <c r="G335" s="37">
        <f t="shared" si="28"/>
        <v>0</v>
      </c>
    </row>
    <row r="336" spans="1:7" x14ac:dyDescent="0.2">
      <c r="A336" s="34" t="str">
        <f t="shared" si="30"/>
        <v>Finished</v>
      </c>
      <c r="B336" s="35">
        <f t="shared" si="26"/>
        <v>52171</v>
      </c>
      <c r="C336" s="36">
        <f t="shared" si="27"/>
        <v>0</v>
      </c>
      <c r="D336" s="36">
        <f t="shared" si="29"/>
        <v>0</v>
      </c>
      <c r="E336" s="36">
        <v>0</v>
      </c>
      <c r="F336" s="36">
        <f t="shared" si="25"/>
        <v>0</v>
      </c>
      <c r="G336" s="37">
        <f t="shared" si="28"/>
        <v>0</v>
      </c>
    </row>
    <row r="337" spans="1:7" x14ac:dyDescent="0.2">
      <c r="A337" s="34" t="str">
        <f t="shared" si="30"/>
        <v>Finished</v>
      </c>
      <c r="B337" s="35">
        <f t="shared" si="26"/>
        <v>52201</v>
      </c>
      <c r="C337" s="36">
        <f t="shared" si="27"/>
        <v>0</v>
      </c>
      <c r="D337" s="36">
        <f t="shared" si="29"/>
        <v>0</v>
      </c>
      <c r="E337" s="36">
        <v>0</v>
      </c>
      <c r="F337" s="36">
        <f t="shared" si="25"/>
        <v>0</v>
      </c>
      <c r="G337" s="37">
        <f t="shared" si="28"/>
        <v>0</v>
      </c>
    </row>
    <row r="338" spans="1:7" x14ac:dyDescent="0.2">
      <c r="A338" s="34" t="str">
        <f t="shared" si="30"/>
        <v>Finished</v>
      </c>
      <c r="B338" s="35">
        <f t="shared" si="26"/>
        <v>52232</v>
      </c>
      <c r="C338" s="36">
        <f t="shared" si="27"/>
        <v>0</v>
      </c>
      <c r="D338" s="36">
        <f t="shared" si="29"/>
        <v>0</v>
      </c>
      <c r="E338" s="36">
        <v>0</v>
      </c>
      <c r="F338" s="36">
        <f t="shared" si="25"/>
        <v>0</v>
      </c>
      <c r="G338" s="37">
        <f t="shared" si="28"/>
        <v>0</v>
      </c>
    </row>
    <row r="339" spans="1:7" x14ac:dyDescent="0.2">
      <c r="A339" s="34" t="str">
        <f t="shared" si="30"/>
        <v>Finished</v>
      </c>
      <c r="B339" s="35">
        <f t="shared" si="26"/>
        <v>52263</v>
      </c>
      <c r="C339" s="36">
        <f t="shared" si="27"/>
        <v>0</v>
      </c>
      <c r="D339" s="36">
        <f t="shared" si="29"/>
        <v>0</v>
      </c>
      <c r="E339" s="36">
        <v>0</v>
      </c>
      <c r="F339" s="36">
        <f t="shared" si="25"/>
        <v>0</v>
      </c>
      <c r="G339" s="37">
        <f t="shared" si="28"/>
        <v>0</v>
      </c>
    </row>
    <row r="340" spans="1:7" x14ac:dyDescent="0.2">
      <c r="A340" s="34" t="str">
        <f t="shared" si="30"/>
        <v>Finished</v>
      </c>
      <c r="B340" s="35">
        <f t="shared" si="26"/>
        <v>52291</v>
      </c>
      <c r="C340" s="36">
        <f t="shared" si="27"/>
        <v>0</v>
      </c>
      <c r="D340" s="36">
        <f t="shared" si="29"/>
        <v>0</v>
      </c>
      <c r="E340" s="36">
        <v>0</v>
      </c>
      <c r="F340" s="36">
        <f t="shared" si="25"/>
        <v>0</v>
      </c>
      <c r="G340" s="37">
        <f t="shared" si="28"/>
        <v>0</v>
      </c>
    </row>
    <row r="341" spans="1:7" x14ac:dyDescent="0.2">
      <c r="A341" s="34" t="str">
        <f t="shared" si="30"/>
        <v>Finished</v>
      </c>
      <c r="B341" s="35">
        <f t="shared" si="26"/>
        <v>52322</v>
      </c>
      <c r="C341" s="36">
        <f t="shared" si="27"/>
        <v>0</v>
      </c>
      <c r="D341" s="36">
        <f t="shared" si="29"/>
        <v>0</v>
      </c>
      <c r="E341" s="36">
        <v>0</v>
      </c>
      <c r="F341" s="36">
        <f t="shared" si="25"/>
        <v>0</v>
      </c>
      <c r="G341" s="37">
        <f t="shared" si="28"/>
        <v>0</v>
      </c>
    </row>
    <row r="342" spans="1:7" x14ac:dyDescent="0.2">
      <c r="A342" s="34" t="str">
        <f t="shared" si="30"/>
        <v>Finished</v>
      </c>
      <c r="B342" s="35">
        <f t="shared" si="26"/>
        <v>52352</v>
      </c>
      <c r="C342" s="36">
        <f t="shared" si="27"/>
        <v>0</v>
      </c>
      <c r="D342" s="36">
        <f t="shared" si="29"/>
        <v>0</v>
      </c>
      <c r="E342" s="36">
        <v>0</v>
      </c>
      <c r="F342" s="36">
        <f t="shared" ref="F342:F403" si="31">+IF(A342&lt;=num_pmts,loan_amt/num_pmts,C342)</f>
        <v>0</v>
      </c>
      <c r="G342" s="37">
        <f t="shared" si="28"/>
        <v>0</v>
      </c>
    </row>
    <row r="343" spans="1:7" x14ac:dyDescent="0.2">
      <c r="A343" s="34" t="str">
        <f t="shared" si="30"/>
        <v>Finished</v>
      </c>
      <c r="B343" s="35">
        <f t="shared" ref="B343:B403" si="32">+EDATE(B342,Len_of_pmt_interval)</f>
        <v>52383</v>
      </c>
      <c r="C343" s="36">
        <f t="shared" ref="C343:C403" si="33">+G342</f>
        <v>0</v>
      </c>
      <c r="D343" s="36">
        <f t="shared" si="29"/>
        <v>0</v>
      </c>
      <c r="E343" s="36">
        <v>0</v>
      </c>
      <c r="F343" s="36">
        <f t="shared" si="31"/>
        <v>0</v>
      </c>
      <c r="G343" s="37">
        <f t="shared" ref="G343:G403" si="34">+C343-F343</f>
        <v>0</v>
      </c>
    </row>
    <row r="344" spans="1:7" x14ac:dyDescent="0.2">
      <c r="A344" s="34" t="str">
        <f t="shared" si="30"/>
        <v>Finished</v>
      </c>
      <c r="B344" s="35">
        <f t="shared" si="32"/>
        <v>52413</v>
      </c>
      <c r="C344" s="36">
        <f t="shared" si="33"/>
        <v>0</v>
      </c>
      <c r="D344" s="36">
        <f t="shared" ref="D344:D403" si="35">+E344+F344</f>
        <v>0</v>
      </c>
      <c r="E344" s="36">
        <v>0</v>
      </c>
      <c r="F344" s="36">
        <f t="shared" si="31"/>
        <v>0</v>
      </c>
      <c r="G344" s="37">
        <f t="shared" si="34"/>
        <v>0</v>
      </c>
    </row>
    <row r="345" spans="1:7" x14ac:dyDescent="0.2">
      <c r="A345" s="34" t="str">
        <f t="shared" si="30"/>
        <v>Finished</v>
      </c>
      <c r="B345" s="35">
        <f t="shared" si="32"/>
        <v>52444</v>
      </c>
      <c r="C345" s="36">
        <f t="shared" si="33"/>
        <v>0</v>
      </c>
      <c r="D345" s="36">
        <f t="shared" si="35"/>
        <v>0</v>
      </c>
      <c r="E345" s="36">
        <v>0</v>
      </c>
      <c r="F345" s="36">
        <f t="shared" si="31"/>
        <v>0</v>
      </c>
      <c r="G345" s="37">
        <f t="shared" si="34"/>
        <v>0</v>
      </c>
    </row>
    <row r="346" spans="1:7" x14ac:dyDescent="0.2">
      <c r="A346" s="34" t="str">
        <f t="shared" si="30"/>
        <v>Finished</v>
      </c>
      <c r="B346" s="35">
        <f t="shared" si="32"/>
        <v>52475</v>
      </c>
      <c r="C346" s="36">
        <f t="shared" si="33"/>
        <v>0</v>
      </c>
      <c r="D346" s="36">
        <f t="shared" si="35"/>
        <v>0</v>
      </c>
      <c r="E346" s="36">
        <v>0</v>
      </c>
      <c r="F346" s="36">
        <f t="shared" si="31"/>
        <v>0</v>
      </c>
      <c r="G346" s="37">
        <f t="shared" si="34"/>
        <v>0</v>
      </c>
    </row>
    <row r="347" spans="1:7" x14ac:dyDescent="0.2">
      <c r="A347" s="34" t="str">
        <f t="shared" si="30"/>
        <v>Finished</v>
      </c>
      <c r="B347" s="35">
        <f t="shared" si="32"/>
        <v>52505</v>
      </c>
      <c r="C347" s="36">
        <f t="shared" si="33"/>
        <v>0</v>
      </c>
      <c r="D347" s="36">
        <f t="shared" si="35"/>
        <v>0</v>
      </c>
      <c r="E347" s="36">
        <v>0</v>
      </c>
      <c r="F347" s="36">
        <f t="shared" si="31"/>
        <v>0</v>
      </c>
      <c r="G347" s="37">
        <f t="shared" si="34"/>
        <v>0</v>
      </c>
    </row>
    <row r="348" spans="1:7" x14ac:dyDescent="0.2">
      <c r="A348" s="34" t="str">
        <f t="shared" si="30"/>
        <v>Finished</v>
      </c>
      <c r="B348" s="35">
        <f t="shared" si="32"/>
        <v>52536</v>
      </c>
      <c r="C348" s="36">
        <f t="shared" si="33"/>
        <v>0</v>
      </c>
      <c r="D348" s="36">
        <f t="shared" si="35"/>
        <v>0</v>
      </c>
      <c r="E348" s="36">
        <v>0</v>
      </c>
      <c r="F348" s="36">
        <f t="shared" si="31"/>
        <v>0</v>
      </c>
      <c r="G348" s="37">
        <f t="shared" si="34"/>
        <v>0</v>
      </c>
    </row>
    <row r="349" spans="1:7" x14ac:dyDescent="0.2">
      <c r="A349" s="34" t="str">
        <f t="shared" si="30"/>
        <v>Finished</v>
      </c>
      <c r="B349" s="35">
        <f t="shared" si="32"/>
        <v>52566</v>
      </c>
      <c r="C349" s="36">
        <f t="shared" si="33"/>
        <v>0</v>
      </c>
      <c r="D349" s="36">
        <f t="shared" si="35"/>
        <v>0</v>
      </c>
      <c r="E349" s="36">
        <v>0</v>
      </c>
      <c r="F349" s="36">
        <f t="shared" si="31"/>
        <v>0</v>
      </c>
      <c r="G349" s="37">
        <f t="shared" si="34"/>
        <v>0</v>
      </c>
    </row>
    <row r="350" spans="1:7" x14ac:dyDescent="0.2">
      <c r="A350" s="34" t="str">
        <f t="shared" si="30"/>
        <v>Finished</v>
      </c>
      <c r="B350" s="35">
        <f t="shared" si="32"/>
        <v>52597</v>
      </c>
      <c r="C350" s="36">
        <f t="shared" si="33"/>
        <v>0</v>
      </c>
      <c r="D350" s="36">
        <f t="shared" si="35"/>
        <v>0</v>
      </c>
      <c r="E350" s="36">
        <v>0</v>
      </c>
      <c r="F350" s="36">
        <f t="shared" si="31"/>
        <v>0</v>
      </c>
      <c r="G350" s="37">
        <f t="shared" si="34"/>
        <v>0</v>
      </c>
    </row>
    <row r="351" spans="1:7" x14ac:dyDescent="0.2">
      <c r="A351" s="34" t="str">
        <f t="shared" si="30"/>
        <v>Finished</v>
      </c>
      <c r="B351" s="35">
        <f t="shared" si="32"/>
        <v>52628</v>
      </c>
      <c r="C351" s="36">
        <f t="shared" si="33"/>
        <v>0</v>
      </c>
      <c r="D351" s="36">
        <f t="shared" si="35"/>
        <v>0</v>
      </c>
      <c r="E351" s="36">
        <v>0</v>
      </c>
      <c r="F351" s="36">
        <f t="shared" si="31"/>
        <v>0</v>
      </c>
      <c r="G351" s="37">
        <f t="shared" si="34"/>
        <v>0</v>
      </c>
    </row>
    <row r="352" spans="1:7" x14ac:dyDescent="0.2">
      <c r="A352" s="34" t="str">
        <f t="shared" si="30"/>
        <v>Finished</v>
      </c>
      <c r="B352" s="35">
        <f t="shared" si="32"/>
        <v>52657</v>
      </c>
      <c r="C352" s="36">
        <f t="shared" si="33"/>
        <v>0</v>
      </c>
      <c r="D352" s="36">
        <f t="shared" si="35"/>
        <v>0</v>
      </c>
      <c r="E352" s="36">
        <v>0</v>
      </c>
      <c r="F352" s="36">
        <f t="shared" si="31"/>
        <v>0</v>
      </c>
      <c r="G352" s="37">
        <f t="shared" si="34"/>
        <v>0</v>
      </c>
    </row>
    <row r="353" spans="1:7" x14ac:dyDescent="0.2">
      <c r="A353" s="34" t="str">
        <f t="shared" si="30"/>
        <v>Finished</v>
      </c>
      <c r="B353" s="35">
        <f t="shared" si="32"/>
        <v>52688</v>
      </c>
      <c r="C353" s="36">
        <f t="shared" si="33"/>
        <v>0</v>
      </c>
      <c r="D353" s="36">
        <f t="shared" si="35"/>
        <v>0</v>
      </c>
      <c r="E353" s="36">
        <v>0</v>
      </c>
      <c r="F353" s="36">
        <f t="shared" si="31"/>
        <v>0</v>
      </c>
      <c r="G353" s="37">
        <f t="shared" si="34"/>
        <v>0</v>
      </c>
    </row>
    <row r="354" spans="1:7" x14ac:dyDescent="0.2">
      <c r="A354" s="34" t="str">
        <f t="shared" si="30"/>
        <v>Finished</v>
      </c>
      <c r="B354" s="35">
        <f t="shared" si="32"/>
        <v>52718</v>
      </c>
      <c r="C354" s="36">
        <f t="shared" si="33"/>
        <v>0</v>
      </c>
      <c r="D354" s="36">
        <f t="shared" si="35"/>
        <v>0</v>
      </c>
      <c r="E354" s="36">
        <v>0</v>
      </c>
      <c r="F354" s="36">
        <f t="shared" si="31"/>
        <v>0</v>
      </c>
      <c r="G354" s="37">
        <f t="shared" si="34"/>
        <v>0</v>
      </c>
    </row>
    <row r="355" spans="1:7" x14ac:dyDescent="0.2">
      <c r="A355" s="34" t="str">
        <f t="shared" si="30"/>
        <v>Finished</v>
      </c>
      <c r="B355" s="35">
        <f t="shared" si="32"/>
        <v>52749</v>
      </c>
      <c r="C355" s="36">
        <f t="shared" si="33"/>
        <v>0</v>
      </c>
      <c r="D355" s="36">
        <f t="shared" si="35"/>
        <v>0</v>
      </c>
      <c r="E355" s="36">
        <v>0</v>
      </c>
      <c r="F355" s="36">
        <f t="shared" si="31"/>
        <v>0</v>
      </c>
      <c r="G355" s="37">
        <f t="shared" si="34"/>
        <v>0</v>
      </c>
    </row>
    <row r="356" spans="1:7" x14ac:dyDescent="0.2">
      <c r="A356" s="34" t="str">
        <f t="shared" si="30"/>
        <v>Finished</v>
      </c>
      <c r="B356" s="35">
        <f t="shared" si="32"/>
        <v>52779</v>
      </c>
      <c r="C356" s="36">
        <f t="shared" si="33"/>
        <v>0</v>
      </c>
      <c r="D356" s="36">
        <f t="shared" si="35"/>
        <v>0</v>
      </c>
      <c r="E356" s="36">
        <v>0</v>
      </c>
      <c r="F356" s="36">
        <f t="shared" si="31"/>
        <v>0</v>
      </c>
      <c r="G356" s="37">
        <f t="shared" si="34"/>
        <v>0</v>
      </c>
    </row>
    <row r="357" spans="1:7" x14ac:dyDescent="0.2">
      <c r="A357" s="34" t="str">
        <f t="shared" si="30"/>
        <v>Finished</v>
      </c>
      <c r="B357" s="35">
        <f t="shared" si="32"/>
        <v>52810</v>
      </c>
      <c r="C357" s="36">
        <f t="shared" si="33"/>
        <v>0</v>
      </c>
      <c r="D357" s="36">
        <f t="shared" si="35"/>
        <v>0</v>
      </c>
      <c r="E357" s="36">
        <v>0</v>
      </c>
      <c r="F357" s="36">
        <f t="shared" si="31"/>
        <v>0</v>
      </c>
      <c r="G357" s="37">
        <f t="shared" si="34"/>
        <v>0</v>
      </c>
    </row>
    <row r="358" spans="1:7" x14ac:dyDescent="0.2">
      <c r="A358" s="34" t="str">
        <f t="shared" si="30"/>
        <v>Finished</v>
      </c>
      <c r="B358" s="35">
        <f t="shared" si="32"/>
        <v>52841</v>
      </c>
      <c r="C358" s="36">
        <f t="shared" si="33"/>
        <v>0</v>
      </c>
      <c r="D358" s="36">
        <f t="shared" si="35"/>
        <v>0</v>
      </c>
      <c r="E358" s="36">
        <v>0</v>
      </c>
      <c r="F358" s="36">
        <f t="shared" si="31"/>
        <v>0</v>
      </c>
      <c r="G358" s="37">
        <f t="shared" si="34"/>
        <v>0</v>
      </c>
    </row>
    <row r="359" spans="1:7" x14ac:dyDescent="0.2">
      <c r="A359" s="34" t="str">
        <f t="shared" si="30"/>
        <v>Finished</v>
      </c>
      <c r="B359" s="35">
        <f t="shared" si="32"/>
        <v>52871</v>
      </c>
      <c r="C359" s="36">
        <f t="shared" si="33"/>
        <v>0</v>
      </c>
      <c r="D359" s="36">
        <f t="shared" si="35"/>
        <v>0</v>
      </c>
      <c r="E359" s="36">
        <v>0</v>
      </c>
      <c r="F359" s="36">
        <f t="shared" si="31"/>
        <v>0</v>
      </c>
      <c r="G359" s="37">
        <f t="shared" si="34"/>
        <v>0</v>
      </c>
    </row>
    <row r="360" spans="1:7" x14ac:dyDescent="0.2">
      <c r="A360" s="34" t="str">
        <f t="shared" si="30"/>
        <v>Finished</v>
      </c>
      <c r="B360" s="35">
        <f t="shared" si="32"/>
        <v>52902</v>
      </c>
      <c r="C360" s="36">
        <f t="shared" si="33"/>
        <v>0</v>
      </c>
      <c r="D360" s="36">
        <f t="shared" si="35"/>
        <v>0</v>
      </c>
      <c r="E360" s="36">
        <v>0</v>
      </c>
      <c r="F360" s="36">
        <f t="shared" si="31"/>
        <v>0</v>
      </c>
      <c r="G360" s="37">
        <f t="shared" si="34"/>
        <v>0</v>
      </c>
    </row>
    <row r="361" spans="1:7" x14ac:dyDescent="0.2">
      <c r="A361" s="34" t="str">
        <f t="shared" si="30"/>
        <v>Finished</v>
      </c>
      <c r="B361" s="35">
        <f t="shared" si="32"/>
        <v>52932</v>
      </c>
      <c r="C361" s="36">
        <f t="shared" si="33"/>
        <v>0</v>
      </c>
      <c r="D361" s="36">
        <f t="shared" si="35"/>
        <v>0</v>
      </c>
      <c r="E361" s="36">
        <v>0</v>
      </c>
      <c r="F361" s="36">
        <f t="shared" si="31"/>
        <v>0</v>
      </c>
      <c r="G361" s="37">
        <f t="shared" si="34"/>
        <v>0</v>
      </c>
    </row>
    <row r="362" spans="1:7" x14ac:dyDescent="0.2">
      <c r="A362" s="34" t="str">
        <f t="shared" si="30"/>
        <v>Finished</v>
      </c>
      <c r="B362" s="35">
        <f t="shared" si="32"/>
        <v>52963</v>
      </c>
      <c r="C362" s="36">
        <f t="shared" si="33"/>
        <v>0</v>
      </c>
      <c r="D362" s="36">
        <f t="shared" si="35"/>
        <v>0</v>
      </c>
      <c r="E362" s="36">
        <v>0</v>
      </c>
      <c r="F362" s="36">
        <f t="shared" si="31"/>
        <v>0</v>
      </c>
      <c r="G362" s="37">
        <f t="shared" si="34"/>
        <v>0</v>
      </c>
    </row>
    <row r="363" spans="1:7" x14ac:dyDescent="0.2">
      <c r="A363" s="34" t="str">
        <f t="shared" si="30"/>
        <v>Finished</v>
      </c>
      <c r="B363" s="35">
        <f t="shared" si="32"/>
        <v>52994</v>
      </c>
      <c r="C363" s="36">
        <f t="shared" si="33"/>
        <v>0</v>
      </c>
      <c r="D363" s="36">
        <f t="shared" si="35"/>
        <v>0</v>
      </c>
      <c r="E363" s="36">
        <v>0</v>
      </c>
      <c r="F363" s="36">
        <f t="shared" si="31"/>
        <v>0</v>
      </c>
      <c r="G363" s="37">
        <f t="shared" si="34"/>
        <v>0</v>
      </c>
    </row>
    <row r="364" spans="1:7" x14ac:dyDescent="0.2">
      <c r="A364" s="34" t="str">
        <f t="shared" si="30"/>
        <v>Finished</v>
      </c>
      <c r="B364" s="35">
        <f t="shared" si="32"/>
        <v>53022</v>
      </c>
      <c r="C364" s="36">
        <f t="shared" si="33"/>
        <v>0</v>
      </c>
      <c r="D364" s="36">
        <f t="shared" si="35"/>
        <v>0</v>
      </c>
      <c r="E364" s="36">
        <v>0</v>
      </c>
      <c r="F364" s="36">
        <f t="shared" si="31"/>
        <v>0</v>
      </c>
      <c r="G364" s="37">
        <f t="shared" si="34"/>
        <v>0</v>
      </c>
    </row>
    <row r="365" spans="1:7" x14ac:dyDescent="0.2">
      <c r="A365" s="34" t="str">
        <f t="shared" si="30"/>
        <v>Finished</v>
      </c>
      <c r="B365" s="35">
        <f t="shared" si="32"/>
        <v>53053</v>
      </c>
      <c r="C365" s="36">
        <f t="shared" si="33"/>
        <v>0</v>
      </c>
      <c r="D365" s="36">
        <f t="shared" si="35"/>
        <v>0</v>
      </c>
      <c r="E365" s="36">
        <v>0</v>
      </c>
      <c r="F365" s="36">
        <f t="shared" si="31"/>
        <v>0</v>
      </c>
      <c r="G365" s="37">
        <f t="shared" si="34"/>
        <v>0</v>
      </c>
    </row>
    <row r="366" spans="1:7" x14ac:dyDescent="0.2">
      <c r="A366" s="34" t="str">
        <f t="shared" si="30"/>
        <v>Finished</v>
      </c>
      <c r="B366" s="35">
        <f t="shared" si="32"/>
        <v>53083</v>
      </c>
      <c r="C366" s="36">
        <f t="shared" si="33"/>
        <v>0</v>
      </c>
      <c r="D366" s="36">
        <f t="shared" si="35"/>
        <v>0</v>
      </c>
      <c r="E366" s="36">
        <v>0</v>
      </c>
      <c r="F366" s="36">
        <f t="shared" si="31"/>
        <v>0</v>
      </c>
      <c r="G366" s="37">
        <f t="shared" si="34"/>
        <v>0</v>
      </c>
    </row>
    <row r="367" spans="1:7" x14ac:dyDescent="0.2">
      <c r="A367" s="34" t="str">
        <f t="shared" si="30"/>
        <v>Finished</v>
      </c>
      <c r="B367" s="35">
        <f t="shared" si="32"/>
        <v>53114</v>
      </c>
      <c r="C367" s="36">
        <f t="shared" si="33"/>
        <v>0</v>
      </c>
      <c r="D367" s="36">
        <f t="shared" si="35"/>
        <v>0</v>
      </c>
      <c r="E367" s="36">
        <v>0</v>
      </c>
      <c r="F367" s="36">
        <f t="shared" si="31"/>
        <v>0</v>
      </c>
      <c r="G367" s="37">
        <f t="shared" si="34"/>
        <v>0</v>
      </c>
    </row>
    <row r="368" spans="1:7" x14ac:dyDescent="0.2">
      <c r="A368" s="34" t="str">
        <f t="shared" si="30"/>
        <v>Finished</v>
      </c>
      <c r="B368" s="35">
        <f t="shared" si="32"/>
        <v>53144</v>
      </c>
      <c r="C368" s="36">
        <f t="shared" si="33"/>
        <v>0</v>
      </c>
      <c r="D368" s="36">
        <f t="shared" si="35"/>
        <v>0</v>
      </c>
      <c r="E368" s="36">
        <v>0</v>
      </c>
      <c r="F368" s="36">
        <f t="shared" si="31"/>
        <v>0</v>
      </c>
      <c r="G368" s="37">
        <f t="shared" si="34"/>
        <v>0</v>
      </c>
    </row>
    <row r="369" spans="1:7" x14ac:dyDescent="0.2">
      <c r="A369" s="34" t="str">
        <f t="shared" si="30"/>
        <v>Finished</v>
      </c>
      <c r="B369" s="35">
        <f t="shared" si="32"/>
        <v>53175</v>
      </c>
      <c r="C369" s="36">
        <f t="shared" si="33"/>
        <v>0</v>
      </c>
      <c r="D369" s="36">
        <f t="shared" si="35"/>
        <v>0</v>
      </c>
      <c r="E369" s="36">
        <v>0</v>
      </c>
      <c r="F369" s="36">
        <f t="shared" si="31"/>
        <v>0</v>
      </c>
      <c r="G369" s="37">
        <f t="shared" si="34"/>
        <v>0</v>
      </c>
    </row>
    <row r="370" spans="1:7" x14ac:dyDescent="0.2">
      <c r="A370" s="34" t="str">
        <f t="shared" si="30"/>
        <v>Finished</v>
      </c>
      <c r="B370" s="35">
        <f t="shared" si="32"/>
        <v>53206</v>
      </c>
      <c r="C370" s="36">
        <f t="shared" si="33"/>
        <v>0</v>
      </c>
      <c r="D370" s="36">
        <f t="shared" si="35"/>
        <v>0</v>
      </c>
      <c r="E370" s="36">
        <v>0</v>
      </c>
      <c r="F370" s="36">
        <f t="shared" si="31"/>
        <v>0</v>
      </c>
      <c r="G370" s="37">
        <f t="shared" si="34"/>
        <v>0</v>
      </c>
    </row>
    <row r="371" spans="1:7" x14ac:dyDescent="0.2">
      <c r="A371" s="34" t="str">
        <f t="shared" si="30"/>
        <v>Finished</v>
      </c>
      <c r="B371" s="35">
        <f t="shared" si="32"/>
        <v>53236</v>
      </c>
      <c r="C371" s="36">
        <f t="shared" si="33"/>
        <v>0</v>
      </c>
      <c r="D371" s="36">
        <f t="shared" si="35"/>
        <v>0</v>
      </c>
      <c r="E371" s="36">
        <v>0</v>
      </c>
      <c r="F371" s="36">
        <f t="shared" si="31"/>
        <v>0</v>
      </c>
      <c r="G371" s="37">
        <f t="shared" si="34"/>
        <v>0</v>
      </c>
    </row>
    <row r="372" spans="1:7" x14ac:dyDescent="0.2">
      <c r="A372" s="34" t="str">
        <f t="shared" si="30"/>
        <v>Finished</v>
      </c>
      <c r="B372" s="35">
        <f t="shared" si="32"/>
        <v>53267</v>
      </c>
      <c r="C372" s="36">
        <f t="shared" si="33"/>
        <v>0</v>
      </c>
      <c r="D372" s="36">
        <f t="shared" si="35"/>
        <v>0</v>
      </c>
      <c r="E372" s="36">
        <v>0</v>
      </c>
      <c r="F372" s="36">
        <f t="shared" si="31"/>
        <v>0</v>
      </c>
      <c r="G372" s="37">
        <f t="shared" si="34"/>
        <v>0</v>
      </c>
    </row>
    <row r="373" spans="1:7" x14ac:dyDescent="0.2">
      <c r="A373" s="34" t="str">
        <f t="shared" si="30"/>
        <v>Finished</v>
      </c>
      <c r="B373" s="35">
        <f t="shared" si="32"/>
        <v>53297</v>
      </c>
      <c r="C373" s="36">
        <f t="shared" si="33"/>
        <v>0</v>
      </c>
      <c r="D373" s="36">
        <f t="shared" si="35"/>
        <v>0</v>
      </c>
      <c r="E373" s="36">
        <v>0</v>
      </c>
      <c r="F373" s="36">
        <f t="shared" si="31"/>
        <v>0</v>
      </c>
      <c r="G373" s="37">
        <f t="shared" si="34"/>
        <v>0</v>
      </c>
    </row>
    <row r="374" spans="1:7" x14ac:dyDescent="0.2">
      <c r="A374" s="34" t="str">
        <f t="shared" ref="A374:A403" si="36">+IF(A373&lt;num_pmts,A373+1,"Finished")</f>
        <v>Finished</v>
      </c>
      <c r="B374" s="35">
        <f t="shared" si="32"/>
        <v>53328</v>
      </c>
      <c r="C374" s="36">
        <f t="shared" si="33"/>
        <v>0</v>
      </c>
      <c r="D374" s="36">
        <f t="shared" si="35"/>
        <v>0</v>
      </c>
      <c r="E374" s="36">
        <v>0</v>
      </c>
      <c r="F374" s="36">
        <f t="shared" si="31"/>
        <v>0</v>
      </c>
      <c r="G374" s="37">
        <f t="shared" si="34"/>
        <v>0</v>
      </c>
    </row>
    <row r="375" spans="1:7" x14ac:dyDescent="0.2">
      <c r="A375" s="34" t="str">
        <f t="shared" si="36"/>
        <v>Finished</v>
      </c>
      <c r="B375" s="35">
        <f t="shared" si="32"/>
        <v>53359</v>
      </c>
      <c r="C375" s="36">
        <f t="shared" si="33"/>
        <v>0</v>
      </c>
      <c r="D375" s="36">
        <f t="shared" si="35"/>
        <v>0</v>
      </c>
      <c r="E375" s="36">
        <v>0</v>
      </c>
      <c r="F375" s="36">
        <f t="shared" si="31"/>
        <v>0</v>
      </c>
      <c r="G375" s="37">
        <f t="shared" si="34"/>
        <v>0</v>
      </c>
    </row>
    <row r="376" spans="1:7" x14ac:dyDescent="0.2">
      <c r="A376" s="34" t="str">
        <f t="shared" si="36"/>
        <v>Finished</v>
      </c>
      <c r="B376" s="35">
        <f t="shared" si="32"/>
        <v>53387</v>
      </c>
      <c r="C376" s="36">
        <f t="shared" si="33"/>
        <v>0</v>
      </c>
      <c r="D376" s="36">
        <f t="shared" si="35"/>
        <v>0</v>
      </c>
      <c r="E376" s="36">
        <v>0</v>
      </c>
      <c r="F376" s="36">
        <f t="shared" si="31"/>
        <v>0</v>
      </c>
      <c r="G376" s="37">
        <f t="shared" si="34"/>
        <v>0</v>
      </c>
    </row>
    <row r="377" spans="1:7" x14ac:dyDescent="0.2">
      <c r="A377" s="34" t="str">
        <f t="shared" si="36"/>
        <v>Finished</v>
      </c>
      <c r="B377" s="35">
        <f t="shared" si="32"/>
        <v>53418</v>
      </c>
      <c r="C377" s="36">
        <f t="shared" si="33"/>
        <v>0</v>
      </c>
      <c r="D377" s="36">
        <f t="shared" si="35"/>
        <v>0</v>
      </c>
      <c r="E377" s="36">
        <v>0</v>
      </c>
      <c r="F377" s="36">
        <f t="shared" si="31"/>
        <v>0</v>
      </c>
      <c r="G377" s="37">
        <f t="shared" si="34"/>
        <v>0</v>
      </c>
    </row>
    <row r="378" spans="1:7" x14ac:dyDescent="0.2">
      <c r="A378" s="34" t="str">
        <f t="shared" si="36"/>
        <v>Finished</v>
      </c>
      <c r="B378" s="35">
        <f t="shared" si="32"/>
        <v>53448</v>
      </c>
      <c r="C378" s="36">
        <f t="shared" si="33"/>
        <v>0</v>
      </c>
      <c r="D378" s="36">
        <f t="shared" si="35"/>
        <v>0</v>
      </c>
      <c r="E378" s="36">
        <v>0</v>
      </c>
      <c r="F378" s="36">
        <f t="shared" si="31"/>
        <v>0</v>
      </c>
      <c r="G378" s="37">
        <f t="shared" si="34"/>
        <v>0</v>
      </c>
    </row>
    <row r="379" spans="1:7" x14ac:dyDescent="0.2">
      <c r="A379" s="34" t="str">
        <f t="shared" si="36"/>
        <v>Finished</v>
      </c>
      <c r="B379" s="35">
        <f t="shared" si="32"/>
        <v>53479</v>
      </c>
      <c r="C379" s="36">
        <f t="shared" si="33"/>
        <v>0</v>
      </c>
      <c r="D379" s="36">
        <f t="shared" si="35"/>
        <v>0</v>
      </c>
      <c r="E379" s="36">
        <v>0</v>
      </c>
      <c r="F379" s="36">
        <f t="shared" si="31"/>
        <v>0</v>
      </c>
      <c r="G379" s="37">
        <f t="shared" si="34"/>
        <v>0</v>
      </c>
    </row>
    <row r="380" spans="1:7" x14ac:dyDescent="0.2">
      <c r="A380" s="34" t="str">
        <f t="shared" si="36"/>
        <v>Finished</v>
      </c>
      <c r="B380" s="35">
        <f t="shared" si="32"/>
        <v>53509</v>
      </c>
      <c r="C380" s="36">
        <f t="shared" si="33"/>
        <v>0</v>
      </c>
      <c r="D380" s="36">
        <f t="shared" si="35"/>
        <v>0</v>
      </c>
      <c r="E380" s="36">
        <v>0</v>
      </c>
      <c r="F380" s="36">
        <f t="shared" si="31"/>
        <v>0</v>
      </c>
      <c r="G380" s="37">
        <f t="shared" si="34"/>
        <v>0</v>
      </c>
    </row>
    <row r="381" spans="1:7" x14ac:dyDescent="0.2">
      <c r="A381" s="34" t="str">
        <f t="shared" si="36"/>
        <v>Finished</v>
      </c>
      <c r="B381" s="35">
        <f t="shared" si="32"/>
        <v>53540</v>
      </c>
      <c r="C381" s="36">
        <f t="shared" si="33"/>
        <v>0</v>
      </c>
      <c r="D381" s="36">
        <f t="shared" si="35"/>
        <v>0</v>
      </c>
      <c r="E381" s="36">
        <v>0</v>
      </c>
      <c r="F381" s="36">
        <f t="shared" si="31"/>
        <v>0</v>
      </c>
      <c r="G381" s="37">
        <f t="shared" si="34"/>
        <v>0</v>
      </c>
    </row>
    <row r="382" spans="1:7" x14ac:dyDescent="0.2">
      <c r="A382" s="34" t="str">
        <f t="shared" si="36"/>
        <v>Finished</v>
      </c>
      <c r="B382" s="35">
        <f t="shared" si="32"/>
        <v>53571</v>
      </c>
      <c r="C382" s="36">
        <f t="shared" si="33"/>
        <v>0</v>
      </c>
      <c r="D382" s="36">
        <f t="shared" si="35"/>
        <v>0</v>
      </c>
      <c r="E382" s="36">
        <v>0</v>
      </c>
      <c r="F382" s="36">
        <f t="shared" si="31"/>
        <v>0</v>
      </c>
      <c r="G382" s="37">
        <f t="shared" si="34"/>
        <v>0</v>
      </c>
    </row>
    <row r="383" spans="1:7" x14ac:dyDescent="0.2">
      <c r="A383" s="34" t="str">
        <f t="shared" si="36"/>
        <v>Finished</v>
      </c>
      <c r="B383" s="35">
        <f t="shared" si="32"/>
        <v>53601</v>
      </c>
      <c r="C383" s="36">
        <f t="shared" si="33"/>
        <v>0</v>
      </c>
      <c r="D383" s="36">
        <f t="shared" si="35"/>
        <v>0</v>
      </c>
      <c r="E383" s="36">
        <v>0</v>
      </c>
      <c r="F383" s="36">
        <f t="shared" si="31"/>
        <v>0</v>
      </c>
      <c r="G383" s="37">
        <f t="shared" si="34"/>
        <v>0</v>
      </c>
    </row>
    <row r="384" spans="1:7" x14ac:dyDescent="0.2">
      <c r="A384" s="34" t="str">
        <f t="shared" si="36"/>
        <v>Finished</v>
      </c>
      <c r="B384" s="35">
        <f t="shared" si="32"/>
        <v>53632</v>
      </c>
      <c r="C384" s="36">
        <f t="shared" si="33"/>
        <v>0</v>
      </c>
      <c r="D384" s="36">
        <f t="shared" si="35"/>
        <v>0</v>
      </c>
      <c r="E384" s="36">
        <v>0</v>
      </c>
      <c r="F384" s="36">
        <f t="shared" si="31"/>
        <v>0</v>
      </c>
      <c r="G384" s="37">
        <f t="shared" si="34"/>
        <v>0</v>
      </c>
    </row>
    <row r="385" spans="1:7" x14ac:dyDescent="0.2">
      <c r="A385" s="34" t="str">
        <f t="shared" si="36"/>
        <v>Finished</v>
      </c>
      <c r="B385" s="35">
        <f t="shared" si="32"/>
        <v>53662</v>
      </c>
      <c r="C385" s="36">
        <f t="shared" si="33"/>
        <v>0</v>
      </c>
      <c r="D385" s="36">
        <f t="shared" si="35"/>
        <v>0</v>
      </c>
      <c r="E385" s="36">
        <v>0</v>
      </c>
      <c r="F385" s="36">
        <f t="shared" si="31"/>
        <v>0</v>
      </c>
      <c r="G385" s="37">
        <f t="shared" si="34"/>
        <v>0</v>
      </c>
    </row>
    <row r="386" spans="1:7" x14ac:dyDescent="0.2">
      <c r="A386" s="34" t="str">
        <f t="shared" si="36"/>
        <v>Finished</v>
      </c>
      <c r="B386" s="35">
        <f t="shared" si="32"/>
        <v>53693</v>
      </c>
      <c r="C386" s="36">
        <f t="shared" si="33"/>
        <v>0</v>
      </c>
      <c r="D386" s="36">
        <f t="shared" si="35"/>
        <v>0</v>
      </c>
      <c r="E386" s="36">
        <v>0</v>
      </c>
      <c r="F386" s="36">
        <f t="shared" si="31"/>
        <v>0</v>
      </c>
      <c r="G386" s="37">
        <f t="shared" si="34"/>
        <v>0</v>
      </c>
    </row>
    <row r="387" spans="1:7" x14ac:dyDescent="0.2">
      <c r="A387" s="34" t="str">
        <f t="shared" si="36"/>
        <v>Finished</v>
      </c>
      <c r="B387" s="35">
        <f t="shared" si="32"/>
        <v>53724</v>
      </c>
      <c r="C387" s="36">
        <f t="shared" si="33"/>
        <v>0</v>
      </c>
      <c r="D387" s="36">
        <f t="shared" si="35"/>
        <v>0</v>
      </c>
      <c r="E387" s="36">
        <v>0</v>
      </c>
      <c r="F387" s="36">
        <f t="shared" si="31"/>
        <v>0</v>
      </c>
      <c r="G387" s="37">
        <f t="shared" si="34"/>
        <v>0</v>
      </c>
    </row>
    <row r="388" spans="1:7" x14ac:dyDescent="0.2">
      <c r="A388" s="34" t="str">
        <f t="shared" si="36"/>
        <v>Finished</v>
      </c>
      <c r="B388" s="35">
        <f t="shared" si="32"/>
        <v>53752</v>
      </c>
      <c r="C388" s="36">
        <f t="shared" si="33"/>
        <v>0</v>
      </c>
      <c r="D388" s="36">
        <f t="shared" si="35"/>
        <v>0</v>
      </c>
      <c r="E388" s="36">
        <v>0</v>
      </c>
      <c r="F388" s="36">
        <f t="shared" si="31"/>
        <v>0</v>
      </c>
      <c r="G388" s="37">
        <f t="shared" si="34"/>
        <v>0</v>
      </c>
    </row>
    <row r="389" spans="1:7" x14ac:dyDescent="0.2">
      <c r="A389" s="34" t="str">
        <f t="shared" si="36"/>
        <v>Finished</v>
      </c>
      <c r="B389" s="35">
        <f t="shared" si="32"/>
        <v>53783</v>
      </c>
      <c r="C389" s="36">
        <f t="shared" si="33"/>
        <v>0</v>
      </c>
      <c r="D389" s="36">
        <f t="shared" si="35"/>
        <v>0</v>
      </c>
      <c r="E389" s="36">
        <v>0</v>
      </c>
      <c r="F389" s="36">
        <f t="shared" si="31"/>
        <v>0</v>
      </c>
      <c r="G389" s="37">
        <f t="shared" si="34"/>
        <v>0</v>
      </c>
    </row>
    <row r="390" spans="1:7" x14ac:dyDescent="0.2">
      <c r="A390" s="34" t="str">
        <f t="shared" si="36"/>
        <v>Finished</v>
      </c>
      <c r="B390" s="35">
        <f t="shared" si="32"/>
        <v>53813</v>
      </c>
      <c r="C390" s="36">
        <f t="shared" si="33"/>
        <v>0</v>
      </c>
      <c r="D390" s="36">
        <f t="shared" si="35"/>
        <v>0</v>
      </c>
      <c r="E390" s="36">
        <v>0</v>
      </c>
      <c r="F390" s="36">
        <f t="shared" si="31"/>
        <v>0</v>
      </c>
      <c r="G390" s="37">
        <f t="shared" si="34"/>
        <v>0</v>
      </c>
    </row>
    <row r="391" spans="1:7" x14ac:dyDescent="0.2">
      <c r="A391" s="34" t="str">
        <f t="shared" si="36"/>
        <v>Finished</v>
      </c>
      <c r="B391" s="35">
        <f t="shared" si="32"/>
        <v>53844</v>
      </c>
      <c r="C391" s="36">
        <f t="shared" si="33"/>
        <v>0</v>
      </c>
      <c r="D391" s="36">
        <f t="shared" si="35"/>
        <v>0</v>
      </c>
      <c r="E391" s="36">
        <v>0</v>
      </c>
      <c r="F391" s="36">
        <f t="shared" si="31"/>
        <v>0</v>
      </c>
      <c r="G391" s="37">
        <f t="shared" si="34"/>
        <v>0</v>
      </c>
    </row>
    <row r="392" spans="1:7" x14ac:dyDescent="0.2">
      <c r="A392" s="34" t="str">
        <f t="shared" si="36"/>
        <v>Finished</v>
      </c>
      <c r="B392" s="35">
        <f t="shared" si="32"/>
        <v>53874</v>
      </c>
      <c r="C392" s="36">
        <f t="shared" si="33"/>
        <v>0</v>
      </c>
      <c r="D392" s="36">
        <f t="shared" si="35"/>
        <v>0</v>
      </c>
      <c r="E392" s="36">
        <v>0</v>
      </c>
      <c r="F392" s="36">
        <f t="shared" si="31"/>
        <v>0</v>
      </c>
      <c r="G392" s="37">
        <f t="shared" si="34"/>
        <v>0</v>
      </c>
    </row>
    <row r="393" spans="1:7" x14ac:dyDescent="0.2">
      <c r="A393" s="34" t="str">
        <f t="shared" si="36"/>
        <v>Finished</v>
      </c>
      <c r="B393" s="35">
        <f t="shared" si="32"/>
        <v>53905</v>
      </c>
      <c r="C393" s="36">
        <f t="shared" si="33"/>
        <v>0</v>
      </c>
      <c r="D393" s="36">
        <f t="shared" si="35"/>
        <v>0</v>
      </c>
      <c r="E393" s="36">
        <v>0</v>
      </c>
      <c r="F393" s="36">
        <f t="shared" si="31"/>
        <v>0</v>
      </c>
      <c r="G393" s="37">
        <f t="shared" si="34"/>
        <v>0</v>
      </c>
    </row>
    <row r="394" spans="1:7" x14ac:dyDescent="0.2">
      <c r="A394" s="34" t="str">
        <f t="shared" si="36"/>
        <v>Finished</v>
      </c>
      <c r="B394" s="35">
        <f t="shared" si="32"/>
        <v>53936</v>
      </c>
      <c r="C394" s="36">
        <f t="shared" si="33"/>
        <v>0</v>
      </c>
      <c r="D394" s="36">
        <f t="shared" si="35"/>
        <v>0</v>
      </c>
      <c r="E394" s="36">
        <v>0</v>
      </c>
      <c r="F394" s="36">
        <f t="shared" si="31"/>
        <v>0</v>
      </c>
      <c r="G394" s="37">
        <f t="shared" si="34"/>
        <v>0</v>
      </c>
    </row>
    <row r="395" spans="1:7" x14ac:dyDescent="0.2">
      <c r="A395" s="34" t="str">
        <f t="shared" si="36"/>
        <v>Finished</v>
      </c>
      <c r="B395" s="35">
        <f t="shared" si="32"/>
        <v>53966</v>
      </c>
      <c r="C395" s="36">
        <f t="shared" si="33"/>
        <v>0</v>
      </c>
      <c r="D395" s="36">
        <f t="shared" si="35"/>
        <v>0</v>
      </c>
      <c r="E395" s="36">
        <v>0</v>
      </c>
      <c r="F395" s="36">
        <f t="shared" si="31"/>
        <v>0</v>
      </c>
      <c r="G395" s="37">
        <f t="shared" si="34"/>
        <v>0</v>
      </c>
    </row>
    <row r="396" spans="1:7" x14ac:dyDescent="0.2">
      <c r="A396" s="34" t="str">
        <f t="shared" si="36"/>
        <v>Finished</v>
      </c>
      <c r="B396" s="35">
        <f t="shared" si="32"/>
        <v>53997</v>
      </c>
      <c r="C396" s="36">
        <f t="shared" si="33"/>
        <v>0</v>
      </c>
      <c r="D396" s="36">
        <f t="shared" si="35"/>
        <v>0</v>
      </c>
      <c r="E396" s="36">
        <v>0</v>
      </c>
      <c r="F396" s="36">
        <f t="shared" si="31"/>
        <v>0</v>
      </c>
      <c r="G396" s="37">
        <f t="shared" si="34"/>
        <v>0</v>
      </c>
    </row>
    <row r="397" spans="1:7" x14ac:dyDescent="0.2">
      <c r="A397" s="34" t="str">
        <f t="shared" si="36"/>
        <v>Finished</v>
      </c>
      <c r="B397" s="35">
        <f t="shared" si="32"/>
        <v>54027</v>
      </c>
      <c r="C397" s="36">
        <f t="shared" si="33"/>
        <v>0</v>
      </c>
      <c r="D397" s="36">
        <f t="shared" si="35"/>
        <v>0</v>
      </c>
      <c r="E397" s="36">
        <v>0</v>
      </c>
      <c r="F397" s="36">
        <f t="shared" si="31"/>
        <v>0</v>
      </c>
      <c r="G397" s="37">
        <f t="shared" si="34"/>
        <v>0</v>
      </c>
    </row>
    <row r="398" spans="1:7" x14ac:dyDescent="0.2">
      <c r="A398" s="34" t="str">
        <f t="shared" si="36"/>
        <v>Finished</v>
      </c>
      <c r="B398" s="35">
        <f t="shared" si="32"/>
        <v>54058</v>
      </c>
      <c r="C398" s="36">
        <f t="shared" si="33"/>
        <v>0</v>
      </c>
      <c r="D398" s="36">
        <f t="shared" si="35"/>
        <v>0</v>
      </c>
      <c r="E398" s="36">
        <v>0</v>
      </c>
      <c r="F398" s="36">
        <f t="shared" si="31"/>
        <v>0</v>
      </c>
      <c r="G398" s="37">
        <f t="shared" si="34"/>
        <v>0</v>
      </c>
    </row>
    <row r="399" spans="1:7" x14ac:dyDescent="0.2">
      <c r="A399" s="34" t="str">
        <f t="shared" si="36"/>
        <v>Finished</v>
      </c>
      <c r="B399" s="35">
        <f t="shared" si="32"/>
        <v>54089</v>
      </c>
      <c r="C399" s="36">
        <f t="shared" si="33"/>
        <v>0</v>
      </c>
      <c r="D399" s="36">
        <f t="shared" si="35"/>
        <v>0</v>
      </c>
      <c r="E399" s="36">
        <v>0</v>
      </c>
      <c r="F399" s="36">
        <f t="shared" si="31"/>
        <v>0</v>
      </c>
      <c r="G399" s="37">
        <f t="shared" si="34"/>
        <v>0</v>
      </c>
    </row>
    <row r="400" spans="1:7" x14ac:dyDescent="0.2">
      <c r="A400" s="34" t="str">
        <f t="shared" si="36"/>
        <v>Finished</v>
      </c>
      <c r="B400" s="35">
        <f t="shared" si="32"/>
        <v>54118</v>
      </c>
      <c r="C400" s="36">
        <f t="shared" si="33"/>
        <v>0</v>
      </c>
      <c r="D400" s="36">
        <f t="shared" si="35"/>
        <v>0</v>
      </c>
      <c r="E400" s="36">
        <v>0</v>
      </c>
      <c r="F400" s="36">
        <f t="shared" si="31"/>
        <v>0</v>
      </c>
      <c r="G400" s="37">
        <f t="shared" si="34"/>
        <v>0</v>
      </c>
    </row>
    <row r="401" spans="1:7" x14ac:dyDescent="0.2">
      <c r="A401" s="34" t="str">
        <f t="shared" si="36"/>
        <v>Finished</v>
      </c>
      <c r="B401" s="35">
        <f t="shared" si="32"/>
        <v>54149</v>
      </c>
      <c r="C401" s="36">
        <f t="shared" si="33"/>
        <v>0</v>
      </c>
      <c r="D401" s="36">
        <f t="shared" si="35"/>
        <v>0</v>
      </c>
      <c r="E401" s="36">
        <v>0</v>
      </c>
      <c r="F401" s="36">
        <f t="shared" si="31"/>
        <v>0</v>
      </c>
      <c r="G401" s="37">
        <f t="shared" si="34"/>
        <v>0</v>
      </c>
    </row>
    <row r="402" spans="1:7" x14ac:dyDescent="0.2">
      <c r="A402" s="34" t="str">
        <f t="shared" si="36"/>
        <v>Finished</v>
      </c>
      <c r="B402" s="35">
        <f t="shared" si="32"/>
        <v>54179</v>
      </c>
      <c r="C402" s="36">
        <f t="shared" si="33"/>
        <v>0</v>
      </c>
      <c r="D402" s="36">
        <f t="shared" si="35"/>
        <v>0</v>
      </c>
      <c r="E402" s="36">
        <v>0</v>
      </c>
      <c r="F402" s="36">
        <f t="shared" si="31"/>
        <v>0</v>
      </c>
      <c r="G402" s="37">
        <f t="shared" si="34"/>
        <v>0</v>
      </c>
    </row>
    <row r="403" spans="1:7" x14ac:dyDescent="0.2">
      <c r="A403" s="34" t="str">
        <f t="shared" si="36"/>
        <v>Finished</v>
      </c>
      <c r="B403" s="35">
        <f t="shared" si="32"/>
        <v>54210</v>
      </c>
      <c r="C403" s="36">
        <f t="shared" si="33"/>
        <v>0</v>
      </c>
      <c r="D403" s="36">
        <f t="shared" si="35"/>
        <v>0</v>
      </c>
      <c r="E403" s="36">
        <v>0</v>
      </c>
      <c r="F403" s="36">
        <f t="shared" si="31"/>
        <v>0</v>
      </c>
      <c r="G403" s="37">
        <f t="shared" si="34"/>
        <v>0</v>
      </c>
    </row>
  </sheetData>
  <mergeCells count="3">
    <mergeCell ref="Q5:Q7"/>
    <mergeCell ref="Q9:Q14"/>
    <mergeCell ref="D19:F19"/>
  </mergeCells>
  <dataValidations count="3">
    <dataValidation type="list" allowBlank="1" showInputMessage="1" showErrorMessage="1" sqref="F3">
      <formula1>$S$13:$S$14</formula1>
    </dataValidation>
    <dataValidation type="list" allowBlank="1" showInputMessage="1" showErrorMessage="1" sqref="B4">
      <formula1>list_num_days_in_year</formula1>
    </dataValidation>
    <dataValidation type="list" allowBlank="1" showInputMessage="1" showErrorMessage="1" sqref="B15:B16">
      <formula1>list_schedules_intervals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S405"/>
  <sheetViews>
    <sheetView zoomScale="70" zoomScaleNormal="70" workbookViewId="0">
      <pane xSplit="3" ySplit="22" topLeftCell="D23" activePane="bottomRight" state="frozen"/>
      <selection activeCell="C25" sqref="C25"/>
      <selection pane="topRight" activeCell="C25" sqref="C25"/>
      <selection pane="bottomLeft" activeCell="C25" sqref="C25"/>
      <selection pane="bottomRight" activeCell="E3" sqref="E3"/>
    </sheetView>
  </sheetViews>
  <sheetFormatPr defaultRowHeight="14.25" x14ac:dyDescent="0.2"/>
  <cols>
    <col min="1" max="1" width="31" customWidth="1"/>
    <col min="2" max="2" width="22.25" customWidth="1"/>
    <col min="3" max="3" width="17.875" style="1" customWidth="1"/>
    <col min="4" max="4" width="16.625" style="1" customWidth="1"/>
    <col min="5" max="5" width="37.375" style="1" customWidth="1"/>
    <col min="6" max="6" width="21.25" style="1" customWidth="1"/>
    <col min="7" max="7" width="14.75" style="1" customWidth="1"/>
    <col min="8" max="8" width="1.625" customWidth="1"/>
    <col min="9" max="9" width="10.5" hidden="1" customWidth="1"/>
    <col min="10" max="10" width="26.875" hidden="1" customWidth="1"/>
    <col min="11" max="11" width="11.25" hidden="1" customWidth="1"/>
    <col min="12" max="12" width="10.5" hidden="1" customWidth="1"/>
    <col min="13" max="13" width="4.625" customWidth="1"/>
    <col min="14" max="14" width="17.25" customWidth="1"/>
    <col min="15" max="15" width="15.625" customWidth="1"/>
    <col min="16" max="16" width="16.75" customWidth="1"/>
    <col min="17" max="17" width="14" customWidth="1"/>
    <col min="18" max="18" width="9" customWidth="1"/>
    <col min="19" max="19" width="18" customWidth="1"/>
    <col min="20" max="20" width="9" customWidth="1"/>
  </cols>
  <sheetData>
    <row r="1" spans="1:19" ht="15.75" x14ac:dyDescent="0.25">
      <c r="E1" s="49"/>
      <c r="F1" s="285" t="s">
        <v>180</v>
      </c>
      <c r="J1" t="s">
        <v>96</v>
      </c>
    </row>
    <row r="2" spans="1:19" ht="15" thickBot="1" x14ac:dyDescent="0.25">
      <c r="J2" t="s">
        <v>97</v>
      </c>
    </row>
    <row r="3" spans="1:19" ht="15.75" thickBot="1" x14ac:dyDescent="0.3">
      <c r="E3" s="86" t="s">
        <v>182</v>
      </c>
      <c r="F3" s="225" t="s">
        <v>109</v>
      </c>
    </row>
    <row r="4" spans="1:19" ht="13.5" customHeight="1" thickBot="1" x14ac:dyDescent="0.3">
      <c r="A4" s="217" t="s">
        <v>32</v>
      </c>
      <c r="B4" s="198">
        <v>360</v>
      </c>
      <c r="C4" s="156" t="s">
        <v>139</v>
      </c>
      <c r="E4" s="7" t="str">
        <f>+"# pmt interval p: "&amp; $B$15</f>
        <v># pmt interval p: 1-month (Monthly)</v>
      </c>
      <c r="F4" s="203">
        <f>+VLOOKUP(selected_pmt_interval,$N$5:$O$14,2,0)</f>
        <v>12</v>
      </c>
      <c r="G4" s="116"/>
      <c r="J4" t="s">
        <v>100</v>
      </c>
      <c r="N4" s="27" t="s">
        <v>115</v>
      </c>
      <c r="O4" s="96" t="s">
        <v>116</v>
      </c>
      <c r="P4" s="97" t="s">
        <v>104</v>
      </c>
      <c r="S4" s="27" t="s">
        <v>27</v>
      </c>
    </row>
    <row r="5" spans="1:19" ht="15" thickBot="1" x14ac:dyDescent="0.25">
      <c r="A5" s="194"/>
      <c r="B5" s="47"/>
      <c r="D5" s="103"/>
      <c r="E5" s="117" t="str">
        <f>+"#comp interval c: "&amp;$B$16</f>
        <v>#comp interval c: 6-months</v>
      </c>
      <c r="F5" s="204">
        <f>+VLOOKUP(selected_comp_interval,$N$5:$O$14,2,0)</f>
        <v>2</v>
      </c>
      <c r="G5" s="5"/>
      <c r="J5" t="s">
        <v>99</v>
      </c>
      <c r="N5" s="14" t="s">
        <v>16</v>
      </c>
      <c r="O5" s="19">
        <v>52</v>
      </c>
      <c r="P5" s="215">
        <v>7</v>
      </c>
      <c r="Q5" s="293" t="s">
        <v>23</v>
      </c>
      <c r="S5" s="14">
        <v>360</v>
      </c>
    </row>
    <row r="6" spans="1:19" ht="15" customHeight="1" thickBot="1" x14ac:dyDescent="0.3">
      <c r="A6" s="218" t="s">
        <v>77</v>
      </c>
      <c r="B6" s="93">
        <v>6.5000000000000002E-2</v>
      </c>
      <c r="C6" s="184"/>
      <c r="D6" s="103"/>
      <c r="E6" s="12" t="s">
        <v>117</v>
      </c>
      <c r="F6" s="205">
        <f>+VLOOKUP(selected_pmt_interval,$N$5:$P$14,3,0)</f>
        <v>1</v>
      </c>
      <c r="G6" s="4"/>
      <c r="J6" s="90" t="s">
        <v>51</v>
      </c>
      <c r="K6" s="87"/>
      <c r="N6" s="15" t="s">
        <v>15</v>
      </c>
      <c r="O6" s="19">
        <f>52/2</f>
        <v>26</v>
      </c>
      <c r="P6" s="215">
        <v>14</v>
      </c>
      <c r="Q6" s="293"/>
      <c r="S6" s="15">
        <v>364</v>
      </c>
    </row>
    <row r="7" spans="1:19" ht="15" thickBot="1" x14ac:dyDescent="0.25">
      <c r="A7" s="10" t="s">
        <v>2</v>
      </c>
      <c r="B7" s="91">
        <v>0</v>
      </c>
      <c r="J7" s="9" t="s">
        <v>33</v>
      </c>
      <c r="K7" s="73">
        <f>+B7*loan_amt</f>
        <v>0</v>
      </c>
      <c r="N7" s="15" t="s">
        <v>11</v>
      </c>
      <c r="O7" s="19">
        <f>+O5/4</f>
        <v>13</v>
      </c>
      <c r="P7" s="215">
        <v>28</v>
      </c>
      <c r="Q7" s="293"/>
      <c r="S7" s="15">
        <v>365</v>
      </c>
    </row>
    <row r="8" spans="1:19" ht="15" thickBot="1" x14ac:dyDescent="0.25">
      <c r="A8" s="47"/>
      <c r="B8" s="47"/>
      <c r="E8" s="7" t="s">
        <v>103</v>
      </c>
      <c r="F8" s="286">
        <f>+Quoted_APR-B7</f>
        <v>6.5000000000000002E-2</v>
      </c>
      <c r="G8" s="131"/>
      <c r="J8" s="9"/>
      <c r="K8" s="73"/>
      <c r="N8" s="15" t="s">
        <v>113</v>
      </c>
      <c r="O8" s="144">
        <f>+num_days_in_year</f>
        <v>360</v>
      </c>
      <c r="P8" s="215">
        <v>1</v>
      </c>
      <c r="Q8" s="272"/>
      <c r="S8" s="19"/>
    </row>
    <row r="9" spans="1:19" x14ac:dyDescent="0.2">
      <c r="A9" s="7" t="s">
        <v>7</v>
      </c>
      <c r="B9" s="199">
        <v>42500</v>
      </c>
      <c r="E9" s="117" t="s">
        <v>67</v>
      </c>
      <c r="F9" s="207">
        <f>+((1+cal_apr_after_points/cal_num_comp_interval)^(cal_num_comp_interval/cal_num_pmt_interval)-1)*cal_num_pmt_interval</f>
        <v>6.4136880905970806E-2</v>
      </c>
      <c r="G9"/>
      <c r="J9" s="9" t="s">
        <v>114</v>
      </c>
      <c r="K9" s="71">
        <f>+((1+Quoted_APR/cal_num_comp_interval)^(cal_num_comp_interval/cal_num_pmt_interval)-1)*cal_num_pmt_interval</f>
        <v>6.4136880905970806E-2</v>
      </c>
      <c r="N9" s="15" t="s">
        <v>13</v>
      </c>
      <c r="O9" s="19">
        <v>12</v>
      </c>
      <c r="P9" s="15">
        <v>1</v>
      </c>
      <c r="Q9" s="294" t="s">
        <v>24</v>
      </c>
    </row>
    <row r="10" spans="1:19" ht="15.75" thickBot="1" x14ac:dyDescent="0.3">
      <c r="A10" s="10" t="s">
        <v>8</v>
      </c>
      <c r="B10" s="22">
        <v>12</v>
      </c>
      <c r="D10"/>
      <c r="E10" s="127" t="str">
        <f>"ARP new/#pmt interval: "&amp;$B$15</f>
        <v>ARP new/#pmt interval: 1-month (Monthly)</v>
      </c>
      <c r="F10" s="208">
        <f>+cal_apr_new/cal_num_pmt_interval</f>
        <v>5.3447400754975671E-3</v>
      </c>
      <c r="G10" s="130"/>
      <c r="J10" s="21" t="str">
        <f>+$B$15&amp;" rate"</f>
        <v>1-month (Monthly) rate</v>
      </c>
      <c r="K10" s="79">
        <f>K9/cal_num_pmt_interval</f>
        <v>5.3447400754975671E-3</v>
      </c>
      <c r="N10" s="15" t="s">
        <v>14</v>
      </c>
      <c r="O10" s="19">
        <v>6</v>
      </c>
      <c r="P10" s="15">
        <v>2</v>
      </c>
      <c r="Q10" s="294"/>
    </row>
    <row r="11" spans="1:19" ht="15.75" thickBot="1" x14ac:dyDescent="0.3">
      <c r="A11" s="47"/>
      <c r="B11" s="83"/>
      <c r="D11" s="132"/>
      <c r="E11" s="219" t="s">
        <v>177</v>
      </c>
      <c r="F11" s="221">
        <f>+PMT(cal_periodic_pmt_rate,num_pmts,-loan_amt)</f>
        <v>3665.909378592607</v>
      </c>
      <c r="I11" s="6"/>
      <c r="J11" s="9" t="s">
        <v>34</v>
      </c>
      <c r="K11" s="69">
        <f>(cal_pv_on_p0*(1+$F$10)^num_pmts)*($F$10)/((1+$F$10)^num_pmts-1)</f>
        <v>0</v>
      </c>
      <c r="L11" s="6"/>
      <c r="M11" s="6"/>
      <c r="N11" s="15" t="s">
        <v>12</v>
      </c>
      <c r="O11" s="19">
        <v>4</v>
      </c>
      <c r="P11" s="15">
        <v>3</v>
      </c>
      <c r="Q11" s="294"/>
    </row>
    <row r="12" spans="1:19" ht="15" thickBot="1" x14ac:dyDescent="0.25">
      <c r="A12" s="86" t="s">
        <v>49</v>
      </c>
      <c r="B12" s="23">
        <v>42566</v>
      </c>
      <c r="D12"/>
      <c r="G12" s="3"/>
      <c r="J12" s="9" t="s">
        <v>35</v>
      </c>
      <c r="K12" s="69">
        <f>+cal_periodic_pmt_amt</f>
        <v>3665.909378592607</v>
      </c>
      <c r="N12" s="15" t="s">
        <v>9</v>
      </c>
      <c r="O12" s="19">
        <v>3</v>
      </c>
      <c r="P12" s="15">
        <v>4</v>
      </c>
      <c r="Q12" s="294"/>
      <c r="S12" s="140" t="s">
        <v>108</v>
      </c>
    </row>
    <row r="13" spans="1:19" ht="15" thickBot="1" x14ac:dyDescent="0.25">
      <c r="A13" s="10" t="s">
        <v>0</v>
      </c>
      <c r="B13" s="200">
        <v>42614</v>
      </c>
      <c r="C13" s="1">
        <f>+first_pmt_due-approval_date</f>
        <v>48</v>
      </c>
      <c r="D13"/>
      <c r="E13" s="86" t="s">
        <v>140</v>
      </c>
      <c r="F13" s="209">
        <f>+EDATE(first_pmt_due,-Len_of_pmt_interval)</f>
        <v>42583</v>
      </c>
      <c r="G13"/>
      <c r="J13" s="9" t="s">
        <v>36</v>
      </c>
      <c r="K13" s="70">
        <f>+K11-K12</f>
        <v>-3665.909378592607</v>
      </c>
      <c r="N13" s="15" t="s">
        <v>10</v>
      </c>
      <c r="O13" s="19">
        <v>2</v>
      </c>
      <c r="P13" s="15">
        <v>6</v>
      </c>
      <c r="Q13" s="294"/>
      <c r="S13" s="141" t="s">
        <v>109</v>
      </c>
    </row>
    <row r="14" spans="1:19" ht="15.75" thickBot="1" x14ac:dyDescent="0.3">
      <c r="A14" s="47"/>
      <c r="B14" s="47"/>
      <c r="D14"/>
      <c r="E14" s="117" t="s">
        <v>141</v>
      </c>
      <c r="F14" s="210">
        <f>+$F$13-approval_date</f>
        <v>17</v>
      </c>
      <c r="G14" s="136"/>
      <c r="J14" s="59" t="s">
        <v>38</v>
      </c>
      <c r="K14" s="74">
        <f>+IFERROR(K7/K13,0)</f>
        <v>0</v>
      </c>
      <c r="N14" s="16" t="s">
        <v>17</v>
      </c>
      <c r="O14" s="20">
        <v>1</v>
      </c>
      <c r="P14" s="16">
        <v>12</v>
      </c>
      <c r="Q14" s="294"/>
      <c r="S14" s="142" t="s">
        <v>110</v>
      </c>
    </row>
    <row r="15" spans="1:19" ht="15.75" thickBot="1" x14ac:dyDescent="0.3">
      <c r="A15" s="7" t="s">
        <v>22</v>
      </c>
      <c r="B15" s="89" t="s">
        <v>13</v>
      </c>
      <c r="D15"/>
      <c r="E15" s="92" t="s">
        <v>178</v>
      </c>
      <c r="F15" s="287">
        <f>+loan_amt*cal_apr_new/num_days_in_year*cal_days_loan_to_p0</f>
        <v>128.71915681823307</v>
      </c>
      <c r="J15" s="72" t="s">
        <v>37</v>
      </c>
      <c r="K15" s="80">
        <f>+K10-cal_periodic_pmt_rate</f>
        <v>0</v>
      </c>
    </row>
    <row r="16" spans="1:19" ht="16.5" thickBot="1" x14ac:dyDescent="0.3">
      <c r="A16" s="59" t="s">
        <v>1</v>
      </c>
      <c r="B16" s="202" t="s">
        <v>10</v>
      </c>
      <c r="C16" s="106"/>
      <c r="D16" s="84"/>
      <c r="E16" s="193" t="s">
        <v>142</v>
      </c>
      <c r="F16" s="214">
        <f>+first_pmt_due-cal_prev_scan_date</f>
        <v>31</v>
      </c>
      <c r="J16" s="81" t="s">
        <v>39</v>
      </c>
      <c r="K16" s="82" t="str">
        <f>+IF(K14&lt;num_pmts,"Yes","No")</f>
        <v>Yes</v>
      </c>
      <c r="M16" s="49"/>
      <c r="N16" s="128"/>
    </row>
    <row r="17" spans="1:19" ht="15" thickBot="1" x14ac:dyDescent="0.25">
      <c r="A17" s="10" t="s">
        <v>3</v>
      </c>
      <c r="B17" s="22" t="s">
        <v>54</v>
      </c>
      <c r="D17" s="84"/>
      <c r="E17" s="117" t="s">
        <v>179</v>
      </c>
      <c r="F17" s="289">
        <f>+cal_interest_loan_to_p0*cal_periodic_pmt_rate</f>
        <v>0.6879704359306662</v>
      </c>
    </row>
    <row r="18" spans="1:19" ht="15" x14ac:dyDescent="0.25">
      <c r="A18" s="47"/>
      <c r="B18" s="83"/>
      <c r="D18" s="84"/>
      <c r="E18" s="117" t="s">
        <v>143</v>
      </c>
      <c r="F18" s="290">
        <f>+cal_periodic_pmt_rate*loan_amt</f>
        <v>227.15145320864661</v>
      </c>
      <c r="G18" s="3"/>
      <c r="J18" s="83"/>
      <c r="K18" s="47"/>
      <c r="N18" s="1"/>
      <c r="P18" s="135"/>
    </row>
    <row r="19" spans="1:19" x14ac:dyDescent="0.2">
      <c r="A19" t="s">
        <v>171</v>
      </c>
      <c r="D19" s="129">
        <f>+D20/num_pmts</f>
        <v>3779.6020471464931</v>
      </c>
      <c r="E19" s="48"/>
      <c r="F19" s="48"/>
      <c r="J19" s="83"/>
      <c r="K19" s="47"/>
      <c r="N19" s="3"/>
      <c r="O19" s="136"/>
    </row>
    <row r="20" spans="1:19" s="49" customFormat="1" ht="16.5" thickBot="1" x14ac:dyDescent="0.3">
      <c r="A20" s="49" t="s">
        <v>26</v>
      </c>
      <c r="C20" s="50"/>
      <c r="D20" s="51">
        <f>+SUM(D23:D405)</f>
        <v>45355.224565757919</v>
      </c>
      <c r="E20" s="51">
        <f>+SUM(E23:E405)</f>
        <v>2855.2245657579238</v>
      </c>
      <c r="F20" s="51">
        <f>+SUM(F23:F405)</f>
        <v>42500</v>
      </c>
      <c r="G20" s="51"/>
      <c r="N20" s="51"/>
      <c r="O20" s="51"/>
    </row>
    <row r="21" spans="1:19" ht="15.75" thickBot="1" x14ac:dyDescent="0.3">
      <c r="A21" s="8"/>
      <c r="B21" s="8"/>
      <c r="C21" s="17"/>
      <c r="D21" s="295" t="s">
        <v>4</v>
      </c>
      <c r="E21" s="296"/>
      <c r="F21" s="297"/>
      <c r="G21" s="18"/>
    </row>
    <row r="22" spans="1:19" s="85" customFormat="1" ht="45" x14ac:dyDescent="0.2">
      <c r="A22" s="251" t="s">
        <v>47</v>
      </c>
      <c r="B22" s="251" t="s">
        <v>166</v>
      </c>
      <c r="C22" s="252" t="s">
        <v>165</v>
      </c>
      <c r="D22" s="253" t="s">
        <v>167</v>
      </c>
      <c r="E22" s="253" t="s">
        <v>168</v>
      </c>
      <c r="F22" s="253" t="s">
        <v>169</v>
      </c>
      <c r="G22" s="254" t="s">
        <v>170</v>
      </c>
      <c r="J22" s="85">
        <f>16/30*100</f>
        <v>53.333333333333336</v>
      </c>
      <c r="N22"/>
      <c r="O22"/>
      <c r="P22"/>
      <c r="Q22"/>
    </row>
    <row r="23" spans="1:19" s="255" customFormat="1" ht="15" x14ac:dyDescent="0.25">
      <c r="A23" s="278" t="s">
        <v>125</v>
      </c>
      <c r="B23" s="279">
        <f>+approval_date</f>
        <v>42566</v>
      </c>
      <c r="C23" s="280">
        <f>+loan_amt</f>
        <v>42500</v>
      </c>
      <c r="D23" s="284">
        <v>0</v>
      </c>
      <c r="E23" s="284">
        <v>0</v>
      </c>
      <c r="F23" s="284">
        <v>0</v>
      </c>
      <c r="G23" s="282">
        <f>+C23</f>
        <v>42500</v>
      </c>
      <c r="N23"/>
      <c r="O23"/>
      <c r="P23"/>
      <c r="Q23"/>
      <c r="S23" s="257"/>
    </row>
    <row r="24" spans="1:19" ht="15" x14ac:dyDescent="0.25">
      <c r="A24" s="34">
        <v>1</v>
      </c>
      <c r="B24" s="102">
        <f>+first_pmt_due</f>
        <v>42614</v>
      </c>
      <c r="C24" s="191">
        <f>+G23</f>
        <v>42500</v>
      </c>
      <c r="D24" s="192">
        <f>+E24+F24</f>
        <v>356.55858046281037</v>
      </c>
      <c r="E24" s="242">
        <f>+IF(F3="Yes",cal_interest_loan_to_p0+F17+F18,cal_interest_loan_to_p0+F18)</f>
        <v>356.55858046281037</v>
      </c>
      <c r="F24" s="240">
        <f t="shared" ref="F24:F87" si="0">+IF(A24=num_pmts,loan_amt,0)</f>
        <v>0</v>
      </c>
      <c r="G24" s="37">
        <f>+C24-F24</f>
        <v>42500</v>
      </c>
      <c r="J24" t="s">
        <v>93</v>
      </c>
      <c r="K24">
        <f>+(cal_periodic_pmt_rate)*(1+cal_periodic_pmt_rate)^num_pmts</f>
        <v>5.6977935621096596E-3</v>
      </c>
    </row>
    <row r="25" spans="1:19" ht="15" x14ac:dyDescent="0.25">
      <c r="A25" s="32">
        <f t="shared" ref="A25:A55" si="1">+IF(A24&lt;num_pmts,A24+1,"Finished")</f>
        <v>2</v>
      </c>
      <c r="B25" s="33">
        <f t="shared" ref="B25:B88" si="2">+EDATE(B24,Len_of_pmt_interval)</f>
        <v>42644</v>
      </c>
      <c r="C25" s="26">
        <f t="shared" ref="C25:C88" si="3">+G24</f>
        <v>42500</v>
      </c>
      <c r="D25" s="36">
        <f>+E25+F25</f>
        <v>227.15145320864661</v>
      </c>
      <c r="E25" s="241">
        <f t="shared" ref="E25:E88" si="4">+G24*cal_periodic_pmt_rate</f>
        <v>227.15145320864661</v>
      </c>
      <c r="F25" s="240">
        <f t="shared" si="0"/>
        <v>0</v>
      </c>
      <c r="G25" s="38">
        <f t="shared" ref="G25:G88" si="5">+C25-F25</f>
        <v>42500</v>
      </c>
      <c r="J25" t="s">
        <v>94</v>
      </c>
      <c r="K25">
        <f>+(1+cal_periodic_pmt_rate)^(num_pmts+1)-1-cal_periodic_pmt_rate</f>
        <v>6.6409303486613558E-2</v>
      </c>
    </row>
    <row r="26" spans="1:19" s="5" customFormat="1" ht="15" x14ac:dyDescent="0.25">
      <c r="A26" s="34">
        <f t="shared" si="1"/>
        <v>3</v>
      </c>
      <c r="B26" s="35">
        <f t="shared" si="2"/>
        <v>42675</v>
      </c>
      <c r="C26" s="36">
        <f t="shared" si="3"/>
        <v>42500</v>
      </c>
      <c r="D26" s="36">
        <f t="shared" ref="D26:D89" si="6">+E26+F26</f>
        <v>227.15145320864661</v>
      </c>
      <c r="E26" s="243">
        <f t="shared" si="4"/>
        <v>227.15145320864661</v>
      </c>
      <c r="F26" s="240">
        <f t="shared" si="0"/>
        <v>0</v>
      </c>
      <c r="G26" s="39">
        <f t="shared" si="5"/>
        <v>42500</v>
      </c>
      <c r="N26"/>
      <c r="O26"/>
      <c r="P26"/>
      <c r="Q26"/>
    </row>
    <row r="27" spans="1:19" ht="15" x14ac:dyDescent="0.25">
      <c r="A27" s="32">
        <f t="shared" si="1"/>
        <v>4</v>
      </c>
      <c r="B27" s="33">
        <f t="shared" si="2"/>
        <v>42705</v>
      </c>
      <c r="C27" s="26">
        <f t="shared" si="3"/>
        <v>42500</v>
      </c>
      <c r="D27" s="26">
        <f t="shared" si="6"/>
        <v>227.15145320864661</v>
      </c>
      <c r="E27" s="241">
        <f t="shared" si="4"/>
        <v>227.15145320864661</v>
      </c>
      <c r="F27" s="240">
        <f t="shared" si="0"/>
        <v>0</v>
      </c>
      <c r="G27" s="41">
        <f t="shared" si="5"/>
        <v>42500</v>
      </c>
      <c r="J27" t="s">
        <v>95</v>
      </c>
      <c r="K27">
        <f>+loan_amt*K24/K25</f>
        <v>3646.4202103621387</v>
      </c>
    </row>
    <row r="28" spans="1:19" ht="15" x14ac:dyDescent="0.25">
      <c r="A28" s="34">
        <f t="shared" si="1"/>
        <v>5</v>
      </c>
      <c r="B28" s="35">
        <f t="shared" si="2"/>
        <v>42736</v>
      </c>
      <c r="C28" s="36">
        <f t="shared" si="3"/>
        <v>42500</v>
      </c>
      <c r="D28" s="36">
        <f t="shared" si="6"/>
        <v>227.15145320864661</v>
      </c>
      <c r="E28" s="243">
        <f t="shared" si="4"/>
        <v>227.15145320864661</v>
      </c>
      <c r="F28" s="240">
        <f t="shared" si="0"/>
        <v>0</v>
      </c>
      <c r="G28" s="37">
        <f t="shared" si="5"/>
        <v>42500</v>
      </c>
    </row>
    <row r="29" spans="1:19" ht="15" x14ac:dyDescent="0.25">
      <c r="A29" s="32">
        <f t="shared" si="1"/>
        <v>6</v>
      </c>
      <c r="B29" s="33">
        <f t="shared" si="2"/>
        <v>42767</v>
      </c>
      <c r="C29" s="26">
        <f t="shared" si="3"/>
        <v>42500</v>
      </c>
      <c r="D29" s="26">
        <f t="shared" si="6"/>
        <v>227.15145320864661</v>
      </c>
      <c r="E29" s="241">
        <f t="shared" si="4"/>
        <v>227.15145320864661</v>
      </c>
      <c r="F29" s="240">
        <f t="shared" si="0"/>
        <v>0</v>
      </c>
      <c r="G29" s="25">
        <f t="shared" si="5"/>
        <v>42500</v>
      </c>
    </row>
    <row r="30" spans="1:19" ht="15" x14ac:dyDescent="0.25">
      <c r="A30" s="34">
        <f t="shared" si="1"/>
        <v>7</v>
      </c>
      <c r="B30" s="35">
        <f t="shared" si="2"/>
        <v>42795</v>
      </c>
      <c r="C30" s="36">
        <f t="shared" si="3"/>
        <v>42500</v>
      </c>
      <c r="D30" s="36">
        <f t="shared" si="6"/>
        <v>227.15145320864661</v>
      </c>
      <c r="E30" s="243">
        <f t="shared" si="4"/>
        <v>227.15145320864661</v>
      </c>
      <c r="F30" s="240">
        <f t="shared" si="0"/>
        <v>0</v>
      </c>
      <c r="G30" s="37">
        <f t="shared" si="5"/>
        <v>42500</v>
      </c>
    </row>
    <row r="31" spans="1:19" ht="15" x14ac:dyDescent="0.25">
      <c r="A31" s="32">
        <f t="shared" si="1"/>
        <v>8</v>
      </c>
      <c r="B31" s="33">
        <f t="shared" si="2"/>
        <v>42826</v>
      </c>
      <c r="C31" s="26">
        <f t="shared" si="3"/>
        <v>42500</v>
      </c>
      <c r="D31" s="26">
        <f t="shared" si="6"/>
        <v>227.15145320864661</v>
      </c>
      <c r="E31" s="241">
        <f t="shared" si="4"/>
        <v>227.15145320864661</v>
      </c>
      <c r="F31" s="240">
        <f t="shared" si="0"/>
        <v>0</v>
      </c>
      <c r="G31" s="25">
        <f t="shared" si="5"/>
        <v>42500</v>
      </c>
    </row>
    <row r="32" spans="1:19" ht="15" x14ac:dyDescent="0.25">
      <c r="A32" s="34">
        <f t="shared" si="1"/>
        <v>9</v>
      </c>
      <c r="B32" s="35">
        <f t="shared" si="2"/>
        <v>42856</v>
      </c>
      <c r="C32" s="36">
        <f t="shared" si="3"/>
        <v>42500</v>
      </c>
      <c r="D32" s="36">
        <f t="shared" si="6"/>
        <v>227.15145320864661</v>
      </c>
      <c r="E32" s="243">
        <f t="shared" si="4"/>
        <v>227.15145320864661</v>
      </c>
      <c r="F32" s="240">
        <f t="shared" si="0"/>
        <v>0</v>
      </c>
      <c r="G32" s="37">
        <f t="shared" si="5"/>
        <v>42500</v>
      </c>
    </row>
    <row r="33" spans="1:7" ht="15" x14ac:dyDescent="0.25">
      <c r="A33" s="32">
        <f t="shared" si="1"/>
        <v>10</v>
      </c>
      <c r="B33" s="33">
        <f t="shared" si="2"/>
        <v>42887</v>
      </c>
      <c r="C33" s="26">
        <f t="shared" si="3"/>
        <v>42500</v>
      </c>
      <c r="D33" s="26">
        <f t="shared" si="6"/>
        <v>227.15145320864661</v>
      </c>
      <c r="E33" s="241">
        <f t="shared" si="4"/>
        <v>227.15145320864661</v>
      </c>
      <c r="F33" s="240">
        <f t="shared" si="0"/>
        <v>0</v>
      </c>
      <c r="G33" s="25">
        <f t="shared" si="5"/>
        <v>42500</v>
      </c>
    </row>
    <row r="34" spans="1:7" ht="15" x14ac:dyDescent="0.25">
      <c r="A34" s="34">
        <f t="shared" si="1"/>
        <v>11</v>
      </c>
      <c r="B34" s="35">
        <f t="shared" si="2"/>
        <v>42917</v>
      </c>
      <c r="C34" s="36">
        <f t="shared" si="3"/>
        <v>42500</v>
      </c>
      <c r="D34" s="36">
        <f t="shared" si="6"/>
        <v>227.15145320864661</v>
      </c>
      <c r="E34" s="243">
        <f t="shared" si="4"/>
        <v>227.15145320864661</v>
      </c>
      <c r="F34" s="240">
        <f t="shared" si="0"/>
        <v>0</v>
      </c>
      <c r="G34" s="37">
        <f t="shared" si="5"/>
        <v>42500</v>
      </c>
    </row>
    <row r="35" spans="1:7" ht="15" x14ac:dyDescent="0.25">
      <c r="A35" s="32">
        <f t="shared" si="1"/>
        <v>12</v>
      </c>
      <c r="B35" s="33">
        <f t="shared" si="2"/>
        <v>42948</v>
      </c>
      <c r="C35" s="26">
        <f t="shared" si="3"/>
        <v>42500</v>
      </c>
      <c r="D35" s="26">
        <f t="shared" si="6"/>
        <v>42727.151453208644</v>
      </c>
      <c r="E35" s="241">
        <f t="shared" si="4"/>
        <v>227.15145320864661</v>
      </c>
      <c r="F35" s="240">
        <f t="shared" si="0"/>
        <v>42500</v>
      </c>
      <c r="G35" s="25">
        <f t="shared" si="5"/>
        <v>0</v>
      </c>
    </row>
    <row r="36" spans="1:7" ht="15" x14ac:dyDescent="0.25">
      <c r="A36" s="34" t="str">
        <f t="shared" si="1"/>
        <v>Finished</v>
      </c>
      <c r="B36" s="35">
        <f t="shared" si="2"/>
        <v>42979</v>
      </c>
      <c r="C36" s="36">
        <f t="shared" si="3"/>
        <v>0</v>
      </c>
      <c r="D36" s="36">
        <f t="shared" si="6"/>
        <v>0</v>
      </c>
      <c r="E36" s="243">
        <f t="shared" si="4"/>
        <v>0</v>
      </c>
      <c r="F36" s="240">
        <f t="shared" si="0"/>
        <v>0</v>
      </c>
      <c r="G36" s="37">
        <f t="shared" si="5"/>
        <v>0</v>
      </c>
    </row>
    <row r="37" spans="1:7" ht="15" x14ac:dyDescent="0.25">
      <c r="A37" s="32" t="str">
        <f t="shared" si="1"/>
        <v>Finished</v>
      </c>
      <c r="B37" s="33">
        <f t="shared" si="2"/>
        <v>43009</v>
      </c>
      <c r="C37" s="26">
        <f t="shared" si="3"/>
        <v>0</v>
      </c>
      <c r="D37" s="26">
        <f t="shared" si="6"/>
        <v>0</v>
      </c>
      <c r="E37" s="241">
        <f t="shared" si="4"/>
        <v>0</v>
      </c>
      <c r="F37" s="240">
        <f t="shared" si="0"/>
        <v>0</v>
      </c>
      <c r="G37" s="25">
        <f t="shared" si="5"/>
        <v>0</v>
      </c>
    </row>
    <row r="38" spans="1:7" ht="15" x14ac:dyDescent="0.25">
      <c r="A38" s="34" t="str">
        <f t="shared" si="1"/>
        <v>Finished</v>
      </c>
      <c r="B38" s="35">
        <f t="shared" si="2"/>
        <v>43040</v>
      </c>
      <c r="C38" s="36">
        <f t="shared" si="3"/>
        <v>0</v>
      </c>
      <c r="D38" s="36">
        <f t="shared" si="6"/>
        <v>0</v>
      </c>
      <c r="E38" s="243">
        <f t="shared" si="4"/>
        <v>0</v>
      </c>
      <c r="F38" s="240">
        <f t="shared" si="0"/>
        <v>0</v>
      </c>
      <c r="G38" s="37">
        <f t="shared" si="5"/>
        <v>0</v>
      </c>
    </row>
    <row r="39" spans="1:7" ht="15" x14ac:dyDescent="0.25">
      <c r="A39" s="32" t="str">
        <f t="shared" si="1"/>
        <v>Finished</v>
      </c>
      <c r="B39" s="33">
        <f t="shared" si="2"/>
        <v>43070</v>
      </c>
      <c r="C39" s="26">
        <f t="shared" si="3"/>
        <v>0</v>
      </c>
      <c r="D39" s="26">
        <f t="shared" si="6"/>
        <v>0</v>
      </c>
      <c r="E39" s="241">
        <f t="shared" si="4"/>
        <v>0</v>
      </c>
      <c r="F39" s="240">
        <f t="shared" si="0"/>
        <v>0</v>
      </c>
      <c r="G39" s="25">
        <f t="shared" si="5"/>
        <v>0</v>
      </c>
    </row>
    <row r="40" spans="1:7" ht="15" x14ac:dyDescent="0.25">
      <c r="A40" s="34" t="str">
        <f t="shared" si="1"/>
        <v>Finished</v>
      </c>
      <c r="B40" s="35">
        <f t="shared" si="2"/>
        <v>43101</v>
      </c>
      <c r="C40" s="36">
        <f t="shared" si="3"/>
        <v>0</v>
      </c>
      <c r="D40" s="36">
        <f t="shared" si="6"/>
        <v>0</v>
      </c>
      <c r="E40" s="243">
        <f t="shared" si="4"/>
        <v>0</v>
      </c>
      <c r="F40" s="240">
        <f t="shared" si="0"/>
        <v>0</v>
      </c>
      <c r="G40" s="37">
        <f t="shared" si="5"/>
        <v>0</v>
      </c>
    </row>
    <row r="41" spans="1:7" ht="15" x14ac:dyDescent="0.25">
      <c r="A41" s="32" t="str">
        <f t="shared" si="1"/>
        <v>Finished</v>
      </c>
      <c r="B41" s="33">
        <f t="shared" si="2"/>
        <v>43132</v>
      </c>
      <c r="C41" s="26">
        <f t="shared" si="3"/>
        <v>0</v>
      </c>
      <c r="D41" s="26">
        <f t="shared" si="6"/>
        <v>0</v>
      </c>
      <c r="E41" s="241">
        <f t="shared" si="4"/>
        <v>0</v>
      </c>
      <c r="F41" s="240">
        <f t="shared" si="0"/>
        <v>0</v>
      </c>
      <c r="G41" s="25">
        <f t="shared" si="5"/>
        <v>0</v>
      </c>
    </row>
    <row r="42" spans="1:7" ht="15" x14ac:dyDescent="0.25">
      <c r="A42" s="34" t="str">
        <f t="shared" si="1"/>
        <v>Finished</v>
      </c>
      <c r="B42" s="35">
        <f t="shared" si="2"/>
        <v>43160</v>
      </c>
      <c r="C42" s="36">
        <f t="shared" si="3"/>
        <v>0</v>
      </c>
      <c r="D42" s="36">
        <f t="shared" si="6"/>
        <v>0</v>
      </c>
      <c r="E42" s="243">
        <f t="shared" si="4"/>
        <v>0</v>
      </c>
      <c r="F42" s="240">
        <f t="shared" si="0"/>
        <v>0</v>
      </c>
      <c r="G42" s="37">
        <f t="shared" si="5"/>
        <v>0</v>
      </c>
    </row>
    <row r="43" spans="1:7" ht="15" x14ac:dyDescent="0.25">
      <c r="A43" s="32" t="str">
        <f t="shared" si="1"/>
        <v>Finished</v>
      </c>
      <c r="B43" s="33">
        <f t="shared" si="2"/>
        <v>43191</v>
      </c>
      <c r="C43" s="26">
        <f t="shared" si="3"/>
        <v>0</v>
      </c>
      <c r="D43" s="26">
        <f t="shared" si="6"/>
        <v>0</v>
      </c>
      <c r="E43" s="241">
        <f t="shared" si="4"/>
        <v>0</v>
      </c>
      <c r="F43" s="240">
        <f t="shared" si="0"/>
        <v>0</v>
      </c>
      <c r="G43" s="25">
        <f t="shared" si="5"/>
        <v>0</v>
      </c>
    </row>
    <row r="44" spans="1:7" ht="15" x14ac:dyDescent="0.25">
      <c r="A44" s="34" t="str">
        <f t="shared" si="1"/>
        <v>Finished</v>
      </c>
      <c r="B44" s="35">
        <f t="shared" si="2"/>
        <v>43221</v>
      </c>
      <c r="C44" s="36">
        <f t="shared" si="3"/>
        <v>0</v>
      </c>
      <c r="D44" s="36">
        <f t="shared" si="6"/>
        <v>0</v>
      </c>
      <c r="E44" s="243">
        <f t="shared" si="4"/>
        <v>0</v>
      </c>
      <c r="F44" s="240">
        <f t="shared" si="0"/>
        <v>0</v>
      </c>
      <c r="G44" s="37">
        <f t="shared" si="5"/>
        <v>0</v>
      </c>
    </row>
    <row r="45" spans="1:7" s="1" customFormat="1" ht="15" x14ac:dyDescent="0.25">
      <c r="A45" s="32" t="str">
        <f t="shared" si="1"/>
        <v>Finished</v>
      </c>
      <c r="B45" s="33">
        <f t="shared" si="2"/>
        <v>43252</v>
      </c>
      <c r="C45" s="26">
        <f t="shared" si="3"/>
        <v>0</v>
      </c>
      <c r="D45" s="26">
        <f t="shared" si="6"/>
        <v>0</v>
      </c>
      <c r="E45" s="241">
        <f t="shared" si="4"/>
        <v>0</v>
      </c>
      <c r="F45" s="240">
        <f t="shared" si="0"/>
        <v>0</v>
      </c>
      <c r="G45" s="25">
        <f t="shared" si="5"/>
        <v>0</v>
      </c>
    </row>
    <row r="46" spans="1:7" s="1" customFormat="1" ht="15" x14ac:dyDescent="0.25">
      <c r="A46" s="34" t="str">
        <f t="shared" si="1"/>
        <v>Finished</v>
      </c>
      <c r="B46" s="35">
        <f t="shared" si="2"/>
        <v>43282</v>
      </c>
      <c r="C46" s="36">
        <f t="shared" si="3"/>
        <v>0</v>
      </c>
      <c r="D46" s="36">
        <f t="shared" si="6"/>
        <v>0</v>
      </c>
      <c r="E46" s="243">
        <f t="shared" si="4"/>
        <v>0</v>
      </c>
      <c r="F46" s="240">
        <f t="shared" si="0"/>
        <v>0</v>
      </c>
      <c r="G46" s="37">
        <f t="shared" si="5"/>
        <v>0</v>
      </c>
    </row>
    <row r="47" spans="1:7" s="1" customFormat="1" ht="15" x14ac:dyDescent="0.25">
      <c r="A47" s="32" t="str">
        <f t="shared" si="1"/>
        <v>Finished</v>
      </c>
      <c r="B47" s="33">
        <f t="shared" si="2"/>
        <v>43313</v>
      </c>
      <c r="C47" s="26">
        <f t="shared" si="3"/>
        <v>0</v>
      </c>
      <c r="D47" s="26">
        <f t="shared" si="6"/>
        <v>0</v>
      </c>
      <c r="E47" s="241">
        <f t="shared" si="4"/>
        <v>0</v>
      </c>
      <c r="F47" s="240">
        <f t="shared" si="0"/>
        <v>0</v>
      </c>
      <c r="G47" s="25">
        <f t="shared" si="5"/>
        <v>0</v>
      </c>
    </row>
    <row r="48" spans="1:7" s="1" customFormat="1" ht="15" x14ac:dyDescent="0.25">
      <c r="A48" s="34" t="str">
        <f t="shared" si="1"/>
        <v>Finished</v>
      </c>
      <c r="B48" s="35">
        <f t="shared" si="2"/>
        <v>43344</v>
      </c>
      <c r="C48" s="36">
        <f t="shared" si="3"/>
        <v>0</v>
      </c>
      <c r="D48" s="36">
        <f t="shared" si="6"/>
        <v>0</v>
      </c>
      <c r="E48" s="243">
        <f t="shared" si="4"/>
        <v>0</v>
      </c>
      <c r="F48" s="240">
        <f t="shared" si="0"/>
        <v>0</v>
      </c>
      <c r="G48" s="37">
        <f t="shared" si="5"/>
        <v>0</v>
      </c>
    </row>
    <row r="49" spans="1:7" s="1" customFormat="1" ht="15" x14ac:dyDescent="0.25">
      <c r="A49" s="32" t="str">
        <f t="shared" si="1"/>
        <v>Finished</v>
      </c>
      <c r="B49" s="33">
        <f t="shared" si="2"/>
        <v>43374</v>
      </c>
      <c r="C49" s="26">
        <f t="shared" si="3"/>
        <v>0</v>
      </c>
      <c r="D49" s="26">
        <f t="shared" si="6"/>
        <v>0</v>
      </c>
      <c r="E49" s="241">
        <f t="shared" si="4"/>
        <v>0</v>
      </c>
      <c r="F49" s="240">
        <f t="shared" si="0"/>
        <v>0</v>
      </c>
      <c r="G49" s="25">
        <f t="shared" si="5"/>
        <v>0</v>
      </c>
    </row>
    <row r="50" spans="1:7" s="1" customFormat="1" ht="15" x14ac:dyDescent="0.25">
      <c r="A50" s="34" t="str">
        <f t="shared" si="1"/>
        <v>Finished</v>
      </c>
      <c r="B50" s="35">
        <f t="shared" si="2"/>
        <v>43405</v>
      </c>
      <c r="C50" s="36">
        <f t="shared" si="3"/>
        <v>0</v>
      </c>
      <c r="D50" s="36">
        <f t="shared" si="6"/>
        <v>0</v>
      </c>
      <c r="E50" s="243">
        <f t="shared" si="4"/>
        <v>0</v>
      </c>
      <c r="F50" s="240">
        <f t="shared" si="0"/>
        <v>0</v>
      </c>
      <c r="G50" s="37">
        <f t="shared" si="5"/>
        <v>0</v>
      </c>
    </row>
    <row r="51" spans="1:7" s="1" customFormat="1" ht="15" x14ac:dyDescent="0.25">
      <c r="A51" s="32" t="str">
        <f t="shared" si="1"/>
        <v>Finished</v>
      </c>
      <c r="B51" s="33">
        <f t="shared" si="2"/>
        <v>43435</v>
      </c>
      <c r="C51" s="26">
        <f t="shared" si="3"/>
        <v>0</v>
      </c>
      <c r="D51" s="26">
        <f t="shared" si="6"/>
        <v>0</v>
      </c>
      <c r="E51" s="241">
        <f t="shared" si="4"/>
        <v>0</v>
      </c>
      <c r="F51" s="240">
        <f t="shared" si="0"/>
        <v>0</v>
      </c>
      <c r="G51" s="25">
        <f t="shared" si="5"/>
        <v>0</v>
      </c>
    </row>
    <row r="52" spans="1:7" s="1" customFormat="1" ht="15" x14ac:dyDescent="0.25">
      <c r="A52" s="34" t="str">
        <f t="shared" si="1"/>
        <v>Finished</v>
      </c>
      <c r="B52" s="35">
        <f t="shared" si="2"/>
        <v>43466</v>
      </c>
      <c r="C52" s="36">
        <f t="shared" si="3"/>
        <v>0</v>
      </c>
      <c r="D52" s="36">
        <f t="shared" si="6"/>
        <v>0</v>
      </c>
      <c r="E52" s="243">
        <f t="shared" si="4"/>
        <v>0</v>
      </c>
      <c r="F52" s="240">
        <f t="shared" si="0"/>
        <v>0</v>
      </c>
      <c r="G52" s="37">
        <f t="shared" si="5"/>
        <v>0</v>
      </c>
    </row>
    <row r="53" spans="1:7" s="1" customFormat="1" ht="15" x14ac:dyDescent="0.25">
      <c r="A53" s="32" t="str">
        <f t="shared" si="1"/>
        <v>Finished</v>
      </c>
      <c r="B53" s="33">
        <f t="shared" si="2"/>
        <v>43497</v>
      </c>
      <c r="C53" s="26">
        <f t="shared" si="3"/>
        <v>0</v>
      </c>
      <c r="D53" s="26">
        <f t="shared" si="6"/>
        <v>0</v>
      </c>
      <c r="E53" s="241">
        <f t="shared" si="4"/>
        <v>0</v>
      </c>
      <c r="F53" s="240">
        <f t="shared" si="0"/>
        <v>0</v>
      </c>
      <c r="G53" s="25">
        <f t="shared" si="5"/>
        <v>0</v>
      </c>
    </row>
    <row r="54" spans="1:7" s="1" customFormat="1" ht="15" x14ac:dyDescent="0.25">
      <c r="A54" s="34" t="str">
        <f t="shared" si="1"/>
        <v>Finished</v>
      </c>
      <c r="B54" s="35">
        <f t="shared" si="2"/>
        <v>43525</v>
      </c>
      <c r="C54" s="36">
        <f t="shared" si="3"/>
        <v>0</v>
      </c>
      <c r="D54" s="36">
        <f t="shared" si="6"/>
        <v>0</v>
      </c>
      <c r="E54" s="243">
        <f t="shared" si="4"/>
        <v>0</v>
      </c>
      <c r="F54" s="240">
        <f t="shared" si="0"/>
        <v>0</v>
      </c>
      <c r="G54" s="37">
        <f t="shared" si="5"/>
        <v>0</v>
      </c>
    </row>
    <row r="55" spans="1:7" s="1" customFormat="1" ht="15" x14ac:dyDescent="0.25">
      <c r="A55" s="32" t="str">
        <f t="shared" si="1"/>
        <v>Finished</v>
      </c>
      <c r="B55" s="33">
        <f t="shared" si="2"/>
        <v>43556</v>
      </c>
      <c r="C55" s="26">
        <f t="shared" si="3"/>
        <v>0</v>
      </c>
      <c r="D55" s="26">
        <f t="shared" si="6"/>
        <v>0</v>
      </c>
      <c r="E55" s="241">
        <f t="shared" si="4"/>
        <v>0</v>
      </c>
      <c r="F55" s="240">
        <f t="shared" si="0"/>
        <v>0</v>
      </c>
      <c r="G55" s="25">
        <f t="shared" si="5"/>
        <v>0</v>
      </c>
    </row>
    <row r="56" spans="1:7" s="1" customFormat="1" ht="15" x14ac:dyDescent="0.25">
      <c r="A56" s="34" t="str">
        <f t="shared" ref="A56:A119" si="7">+IF(A55&lt;num_pmts,A55+1,"Finished")</f>
        <v>Finished</v>
      </c>
      <c r="B56" s="35">
        <f t="shared" si="2"/>
        <v>43586</v>
      </c>
      <c r="C56" s="36">
        <f t="shared" si="3"/>
        <v>0</v>
      </c>
      <c r="D56" s="36">
        <f t="shared" si="6"/>
        <v>0</v>
      </c>
      <c r="E56" s="243">
        <f t="shared" si="4"/>
        <v>0</v>
      </c>
      <c r="F56" s="240">
        <f t="shared" si="0"/>
        <v>0</v>
      </c>
      <c r="G56" s="37">
        <f t="shared" si="5"/>
        <v>0</v>
      </c>
    </row>
    <row r="57" spans="1:7" s="1" customFormat="1" ht="15" x14ac:dyDescent="0.25">
      <c r="A57" s="32" t="str">
        <f t="shared" si="7"/>
        <v>Finished</v>
      </c>
      <c r="B57" s="33">
        <f t="shared" si="2"/>
        <v>43617</v>
      </c>
      <c r="C57" s="26">
        <f t="shared" si="3"/>
        <v>0</v>
      </c>
      <c r="D57" s="26">
        <f t="shared" si="6"/>
        <v>0</v>
      </c>
      <c r="E57" s="241">
        <f t="shared" si="4"/>
        <v>0</v>
      </c>
      <c r="F57" s="240">
        <f t="shared" si="0"/>
        <v>0</v>
      </c>
      <c r="G57" s="25">
        <f t="shared" si="5"/>
        <v>0</v>
      </c>
    </row>
    <row r="58" spans="1:7" s="1" customFormat="1" ht="15" x14ac:dyDescent="0.25">
      <c r="A58" s="34" t="str">
        <f t="shared" si="7"/>
        <v>Finished</v>
      </c>
      <c r="B58" s="35">
        <f t="shared" si="2"/>
        <v>43647</v>
      </c>
      <c r="C58" s="36">
        <f t="shared" si="3"/>
        <v>0</v>
      </c>
      <c r="D58" s="36">
        <f t="shared" si="6"/>
        <v>0</v>
      </c>
      <c r="E58" s="243">
        <f t="shared" si="4"/>
        <v>0</v>
      </c>
      <c r="F58" s="240">
        <f t="shared" si="0"/>
        <v>0</v>
      </c>
      <c r="G58" s="37">
        <f t="shared" si="5"/>
        <v>0</v>
      </c>
    </row>
    <row r="59" spans="1:7" s="1" customFormat="1" ht="15" x14ac:dyDescent="0.25">
      <c r="A59" s="32" t="str">
        <f t="shared" si="7"/>
        <v>Finished</v>
      </c>
      <c r="B59" s="33">
        <f t="shared" si="2"/>
        <v>43678</v>
      </c>
      <c r="C59" s="26">
        <f t="shared" si="3"/>
        <v>0</v>
      </c>
      <c r="D59" s="26">
        <f t="shared" si="6"/>
        <v>0</v>
      </c>
      <c r="E59" s="241">
        <f t="shared" si="4"/>
        <v>0</v>
      </c>
      <c r="F59" s="240">
        <f t="shared" si="0"/>
        <v>0</v>
      </c>
      <c r="G59" s="25">
        <f t="shared" si="5"/>
        <v>0</v>
      </c>
    </row>
    <row r="60" spans="1:7" s="1" customFormat="1" ht="15" x14ac:dyDescent="0.25">
      <c r="A60" s="34" t="str">
        <f t="shared" si="7"/>
        <v>Finished</v>
      </c>
      <c r="B60" s="35">
        <f t="shared" si="2"/>
        <v>43709</v>
      </c>
      <c r="C60" s="36">
        <f t="shared" si="3"/>
        <v>0</v>
      </c>
      <c r="D60" s="36">
        <f t="shared" si="6"/>
        <v>0</v>
      </c>
      <c r="E60" s="243">
        <f t="shared" si="4"/>
        <v>0</v>
      </c>
      <c r="F60" s="240">
        <f t="shared" si="0"/>
        <v>0</v>
      </c>
      <c r="G60" s="37">
        <f t="shared" si="5"/>
        <v>0</v>
      </c>
    </row>
    <row r="61" spans="1:7" s="1" customFormat="1" ht="15" x14ac:dyDescent="0.25">
      <c r="A61" s="32" t="str">
        <f t="shared" si="7"/>
        <v>Finished</v>
      </c>
      <c r="B61" s="33">
        <f t="shared" si="2"/>
        <v>43739</v>
      </c>
      <c r="C61" s="26">
        <f t="shared" si="3"/>
        <v>0</v>
      </c>
      <c r="D61" s="26">
        <f t="shared" si="6"/>
        <v>0</v>
      </c>
      <c r="E61" s="241">
        <f t="shared" si="4"/>
        <v>0</v>
      </c>
      <c r="F61" s="240">
        <f t="shared" si="0"/>
        <v>0</v>
      </c>
      <c r="G61" s="25">
        <f t="shared" si="5"/>
        <v>0</v>
      </c>
    </row>
    <row r="62" spans="1:7" s="1" customFormat="1" ht="15" x14ac:dyDescent="0.25">
      <c r="A62" s="34" t="str">
        <f t="shared" si="7"/>
        <v>Finished</v>
      </c>
      <c r="B62" s="35">
        <f t="shared" si="2"/>
        <v>43770</v>
      </c>
      <c r="C62" s="36">
        <f t="shared" si="3"/>
        <v>0</v>
      </c>
      <c r="D62" s="36">
        <f t="shared" si="6"/>
        <v>0</v>
      </c>
      <c r="E62" s="243">
        <f t="shared" si="4"/>
        <v>0</v>
      </c>
      <c r="F62" s="240">
        <f t="shared" si="0"/>
        <v>0</v>
      </c>
      <c r="G62" s="37">
        <f t="shared" si="5"/>
        <v>0</v>
      </c>
    </row>
    <row r="63" spans="1:7" s="1" customFormat="1" ht="15" x14ac:dyDescent="0.25">
      <c r="A63" s="32" t="str">
        <f t="shared" si="7"/>
        <v>Finished</v>
      </c>
      <c r="B63" s="33">
        <f t="shared" si="2"/>
        <v>43800</v>
      </c>
      <c r="C63" s="26">
        <f t="shared" si="3"/>
        <v>0</v>
      </c>
      <c r="D63" s="26">
        <f t="shared" si="6"/>
        <v>0</v>
      </c>
      <c r="E63" s="241">
        <f t="shared" si="4"/>
        <v>0</v>
      </c>
      <c r="F63" s="240">
        <f t="shared" si="0"/>
        <v>0</v>
      </c>
      <c r="G63" s="25">
        <f t="shared" si="5"/>
        <v>0</v>
      </c>
    </row>
    <row r="64" spans="1:7" s="1" customFormat="1" ht="15" x14ac:dyDescent="0.25">
      <c r="A64" s="34" t="str">
        <f t="shared" si="7"/>
        <v>Finished</v>
      </c>
      <c r="B64" s="35">
        <f t="shared" si="2"/>
        <v>43831</v>
      </c>
      <c r="C64" s="36">
        <f t="shared" si="3"/>
        <v>0</v>
      </c>
      <c r="D64" s="36">
        <f t="shared" si="6"/>
        <v>0</v>
      </c>
      <c r="E64" s="243">
        <f t="shared" si="4"/>
        <v>0</v>
      </c>
      <c r="F64" s="240">
        <f t="shared" si="0"/>
        <v>0</v>
      </c>
      <c r="G64" s="37">
        <f t="shared" si="5"/>
        <v>0</v>
      </c>
    </row>
    <row r="65" spans="1:7" s="1" customFormat="1" ht="15" x14ac:dyDescent="0.25">
      <c r="A65" s="32" t="str">
        <f t="shared" si="7"/>
        <v>Finished</v>
      </c>
      <c r="B65" s="33">
        <f t="shared" si="2"/>
        <v>43862</v>
      </c>
      <c r="C65" s="26">
        <f t="shared" si="3"/>
        <v>0</v>
      </c>
      <c r="D65" s="26">
        <f t="shared" si="6"/>
        <v>0</v>
      </c>
      <c r="E65" s="241">
        <f t="shared" si="4"/>
        <v>0</v>
      </c>
      <c r="F65" s="240">
        <f t="shared" si="0"/>
        <v>0</v>
      </c>
      <c r="G65" s="25">
        <f t="shared" si="5"/>
        <v>0</v>
      </c>
    </row>
    <row r="66" spans="1:7" s="1" customFormat="1" ht="15" x14ac:dyDescent="0.25">
      <c r="A66" s="34" t="str">
        <f t="shared" si="7"/>
        <v>Finished</v>
      </c>
      <c r="B66" s="35">
        <f t="shared" si="2"/>
        <v>43891</v>
      </c>
      <c r="C66" s="36">
        <f t="shared" si="3"/>
        <v>0</v>
      </c>
      <c r="D66" s="36">
        <f t="shared" si="6"/>
        <v>0</v>
      </c>
      <c r="E66" s="243">
        <f t="shared" si="4"/>
        <v>0</v>
      </c>
      <c r="F66" s="240">
        <f t="shared" si="0"/>
        <v>0</v>
      </c>
      <c r="G66" s="37">
        <f t="shared" si="5"/>
        <v>0</v>
      </c>
    </row>
    <row r="67" spans="1:7" s="1" customFormat="1" ht="15" x14ac:dyDescent="0.25">
      <c r="A67" s="32" t="str">
        <f t="shared" si="7"/>
        <v>Finished</v>
      </c>
      <c r="B67" s="33">
        <f t="shared" si="2"/>
        <v>43922</v>
      </c>
      <c r="C67" s="26">
        <f t="shared" si="3"/>
        <v>0</v>
      </c>
      <c r="D67" s="26">
        <f t="shared" si="6"/>
        <v>0</v>
      </c>
      <c r="E67" s="241">
        <f t="shared" si="4"/>
        <v>0</v>
      </c>
      <c r="F67" s="240">
        <f t="shared" si="0"/>
        <v>0</v>
      </c>
      <c r="G67" s="25">
        <f t="shared" si="5"/>
        <v>0</v>
      </c>
    </row>
    <row r="68" spans="1:7" s="1" customFormat="1" ht="15" x14ac:dyDescent="0.25">
      <c r="A68" s="34" t="str">
        <f t="shared" si="7"/>
        <v>Finished</v>
      </c>
      <c r="B68" s="35">
        <f t="shared" si="2"/>
        <v>43952</v>
      </c>
      <c r="C68" s="36">
        <f t="shared" si="3"/>
        <v>0</v>
      </c>
      <c r="D68" s="36">
        <f t="shared" si="6"/>
        <v>0</v>
      </c>
      <c r="E68" s="243">
        <f t="shared" si="4"/>
        <v>0</v>
      </c>
      <c r="F68" s="240">
        <f t="shared" si="0"/>
        <v>0</v>
      </c>
      <c r="G68" s="37">
        <f t="shared" si="5"/>
        <v>0</v>
      </c>
    </row>
    <row r="69" spans="1:7" s="1" customFormat="1" ht="15" x14ac:dyDescent="0.25">
      <c r="A69" s="32" t="str">
        <f t="shared" si="7"/>
        <v>Finished</v>
      </c>
      <c r="B69" s="33">
        <f t="shared" si="2"/>
        <v>43983</v>
      </c>
      <c r="C69" s="26">
        <f t="shared" si="3"/>
        <v>0</v>
      </c>
      <c r="D69" s="26">
        <f t="shared" si="6"/>
        <v>0</v>
      </c>
      <c r="E69" s="241">
        <f t="shared" si="4"/>
        <v>0</v>
      </c>
      <c r="F69" s="240">
        <f t="shared" si="0"/>
        <v>0</v>
      </c>
      <c r="G69" s="25">
        <f t="shared" si="5"/>
        <v>0</v>
      </c>
    </row>
    <row r="70" spans="1:7" s="1" customFormat="1" ht="15" x14ac:dyDescent="0.25">
      <c r="A70" s="34" t="str">
        <f t="shared" si="7"/>
        <v>Finished</v>
      </c>
      <c r="B70" s="35">
        <f t="shared" si="2"/>
        <v>44013</v>
      </c>
      <c r="C70" s="36">
        <f t="shared" si="3"/>
        <v>0</v>
      </c>
      <c r="D70" s="36">
        <f t="shared" si="6"/>
        <v>0</v>
      </c>
      <c r="E70" s="243">
        <f t="shared" si="4"/>
        <v>0</v>
      </c>
      <c r="F70" s="240">
        <f t="shared" si="0"/>
        <v>0</v>
      </c>
      <c r="G70" s="37">
        <f t="shared" si="5"/>
        <v>0</v>
      </c>
    </row>
    <row r="71" spans="1:7" s="4" customFormat="1" ht="15" x14ac:dyDescent="0.25">
      <c r="A71" s="42" t="str">
        <f t="shared" si="7"/>
        <v>Finished</v>
      </c>
      <c r="B71" s="43">
        <f t="shared" si="2"/>
        <v>44044</v>
      </c>
      <c r="C71" s="44">
        <f t="shared" si="3"/>
        <v>0</v>
      </c>
      <c r="D71" s="45">
        <f t="shared" si="6"/>
        <v>0</v>
      </c>
      <c r="E71" s="244">
        <f t="shared" si="4"/>
        <v>0</v>
      </c>
      <c r="F71" s="240">
        <f t="shared" si="0"/>
        <v>0</v>
      </c>
      <c r="G71" s="46">
        <f t="shared" si="5"/>
        <v>0</v>
      </c>
    </row>
    <row r="72" spans="1:7" s="1" customFormat="1" ht="15" x14ac:dyDescent="0.25">
      <c r="A72" s="34" t="str">
        <f t="shared" si="7"/>
        <v>Finished</v>
      </c>
      <c r="B72" s="35">
        <f t="shared" si="2"/>
        <v>44075</v>
      </c>
      <c r="C72" s="36">
        <f>+G71</f>
        <v>0</v>
      </c>
      <c r="D72" s="36">
        <f t="shared" si="6"/>
        <v>0</v>
      </c>
      <c r="E72" s="243">
        <f t="shared" si="4"/>
        <v>0</v>
      </c>
      <c r="F72" s="240">
        <f t="shared" si="0"/>
        <v>0</v>
      </c>
      <c r="G72" s="37">
        <f t="shared" si="5"/>
        <v>0</v>
      </c>
    </row>
    <row r="73" spans="1:7" s="1" customFormat="1" ht="15" x14ac:dyDescent="0.25">
      <c r="A73" s="32" t="str">
        <f t="shared" si="7"/>
        <v>Finished</v>
      </c>
      <c r="B73" s="33">
        <f t="shared" si="2"/>
        <v>44105</v>
      </c>
      <c r="C73" s="26">
        <f t="shared" si="3"/>
        <v>0</v>
      </c>
      <c r="D73" s="26">
        <f t="shared" si="6"/>
        <v>0</v>
      </c>
      <c r="E73" s="241">
        <f t="shared" si="4"/>
        <v>0</v>
      </c>
      <c r="F73" s="240">
        <f t="shared" si="0"/>
        <v>0</v>
      </c>
      <c r="G73" s="25">
        <f t="shared" si="5"/>
        <v>0</v>
      </c>
    </row>
    <row r="74" spans="1:7" s="1" customFormat="1" ht="15" x14ac:dyDescent="0.25">
      <c r="A74" s="34" t="str">
        <f t="shared" si="7"/>
        <v>Finished</v>
      </c>
      <c r="B74" s="35">
        <f t="shared" si="2"/>
        <v>44136</v>
      </c>
      <c r="C74" s="36">
        <f t="shared" si="3"/>
        <v>0</v>
      </c>
      <c r="D74" s="36">
        <f t="shared" si="6"/>
        <v>0</v>
      </c>
      <c r="E74" s="243">
        <f t="shared" si="4"/>
        <v>0</v>
      </c>
      <c r="F74" s="240">
        <f t="shared" si="0"/>
        <v>0</v>
      </c>
      <c r="G74" s="37">
        <f t="shared" si="5"/>
        <v>0</v>
      </c>
    </row>
    <row r="75" spans="1:7" s="1" customFormat="1" ht="15" x14ac:dyDescent="0.25">
      <c r="A75" s="32" t="str">
        <f t="shared" si="7"/>
        <v>Finished</v>
      </c>
      <c r="B75" s="33">
        <f t="shared" si="2"/>
        <v>44166</v>
      </c>
      <c r="C75" s="26">
        <f t="shared" si="3"/>
        <v>0</v>
      </c>
      <c r="D75" s="26">
        <f t="shared" si="6"/>
        <v>0</v>
      </c>
      <c r="E75" s="241">
        <f t="shared" si="4"/>
        <v>0</v>
      </c>
      <c r="F75" s="240">
        <f t="shared" si="0"/>
        <v>0</v>
      </c>
      <c r="G75" s="25">
        <f t="shared" si="5"/>
        <v>0</v>
      </c>
    </row>
    <row r="76" spans="1:7" s="1" customFormat="1" ht="15" x14ac:dyDescent="0.25">
      <c r="A76" s="34" t="str">
        <f t="shared" si="7"/>
        <v>Finished</v>
      </c>
      <c r="B76" s="35">
        <f t="shared" si="2"/>
        <v>44197</v>
      </c>
      <c r="C76" s="36">
        <f t="shared" si="3"/>
        <v>0</v>
      </c>
      <c r="D76" s="36">
        <f t="shared" si="6"/>
        <v>0</v>
      </c>
      <c r="E76" s="243">
        <f t="shared" si="4"/>
        <v>0</v>
      </c>
      <c r="F76" s="240">
        <f t="shared" si="0"/>
        <v>0</v>
      </c>
      <c r="G76" s="37">
        <f t="shared" si="5"/>
        <v>0</v>
      </c>
    </row>
    <row r="77" spans="1:7" s="1" customFormat="1" ht="15" x14ac:dyDescent="0.25">
      <c r="A77" s="32" t="str">
        <f t="shared" si="7"/>
        <v>Finished</v>
      </c>
      <c r="B77" s="33">
        <f t="shared" si="2"/>
        <v>44228</v>
      </c>
      <c r="C77" s="26">
        <f t="shared" si="3"/>
        <v>0</v>
      </c>
      <c r="D77" s="26">
        <f t="shared" si="6"/>
        <v>0</v>
      </c>
      <c r="E77" s="241">
        <f t="shared" si="4"/>
        <v>0</v>
      </c>
      <c r="F77" s="240">
        <f t="shared" si="0"/>
        <v>0</v>
      </c>
      <c r="G77" s="25">
        <f t="shared" si="5"/>
        <v>0</v>
      </c>
    </row>
    <row r="78" spans="1:7" s="1" customFormat="1" ht="15" x14ac:dyDescent="0.25">
      <c r="A78" s="34" t="str">
        <f t="shared" si="7"/>
        <v>Finished</v>
      </c>
      <c r="B78" s="35">
        <f t="shared" si="2"/>
        <v>44256</v>
      </c>
      <c r="C78" s="36">
        <f t="shared" si="3"/>
        <v>0</v>
      </c>
      <c r="D78" s="36">
        <f t="shared" si="6"/>
        <v>0</v>
      </c>
      <c r="E78" s="243">
        <f t="shared" si="4"/>
        <v>0</v>
      </c>
      <c r="F78" s="240">
        <f t="shared" si="0"/>
        <v>0</v>
      </c>
      <c r="G78" s="37">
        <f t="shared" si="5"/>
        <v>0</v>
      </c>
    </row>
    <row r="79" spans="1:7" s="1" customFormat="1" ht="15" x14ac:dyDescent="0.25">
      <c r="A79" s="34" t="str">
        <f t="shared" si="7"/>
        <v>Finished</v>
      </c>
      <c r="B79" s="35">
        <f t="shared" si="2"/>
        <v>44287</v>
      </c>
      <c r="C79" s="36">
        <f t="shared" si="3"/>
        <v>0</v>
      </c>
      <c r="D79" s="36">
        <f t="shared" si="6"/>
        <v>0</v>
      </c>
      <c r="E79" s="243">
        <f t="shared" si="4"/>
        <v>0</v>
      </c>
      <c r="F79" s="240">
        <f t="shared" si="0"/>
        <v>0</v>
      </c>
      <c r="G79" s="37">
        <f t="shared" si="5"/>
        <v>0</v>
      </c>
    </row>
    <row r="80" spans="1:7" s="1" customFormat="1" ht="15" x14ac:dyDescent="0.25">
      <c r="A80" s="34" t="str">
        <f t="shared" si="7"/>
        <v>Finished</v>
      </c>
      <c r="B80" s="35">
        <f t="shared" si="2"/>
        <v>44317</v>
      </c>
      <c r="C80" s="36">
        <f t="shared" si="3"/>
        <v>0</v>
      </c>
      <c r="D80" s="36">
        <f t="shared" si="6"/>
        <v>0</v>
      </c>
      <c r="E80" s="243">
        <f t="shared" si="4"/>
        <v>0</v>
      </c>
      <c r="F80" s="240">
        <f t="shared" si="0"/>
        <v>0</v>
      </c>
      <c r="G80" s="37">
        <f t="shared" si="5"/>
        <v>0</v>
      </c>
    </row>
    <row r="81" spans="1:7" s="1" customFormat="1" ht="15" x14ac:dyDescent="0.25">
      <c r="A81" s="34" t="str">
        <f t="shared" si="7"/>
        <v>Finished</v>
      </c>
      <c r="B81" s="35">
        <f t="shared" si="2"/>
        <v>44348</v>
      </c>
      <c r="C81" s="36">
        <f t="shared" si="3"/>
        <v>0</v>
      </c>
      <c r="D81" s="36">
        <f t="shared" si="6"/>
        <v>0</v>
      </c>
      <c r="E81" s="243">
        <f t="shared" si="4"/>
        <v>0</v>
      </c>
      <c r="F81" s="240">
        <f t="shared" si="0"/>
        <v>0</v>
      </c>
      <c r="G81" s="37">
        <f t="shared" si="5"/>
        <v>0</v>
      </c>
    </row>
    <row r="82" spans="1:7" s="1" customFormat="1" ht="15" x14ac:dyDescent="0.25">
      <c r="A82" s="34" t="str">
        <f t="shared" si="7"/>
        <v>Finished</v>
      </c>
      <c r="B82" s="35">
        <f t="shared" si="2"/>
        <v>44378</v>
      </c>
      <c r="C82" s="36">
        <f t="shared" si="3"/>
        <v>0</v>
      </c>
      <c r="D82" s="36">
        <f t="shared" si="6"/>
        <v>0</v>
      </c>
      <c r="E82" s="243">
        <f t="shared" si="4"/>
        <v>0</v>
      </c>
      <c r="F82" s="240">
        <f t="shared" si="0"/>
        <v>0</v>
      </c>
      <c r="G82" s="37">
        <f t="shared" si="5"/>
        <v>0</v>
      </c>
    </row>
    <row r="83" spans="1:7" s="1" customFormat="1" ht="15" x14ac:dyDescent="0.25">
      <c r="A83" s="34" t="str">
        <f t="shared" si="7"/>
        <v>Finished</v>
      </c>
      <c r="B83" s="35">
        <f t="shared" si="2"/>
        <v>44409</v>
      </c>
      <c r="C83" s="36">
        <f t="shared" si="3"/>
        <v>0</v>
      </c>
      <c r="D83" s="36">
        <f t="shared" si="6"/>
        <v>0</v>
      </c>
      <c r="E83" s="243">
        <f t="shared" si="4"/>
        <v>0</v>
      </c>
      <c r="F83" s="240">
        <f t="shared" si="0"/>
        <v>0</v>
      </c>
      <c r="G83" s="37">
        <f t="shared" si="5"/>
        <v>0</v>
      </c>
    </row>
    <row r="84" spans="1:7" s="1" customFormat="1" ht="15" x14ac:dyDescent="0.25">
      <c r="A84" s="34" t="str">
        <f t="shared" si="7"/>
        <v>Finished</v>
      </c>
      <c r="B84" s="35">
        <f t="shared" si="2"/>
        <v>44440</v>
      </c>
      <c r="C84" s="36">
        <f t="shared" si="3"/>
        <v>0</v>
      </c>
      <c r="D84" s="36">
        <f t="shared" si="6"/>
        <v>0</v>
      </c>
      <c r="E84" s="243">
        <f t="shared" si="4"/>
        <v>0</v>
      </c>
      <c r="F84" s="240">
        <f t="shared" si="0"/>
        <v>0</v>
      </c>
      <c r="G84" s="37">
        <f t="shared" si="5"/>
        <v>0</v>
      </c>
    </row>
    <row r="85" spans="1:7" s="1" customFormat="1" ht="15" x14ac:dyDescent="0.25">
      <c r="A85" s="34" t="str">
        <f t="shared" si="7"/>
        <v>Finished</v>
      </c>
      <c r="B85" s="35">
        <f t="shared" si="2"/>
        <v>44470</v>
      </c>
      <c r="C85" s="36">
        <f t="shared" si="3"/>
        <v>0</v>
      </c>
      <c r="D85" s="36">
        <f t="shared" si="6"/>
        <v>0</v>
      </c>
      <c r="E85" s="243">
        <f t="shared" si="4"/>
        <v>0</v>
      </c>
      <c r="F85" s="240">
        <f t="shared" si="0"/>
        <v>0</v>
      </c>
      <c r="G85" s="37">
        <f t="shared" si="5"/>
        <v>0</v>
      </c>
    </row>
    <row r="86" spans="1:7" s="1" customFormat="1" ht="15" x14ac:dyDescent="0.25">
      <c r="A86" s="34" t="str">
        <f t="shared" si="7"/>
        <v>Finished</v>
      </c>
      <c r="B86" s="35">
        <f t="shared" si="2"/>
        <v>44501</v>
      </c>
      <c r="C86" s="36">
        <f t="shared" si="3"/>
        <v>0</v>
      </c>
      <c r="D86" s="36">
        <f t="shared" si="6"/>
        <v>0</v>
      </c>
      <c r="E86" s="243">
        <f t="shared" si="4"/>
        <v>0</v>
      </c>
      <c r="F86" s="240">
        <f t="shared" si="0"/>
        <v>0</v>
      </c>
      <c r="G86" s="37">
        <f t="shared" si="5"/>
        <v>0</v>
      </c>
    </row>
    <row r="87" spans="1:7" s="1" customFormat="1" ht="15" x14ac:dyDescent="0.25">
      <c r="A87" s="34" t="str">
        <f t="shared" si="7"/>
        <v>Finished</v>
      </c>
      <c r="B87" s="35">
        <f t="shared" si="2"/>
        <v>44531</v>
      </c>
      <c r="C87" s="36">
        <f t="shared" si="3"/>
        <v>0</v>
      </c>
      <c r="D87" s="36">
        <f t="shared" si="6"/>
        <v>0</v>
      </c>
      <c r="E87" s="243">
        <f t="shared" si="4"/>
        <v>0</v>
      </c>
      <c r="F87" s="240">
        <f t="shared" si="0"/>
        <v>0</v>
      </c>
      <c r="G87" s="37">
        <f t="shared" si="5"/>
        <v>0</v>
      </c>
    </row>
    <row r="88" spans="1:7" s="1" customFormat="1" ht="15" x14ac:dyDescent="0.25">
      <c r="A88" s="34" t="str">
        <f t="shared" si="7"/>
        <v>Finished</v>
      </c>
      <c r="B88" s="35">
        <f t="shared" si="2"/>
        <v>44562</v>
      </c>
      <c r="C88" s="36">
        <f t="shared" si="3"/>
        <v>0</v>
      </c>
      <c r="D88" s="36">
        <f t="shared" si="6"/>
        <v>0</v>
      </c>
      <c r="E88" s="243">
        <f t="shared" si="4"/>
        <v>0</v>
      </c>
      <c r="F88" s="240">
        <f t="shared" ref="F88:F151" si="8">+IF(A88=num_pmts,loan_amt,0)</f>
        <v>0</v>
      </c>
      <c r="G88" s="37">
        <f t="shared" si="5"/>
        <v>0</v>
      </c>
    </row>
    <row r="89" spans="1:7" s="1" customFormat="1" ht="15" x14ac:dyDescent="0.25">
      <c r="A89" s="34" t="str">
        <f t="shared" si="7"/>
        <v>Finished</v>
      </c>
      <c r="B89" s="35">
        <f t="shared" ref="B89:B152" si="9">+EDATE(B88,Len_of_pmt_interval)</f>
        <v>44593</v>
      </c>
      <c r="C89" s="36">
        <f t="shared" ref="C89:C152" si="10">+G88</f>
        <v>0</v>
      </c>
      <c r="D89" s="36">
        <f t="shared" si="6"/>
        <v>0</v>
      </c>
      <c r="E89" s="243">
        <f t="shared" ref="E89:E152" si="11">+G88*cal_periodic_pmt_rate</f>
        <v>0</v>
      </c>
      <c r="F89" s="240">
        <f t="shared" si="8"/>
        <v>0</v>
      </c>
      <c r="G89" s="37">
        <f t="shared" ref="G89:G152" si="12">+C89-F89</f>
        <v>0</v>
      </c>
    </row>
    <row r="90" spans="1:7" s="1" customFormat="1" ht="15" x14ac:dyDescent="0.25">
      <c r="A90" s="34" t="str">
        <f t="shared" si="7"/>
        <v>Finished</v>
      </c>
      <c r="B90" s="35">
        <f t="shared" si="9"/>
        <v>44621</v>
      </c>
      <c r="C90" s="36">
        <f t="shared" si="10"/>
        <v>0</v>
      </c>
      <c r="D90" s="36">
        <f t="shared" ref="D90:D153" si="13">+E90+F90</f>
        <v>0</v>
      </c>
      <c r="E90" s="243">
        <f t="shared" si="11"/>
        <v>0</v>
      </c>
      <c r="F90" s="240">
        <f t="shared" si="8"/>
        <v>0</v>
      </c>
      <c r="G90" s="37">
        <f t="shared" si="12"/>
        <v>0</v>
      </c>
    </row>
    <row r="91" spans="1:7" s="1" customFormat="1" ht="15" x14ac:dyDescent="0.25">
      <c r="A91" s="34" t="str">
        <f t="shared" si="7"/>
        <v>Finished</v>
      </c>
      <c r="B91" s="35">
        <f t="shared" si="9"/>
        <v>44652</v>
      </c>
      <c r="C91" s="36">
        <f t="shared" si="10"/>
        <v>0</v>
      </c>
      <c r="D91" s="36">
        <f t="shared" si="13"/>
        <v>0</v>
      </c>
      <c r="E91" s="243">
        <f t="shared" si="11"/>
        <v>0</v>
      </c>
      <c r="F91" s="240">
        <f t="shared" si="8"/>
        <v>0</v>
      </c>
      <c r="G91" s="37">
        <f t="shared" si="12"/>
        <v>0</v>
      </c>
    </row>
    <row r="92" spans="1:7" s="1" customFormat="1" ht="15" x14ac:dyDescent="0.25">
      <c r="A92" s="34" t="str">
        <f t="shared" si="7"/>
        <v>Finished</v>
      </c>
      <c r="B92" s="35">
        <f t="shared" si="9"/>
        <v>44682</v>
      </c>
      <c r="C92" s="36">
        <f t="shared" si="10"/>
        <v>0</v>
      </c>
      <c r="D92" s="36">
        <f t="shared" si="13"/>
        <v>0</v>
      </c>
      <c r="E92" s="243">
        <f t="shared" si="11"/>
        <v>0</v>
      </c>
      <c r="F92" s="240">
        <f t="shared" si="8"/>
        <v>0</v>
      </c>
      <c r="G92" s="37">
        <f t="shared" si="12"/>
        <v>0</v>
      </c>
    </row>
    <row r="93" spans="1:7" s="1" customFormat="1" ht="15" x14ac:dyDescent="0.25">
      <c r="A93" s="34" t="str">
        <f t="shared" si="7"/>
        <v>Finished</v>
      </c>
      <c r="B93" s="35">
        <f t="shared" si="9"/>
        <v>44713</v>
      </c>
      <c r="C93" s="36">
        <f t="shared" si="10"/>
        <v>0</v>
      </c>
      <c r="D93" s="36">
        <f t="shared" si="13"/>
        <v>0</v>
      </c>
      <c r="E93" s="243">
        <f t="shared" si="11"/>
        <v>0</v>
      </c>
      <c r="F93" s="240">
        <f t="shared" si="8"/>
        <v>0</v>
      </c>
      <c r="G93" s="37">
        <f t="shared" si="12"/>
        <v>0</v>
      </c>
    </row>
    <row r="94" spans="1:7" s="1" customFormat="1" ht="15" x14ac:dyDescent="0.25">
      <c r="A94" s="34" t="str">
        <f t="shared" si="7"/>
        <v>Finished</v>
      </c>
      <c r="B94" s="35">
        <f t="shared" si="9"/>
        <v>44743</v>
      </c>
      <c r="C94" s="36">
        <f t="shared" si="10"/>
        <v>0</v>
      </c>
      <c r="D94" s="36">
        <f t="shared" si="13"/>
        <v>0</v>
      </c>
      <c r="E94" s="243">
        <f t="shared" si="11"/>
        <v>0</v>
      </c>
      <c r="F94" s="240">
        <f t="shared" si="8"/>
        <v>0</v>
      </c>
      <c r="G94" s="37">
        <f t="shared" si="12"/>
        <v>0</v>
      </c>
    </row>
    <row r="95" spans="1:7" s="1" customFormat="1" ht="15" x14ac:dyDescent="0.25">
      <c r="A95" s="34" t="str">
        <f t="shared" si="7"/>
        <v>Finished</v>
      </c>
      <c r="B95" s="35">
        <f t="shared" si="9"/>
        <v>44774</v>
      </c>
      <c r="C95" s="36">
        <f t="shared" si="10"/>
        <v>0</v>
      </c>
      <c r="D95" s="36">
        <f t="shared" si="13"/>
        <v>0</v>
      </c>
      <c r="E95" s="243">
        <f t="shared" si="11"/>
        <v>0</v>
      </c>
      <c r="F95" s="240">
        <f t="shared" si="8"/>
        <v>0</v>
      </c>
      <c r="G95" s="37">
        <f t="shared" si="12"/>
        <v>0</v>
      </c>
    </row>
    <row r="96" spans="1:7" s="1" customFormat="1" ht="15" x14ac:dyDescent="0.25">
      <c r="A96" s="34" t="str">
        <f t="shared" si="7"/>
        <v>Finished</v>
      </c>
      <c r="B96" s="35">
        <f t="shared" si="9"/>
        <v>44805</v>
      </c>
      <c r="C96" s="36">
        <f t="shared" si="10"/>
        <v>0</v>
      </c>
      <c r="D96" s="36">
        <f t="shared" si="13"/>
        <v>0</v>
      </c>
      <c r="E96" s="243">
        <f t="shared" si="11"/>
        <v>0</v>
      </c>
      <c r="F96" s="240">
        <f t="shared" si="8"/>
        <v>0</v>
      </c>
      <c r="G96" s="37">
        <f t="shared" si="12"/>
        <v>0</v>
      </c>
    </row>
    <row r="97" spans="1:7" s="1" customFormat="1" ht="15" x14ac:dyDescent="0.25">
      <c r="A97" s="34" t="str">
        <f t="shared" si="7"/>
        <v>Finished</v>
      </c>
      <c r="B97" s="35">
        <f t="shared" si="9"/>
        <v>44835</v>
      </c>
      <c r="C97" s="36">
        <f t="shared" si="10"/>
        <v>0</v>
      </c>
      <c r="D97" s="36">
        <f t="shared" si="13"/>
        <v>0</v>
      </c>
      <c r="E97" s="243">
        <f t="shared" si="11"/>
        <v>0</v>
      </c>
      <c r="F97" s="240">
        <f t="shared" si="8"/>
        <v>0</v>
      </c>
      <c r="G97" s="37">
        <f t="shared" si="12"/>
        <v>0</v>
      </c>
    </row>
    <row r="98" spans="1:7" s="1" customFormat="1" ht="15" x14ac:dyDescent="0.25">
      <c r="A98" s="34" t="str">
        <f t="shared" si="7"/>
        <v>Finished</v>
      </c>
      <c r="B98" s="35">
        <f t="shared" si="9"/>
        <v>44866</v>
      </c>
      <c r="C98" s="36">
        <f t="shared" si="10"/>
        <v>0</v>
      </c>
      <c r="D98" s="36">
        <f t="shared" si="13"/>
        <v>0</v>
      </c>
      <c r="E98" s="243">
        <f t="shared" si="11"/>
        <v>0</v>
      </c>
      <c r="F98" s="240">
        <f t="shared" si="8"/>
        <v>0</v>
      </c>
      <c r="G98" s="37">
        <f t="shared" si="12"/>
        <v>0</v>
      </c>
    </row>
    <row r="99" spans="1:7" s="1" customFormat="1" ht="15" x14ac:dyDescent="0.25">
      <c r="A99" s="34" t="str">
        <f t="shared" si="7"/>
        <v>Finished</v>
      </c>
      <c r="B99" s="35">
        <f t="shared" si="9"/>
        <v>44896</v>
      </c>
      <c r="C99" s="36">
        <f t="shared" si="10"/>
        <v>0</v>
      </c>
      <c r="D99" s="36">
        <f t="shared" si="13"/>
        <v>0</v>
      </c>
      <c r="E99" s="243">
        <f t="shared" si="11"/>
        <v>0</v>
      </c>
      <c r="F99" s="240">
        <f t="shared" si="8"/>
        <v>0</v>
      </c>
      <c r="G99" s="37">
        <f t="shared" si="12"/>
        <v>0</v>
      </c>
    </row>
    <row r="100" spans="1:7" ht="15" x14ac:dyDescent="0.25">
      <c r="A100" s="34" t="str">
        <f t="shared" si="7"/>
        <v>Finished</v>
      </c>
      <c r="B100" s="35">
        <f t="shared" si="9"/>
        <v>44927</v>
      </c>
      <c r="C100" s="36">
        <f t="shared" si="10"/>
        <v>0</v>
      </c>
      <c r="D100" s="36">
        <f t="shared" si="13"/>
        <v>0</v>
      </c>
      <c r="E100" s="243">
        <f t="shared" si="11"/>
        <v>0</v>
      </c>
      <c r="F100" s="240">
        <f t="shared" si="8"/>
        <v>0</v>
      </c>
      <c r="G100" s="37">
        <f t="shared" si="12"/>
        <v>0</v>
      </c>
    </row>
    <row r="101" spans="1:7" ht="15" x14ac:dyDescent="0.25">
      <c r="A101" s="34" t="str">
        <f t="shared" si="7"/>
        <v>Finished</v>
      </c>
      <c r="B101" s="35">
        <f t="shared" si="9"/>
        <v>44958</v>
      </c>
      <c r="C101" s="36">
        <f t="shared" si="10"/>
        <v>0</v>
      </c>
      <c r="D101" s="36">
        <f t="shared" si="13"/>
        <v>0</v>
      </c>
      <c r="E101" s="243">
        <f t="shared" si="11"/>
        <v>0</v>
      </c>
      <c r="F101" s="240">
        <f t="shared" si="8"/>
        <v>0</v>
      </c>
      <c r="G101" s="37">
        <f t="shared" si="12"/>
        <v>0</v>
      </c>
    </row>
    <row r="102" spans="1:7" ht="15" x14ac:dyDescent="0.25">
      <c r="A102" s="34" t="str">
        <f t="shared" si="7"/>
        <v>Finished</v>
      </c>
      <c r="B102" s="35">
        <f t="shared" si="9"/>
        <v>44986</v>
      </c>
      <c r="C102" s="36">
        <f t="shared" si="10"/>
        <v>0</v>
      </c>
      <c r="D102" s="36">
        <f t="shared" si="13"/>
        <v>0</v>
      </c>
      <c r="E102" s="243">
        <f t="shared" si="11"/>
        <v>0</v>
      </c>
      <c r="F102" s="240">
        <f t="shared" si="8"/>
        <v>0</v>
      </c>
      <c r="G102" s="37">
        <f t="shared" si="12"/>
        <v>0</v>
      </c>
    </row>
    <row r="103" spans="1:7" ht="15" x14ac:dyDescent="0.25">
      <c r="A103" s="34" t="str">
        <f t="shared" si="7"/>
        <v>Finished</v>
      </c>
      <c r="B103" s="35">
        <f t="shared" si="9"/>
        <v>45017</v>
      </c>
      <c r="C103" s="36">
        <f t="shared" si="10"/>
        <v>0</v>
      </c>
      <c r="D103" s="36">
        <f t="shared" si="13"/>
        <v>0</v>
      </c>
      <c r="E103" s="243">
        <f t="shared" si="11"/>
        <v>0</v>
      </c>
      <c r="F103" s="240">
        <f t="shared" si="8"/>
        <v>0</v>
      </c>
      <c r="G103" s="37">
        <f t="shared" si="12"/>
        <v>0</v>
      </c>
    </row>
    <row r="104" spans="1:7" ht="15" x14ac:dyDescent="0.25">
      <c r="A104" s="34" t="str">
        <f t="shared" si="7"/>
        <v>Finished</v>
      </c>
      <c r="B104" s="35">
        <f t="shared" si="9"/>
        <v>45047</v>
      </c>
      <c r="C104" s="36">
        <f t="shared" si="10"/>
        <v>0</v>
      </c>
      <c r="D104" s="36">
        <f t="shared" si="13"/>
        <v>0</v>
      </c>
      <c r="E104" s="243">
        <f t="shared" si="11"/>
        <v>0</v>
      </c>
      <c r="F104" s="240">
        <f t="shared" si="8"/>
        <v>0</v>
      </c>
      <c r="G104" s="37">
        <f t="shared" si="12"/>
        <v>0</v>
      </c>
    </row>
    <row r="105" spans="1:7" ht="15" x14ac:dyDescent="0.25">
      <c r="A105" s="34" t="str">
        <f t="shared" si="7"/>
        <v>Finished</v>
      </c>
      <c r="B105" s="35">
        <f t="shared" si="9"/>
        <v>45078</v>
      </c>
      <c r="C105" s="36">
        <f t="shared" si="10"/>
        <v>0</v>
      </c>
      <c r="D105" s="36">
        <f t="shared" si="13"/>
        <v>0</v>
      </c>
      <c r="E105" s="243">
        <f t="shared" si="11"/>
        <v>0</v>
      </c>
      <c r="F105" s="240">
        <f t="shared" si="8"/>
        <v>0</v>
      </c>
      <c r="G105" s="37">
        <f t="shared" si="12"/>
        <v>0</v>
      </c>
    </row>
    <row r="106" spans="1:7" ht="15" x14ac:dyDescent="0.25">
      <c r="A106" s="34" t="str">
        <f t="shared" si="7"/>
        <v>Finished</v>
      </c>
      <c r="B106" s="35">
        <f t="shared" si="9"/>
        <v>45108</v>
      </c>
      <c r="C106" s="36">
        <f t="shared" si="10"/>
        <v>0</v>
      </c>
      <c r="D106" s="36">
        <f t="shared" si="13"/>
        <v>0</v>
      </c>
      <c r="E106" s="243">
        <f t="shared" si="11"/>
        <v>0</v>
      </c>
      <c r="F106" s="240">
        <f t="shared" si="8"/>
        <v>0</v>
      </c>
      <c r="G106" s="37">
        <f t="shared" si="12"/>
        <v>0</v>
      </c>
    </row>
    <row r="107" spans="1:7" ht="15" x14ac:dyDescent="0.25">
      <c r="A107" s="34" t="str">
        <f t="shared" si="7"/>
        <v>Finished</v>
      </c>
      <c r="B107" s="35">
        <f t="shared" si="9"/>
        <v>45139</v>
      </c>
      <c r="C107" s="36">
        <f t="shared" si="10"/>
        <v>0</v>
      </c>
      <c r="D107" s="36">
        <f t="shared" si="13"/>
        <v>0</v>
      </c>
      <c r="E107" s="243">
        <f t="shared" si="11"/>
        <v>0</v>
      </c>
      <c r="F107" s="240">
        <f t="shared" si="8"/>
        <v>0</v>
      </c>
      <c r="G107" s="37">
        <f t="shared" si="12"/>
        <v>0</v>
      </c>
    </row>
    <row r="108" spans="1:7" ht="15" x14ac:dyDescent="0.25">
      <c r="A108" s="34" t="str">
        <f t="shared" si="7"/>
        <v>Finished</v>
      </c>
      <c r="B108" s="35">
        <f t="shared" si="9"/>
        <v>45170</v>
      </c>
      <c r="C108" s="36">
        <f t="shared" si="10"/>
        <v>0</v>
      </c>
      <c r="D108" s="36">
        <f t="shared" si="13"/>
        <v>0</v>
      </c>
      <c r="E108" s="243">
        <f t="shared" si="11"/>
        <v>0</v>
      </c>
      <c r="F108" s="240">
        <f t="shared" si="8"/>
        <v>0</v>
      </c>
      <c r="G108" s="37">
        <f t="shared" si="12"/>
        <v>0</v>
      </c>
    </row>
    <row r="109" spans="1:7" ht="15" x14ac:dyDescent="0.25">
      <c r="A109" s="34" t="str">
        <f t="shared" si="7"/>
        <v>Finished</v>
      </c>
      <c r="B109" s="35">
        <f t="shared" si="9"/>
        <v>45200</v>
      </c>
      <c r="C109" s="36">
        <f t="shared" si="10"/>
        <v>0</v>
      </c>
      <c r="D109" s="36">
        <f t="shared" si="13"/>
        <v>0</v>
      </c>
      <c r="E109" s="243">
        <f t="shared" si="11"/>
        <v>0</v>
      </c>
      <c r="F109" s="240">
        <f t="shared" si="8"/>
        <v>0</v>
      </c>
      <c r="G109" s="37">
        <f t="shared" si="12"/>
        <v>0</v>
      </c>
    </row>
    <row r="110" spans="1:7" ht="15" x14ac:dyDescent="0.25">
      <c r="A110" s="34" t="str">
        <f t="shared" si="7"/>
        <v>Finished</v>
      </c>
      <c r="B110" s="35">
        <f t="shared" si="9"/>
        <v>45231</v>
      </c>
      <c r="C110" s="36">
        <f t="shared" si="10"/>
        <v>0</v>
      </c>
      <c r="D110" s="36">
        <f t="shared" si="13"/>
        <v>0</v>
      </c>
      <c r="E110" s="243">
        <f t="shared" si="11"/>
        <v>0</v>
      </c>
      <c r="F110" s="240">
        <f t="shared" si="8"/>
        <v>0</v>
      </c>
      <c r="G110" s="37">
        <f t="shared" si="12"/>
        <v>0</v>
      </c>
    </row>
    <row r="111" spans="1:7" ht="15" x14ac:dyDescent="0.25">
      <c r="A111" s="34" t="str">
        <f t="shared" si="7"/>
        <v>Finished</v>
      </c>
      <c r="B111" s="35">
        <f t="shared" si="9"/>
        <v>45261</v>
      </c>
      <c r="C111" s="36">
        <f t="shared" si="10"/>
        <v>0</v>
      </c>
      <c r="D111" s="36">
        <f t="shared" si="13"/>
        <v>0</v>
      </c>
      <c r="E111" s="243">
        <f t="shared" si="11"/>
        <v>0</v>
      </c>
      <c r="F111" s="240">
        <f t="shared" si="8"/>
        <v>0</v>
      </c>
      <c r="G111" s="37">
        <f t="shared" si="12"/>
        <v>0</v>
      </c>
    </row>
    <row r="112" spans="1:7" ht="15" x14ac:dyDescent="0.25">
      <c r="A112" s="34" t="str">
        <f t="shared" si="7"/>
        <v>Finished</v>
      </c>
      <c r="B112" s="35">
        <f t="shared" si="9"/>
        <v>45292</v>
      </c>
      <c r="C112" s="36">
        <f t="shared" si="10"/>
        <v>0</v>
      </c>
      <c r="D112" s="36">
        <f t="shared" si="13"/>
        <v>0</v>
      </c>
      <c r="E112" s="243">
        <f t="shared" si="11"/>
        <v>0</v>
      </c>
      <c r="F112" s="240">
        <f t="shared" si="8"/>
        <v>0</v>
      </c>
      <c r="G112" s="37">
        <f t="shared" si="12"/>
        <v>0</v>
      </c>
    </row>
    <row r="113" spans="1:7" ht="15" x14ac:dyDescent="0.25">
      <c r="A113" s="34" t="str">
        <f t="shared" si="7"/>
        <v>Finished</v>
      </c>
      <c r="B113" s="35">
        <f t="shared" si="9"/>
        <v>45323</v>
      </c>
      <c r="C113" s="36">
        <f t="shared" si="10"/>
        <v>0</v>
      </c>
      <c r="D113" s="36">
        <f t="shared" si="13"/>
        <v>0</v>
      </c>
      <c r="E113" s="243">
        <f t="shared" si="11"/>
        <v>0</v>
      </c>
      <c r="F113" s="240">
        <f t="shared" si="8"/>
        <v>0</v>
      </c>
      <c r="G113" s="37">
        <f t="shared" si="12"/>
        <v>0</v>
      </c>
    </row>
    <row r="114" spans="1:7" ht="15" x14ac:dyDescent="0.25">
      <c r="A114" s="34" t="str">
        <f t="shared" si="7"/>
        <v>Finished</v>
      </c>
      <c r="B114" s="35">
        <f t="shared" si="9"/>
        <v>45352</v>
      </c>
      <c r="C114" s="36">
        <f t="shared" si="10"/>
        <v>0</v>
      </c>
      <c r="D114" s="36">
        <f t="shared" si="13"/>
        <v>0</v>
      </c>
      <c r="E114" s="243">
        <f t="shared" si="11"/>
        <v>0</v>
      </c>
      <c r="F114" s="240">
        <f t="shared" si="8"/>
        <v>0</v>
      </c>
      <c r="G114" s="37">
        <f t="shared" si="12"/>
        <v>0</v>
      </c>
    </row>
    <row r="115" spans="1:7" ht="15" x14ac:dyDescent="0.25">
      <c r="A115" s="34" t="str">
        <f t="shared" si="7"/>
        <v>Finished</v>
      </c>
      <c r="B115" s="35">
        <f t="shared" si="9"/>
        <v>45383</v>
      </c>
      <c r="C115" s="36">
        <f t="shared" si="10"/>
        <v>0</v>
      </c>
      <c r="D115" s="36">
        <f t="shared" si="13"/>
        <v>0</v>
      </c>
      <c r="E115" s="243">
        <f t="shared" si="11"/>
        <v>0</v>
      </c>
      <c r="F115" s="240">
        <f t="shared" si="8"/>
        <v>0</v>
      </c>
      <c r="G115" s="37">
        <f t="shared" si="12"/>
        <v>0</v>
      </c>
    </row>
    <row r="116" spans="1:7" ht="15" x14ac:dyDescent="0.25">
      <c r="A116" s="34" t="str">
        <f t="shared" si="7"/>
        <v>Finished</v>
      </c>
      <c r="B116" s="35">
        <f t="shared" si="9"/>
        <v>45413</v>
      </c>
      <c r="C116" s="36">
        <f t="shared" si="10"/>
        <v>0</v>
      </c>
      <c r="D116" s="36">
        <f t="shared" si="13"/>
        <v>0</v>
      </c>
      <c r="E116" s="243">
        <f t="shared" si="11"/>
        <v>0</v>
      </c>
      <c r="F116" s="240">
        <f t="shared" si="8"/>
        <v>0</v>
      </c>
      <c r="G116" s="37">
        <f t="shared" si="12"/>
        <v>0</v>
      </c>
    </row>
    <row r="117" spans="1:7" ht="15" x14ac:dyDescent="0.25">
      <c r="A117" s="34" t="str">
        <f t="shared" si="7"/>
        <v>Finished</v>
      </c>
      <c r="B117" s="35">
        <f t="shared" si="9"/>
        <v>45444</v>
      </c>
      <c r="C117" s="36">
        <f t="shared" si="10"/>
        <v>0</v>
      </c>
      <c r="D117" s="36">
        <f t="shared" si="13"/>
        <v>0</v>
      </c>
      <c r="E117" s="243">
        <f t="shared" si="11"/>
        <v>0</v>
      </c>
      <c r="F117" s="240">
        <f t="shared" si="8"/>
        <v>0</v>
      </c>
      <c r="G117" s="37">
        <f t="shared" si="12"/>
        <v>0</v>
      </c>
    </row>
    <row r="118" spans="1:7" ht="15" x14ac:dyDescent="0.25">
      <c r="A118" s="34" t="str">
        <f t="shared" si="7"/>
        <v>Finished</v>
      </c>
      <c r="B118" s="35">
        <f t="shared" si="9"/>
        <v>45474</v>
      </c>
      <c r="C118" s="36">
        <f t="shared" si="10"/>
        <v>0</v>
      </c>
      <c r="D118" s="36">
        <f t="shared" si="13"/>
        <v>0</v>
      </c>
      <c r="E118" s="243">
        <f t="shared" si="11"/>
        <v>0</v>
      </c>
      <c r="F118" s="240">
        <f t="shared" si="8"/>
        <v>0</v>
      </c>
      <c r="G118" s="37">
        <f t="shared" si="12"/>
        <v>0</v>
      </c>
    </row>
    <row r="119" spans="1:7" ht="15" x14ac:dyDescent="0.25">
      <c r="A119" s="34" t="str">
        <f t="shared" si="7"/>
        <v>Finished</v>
      </c>
      <c r="B119" s="35">
        <f t="shared" si="9"/>
        <v>45505</v>
      </c>
      <c r="C119" s="36">
        <f t="shared" si="10"/>
        <v>0</v>
      </c>
      <c r="D119" s="36">
        <f t="shared" si="13"/>
        <v>0</v>
      </c>
      <c r="E119" s="243">
        <f t="shared" si="11"/>
        <v>0</v>
      </c>
      <c r="F119" s="240">
        <f t="shared" si="8"/>
        <v>0</v>
      </c>
      <c r="G119" s="37">
        <f t="shared" si="12"/>
        <v>0</v>
      </c>
    </row>
    <row r="120" spans="1:7" ht="15" x14ac:dyDescent="0.25">
      <c r="A120" s="34" t="str">
        <f t="shared" ref="A120:A183" si="14">+IF(A119&lt;num_pmts,A119+1,"Finished")</f>
        <v>Finished</v>
      </c>
      <c r="B120" s="35">
        <f t="shared" si="9"/>
        <v>45536</v>
      </c>
      <c r="C120" s="36">
        <f t="shared" si="10"/>
        <v>0</v>
      </c>
      <c r="D120" s="36">
        <f t="shared" si="13"/>
        <v>0</v>
      </c>
      <c r="E120" s="243">
        <f t="shared" si="11"/>
        <v>0</v>
      </c>
      <c r="F120" s="240">
        <f t="shared" si="8"/>
        <v>0</v>
      </c>
      <c r="G120" s="37">
        <f t="shared" si="12"/>
        <v>0</v>
      </c>
    </row>
    <row r="121" spans="1:7" ht="15" x14ac:dyDescent="0.25">
      <c r="A121" s="34" t="str">
        <f t="shared" si="14"/>
        <v>Finished</v>
      </c>
      <c r="B121" s="35">
        <f t="shared" si="9"/>
        <v>45566</v>
      </c>
      <c r="C121" s="36">
        <f t="shared" si="10"/>
        <v>0</v>
      </c>
      <c r="D121" s="36">
        <f t="shared" si="13"/>
        <v>0</v>
      </c>
      <c r="E121" s="243">
        <f t="shared" si="11"/>
        <v>0</v>
      </c>
      <c r="F121" s="240">
        <f t="shared" si="8"/>
        <v>0</v>
      </c>
      <c r="G121" s="37">
        <f t="shared" si="12"/>
        <v>0</v>
      </c>
    </row>
    <row r="122" spans="1:7" ht="15" x14ac:dyDescent="0.25">
      <c r="A122" s="34" t="str">
        <f t="shared" si="14"/>
        <v>Finished</v>
      </c>
      <c r="B122" s="35">
        <f t="shared" si="9"/>
        <v>45597</v>
      </c>
      <c r="C122" s="36">
        <f t="shared" si="10"/>
        <v>0</v>
      </c>
      <c r="D122" s="36">
        <f t="shared" si="13"/>
        <v>0</v>
      </c>
      <c r="E122" s="243">
        <f t="shared" si="11"/>
        <v>0</v>
      </c>
      <c r="F122" s="240">
        <f t="shared" si="8"/>
        <v>0</v>
      </c>
      <c r="G122" s="37">
        <f t="shared" si="12"/>
        <v>0</v>
      </c>
    </row>
    <row r="123" spans="1:7" ht="15" x14ac:dyDescent="0.25">
      <c r="A123" s="34" t="str">
        <f t="shared" si="14"/>
        <v>Finished</v>
      </c>
      <c r="B123" s="35">
        <f t="shared" si="9"/>
        <v>45627</v>
      </c>
      <c r="C123" s="36">
        <f t="shared" si="10"/>
        <v>0</v>
      </c>
      <c r="D123" s="36">
        <f t="shared" si="13"/>
        <v>0</v>
      </c>
      <c r="E123" s="243">
        <f t="shared" si="11"/>
        <v>0</v>
      </c>
      <c r="F123" s="240">
        <f t="shared" si="8"/>
        <v>0</v>
      </c>
      <c r="G123" s="37">
        <f t="shared" si="12"/>
        <v>0</v>
      </c>
    </row>
    <row r="124" spans="1:7" ht="15" x14ac:dyDescent="0.25">
      <c r="A124" s="34" t="str">
        <f t="shared" si="14"/>
        <v>Finished</v>
      </c>
      <c r="B124" s="35">
        <f t="shared" si="9"/>
        <v>45658</v>
      </c>
      <c r="C124" s="36">
        <f t="shared" si="10"/>
        <v>0</v>
      </c>
      <c r="D124" s="36">
        <f t="shared" si="13"/>
        <v>0</v>
      </c>
      <c r="E124" s="243">
        <f t="shared" si="11"/>
        <v>0</v>
      </c>
      <c r="F124" s="240">
        <f t="shared" si="8"/>
        <v>0</v>
      </c>
      <c r="G124" s="37">
        <f t="shared" si="12"/>
        <v>0</v>
      </c>
    </row>
    <row r="125" spans="1:7" ht="15" x14ac:dyDescent="0.25">
      <c r="A125" s="34" t="str">
        <f t="shared" si="14"/>
        <v>Finished</v>
      </c>
      <c r="B125" s="35">
        <f t="shared" si="9"/>
        <v>45689</v>
      </c>
      <c r="C125" s="36">
        <f t="shared" si="10"/>
        <v>0</v>
      </c>
      <c r="D125" s="36">
        <f t="shared" si="13"/>
        <v>0</v>
      </c>
      <c r="E125" s="243">
        <f t="shared" si="11"/>
        <v>0</v>
      </c>
      <c r="F125" s="240">
        <f t="shared" si="8"/>
        <v>0</v>
      </c>
      <c r="G125" s="37">
        <f t="shared" si="12"/>
        <v>0</v>
      </c>
    </row>
    <row r="126" spans="1:7" ht="15" x14ac:dyDescent="0.25">
      <c r="A126" s="34" t="str">
        <f t="shared" si="14"/>
        <v>Finished</v>
      </c>
      <c r="B126" s="35">
        <f t="shared" si="9"/>
        <v>45717</v>
      </c>
      <c r="C126" s="36">
        <f t="shared" si="10"/>
        <v>0</v>
      </c>
      <c r="D126" s="36">
        <f t="shared" si="13"/>
        <v>0</v>
      </c>
      <c r="E126" s="243">
        <f t="shared" si="11"/>
        <v>0</v>
      </c>
      <c r="F126" s="240">
        <f t="shared" si="8"/>
        <v>0</v>
      </c>
      <c r="G126" s="37">
        <f t="shared" si="12"/>
        <v>0</v>
      </c>
    </row>
    <row r="127" spans="1:7" ht="15" x14ac:dyDescent="0.25">
      <c r="A127" s="34" t="str">
        <f t="shared" si="14"/>
        <v>Finished</v>
      </c>
      <c r="B127" s="35">
        <f t="shared" si="9"/>
        <v>45748</v>
      </c>
      <c r="C127" s="36">
        <f t="shared" si="10"/>
        <v>0</v>
      </c>
      <c r="D127" s="36">
        <f t="shared" si="13"/>
        <v>0</v>
      </c>
      <c r="E127" s="243">
        <f t="shared" si="11"/>
        <v>0</v>
      </c>
      <c r="F127" s="240">
        <f t="shared" si="8"/>
        <v>0</v>
      </c>
      <c r="G127" s="37">
        <f t="shared" si="12"/>
        <v>0</v>
      </c>
    </row>
    <row r="128" spans="1:7" ht="15" x14ac:dyDescent="0.25">
      <c r="A128" s="34" t="str">
        <f t="shared" si="14"/>
        <v>Finished</v>
      </c>
      <c r="B128" s="35">
        <f t="shared" si="9"/>
        <v>45778</v>
      </c>
      <c r="C128" s="36">
        <f t="shared" si="10"/>
        <v>0</v>
      </c>
      <c r="D128" s="36">
        <f t="shared" si="13"/>
        <v>0</v>
      </c>
      <c r="E128" s="243">
        <f t="shared" si="11"/>
        <v>0</v>
      </c>
      <c r="F128" s="240">
        <f t="shared" si="8"/>
        <v>0</v>
      </c>
      <c r="G128" s="37">
        <f t="shared" si="12"/>
        <v>0</v>
      </c>
    </row>
    <row r="129" spans="1:7" ht="15" x14ac:dyDescent="0.25">
      <c r="A129" s="34" t="str">
        <f t="shared" si="14"/>
        <v>Finished</v>
      </c>
      <c r="B129" s="35">
        <f t="shared" si="9"/>
        <v>45809</v>
      </c>
      <c r="C129" s="36">
        <f t="shared" si="10"/>
        <v>0</v>
      </c>
      <c r="D129" s="36">
        <f t="shared" si="13"/>
        <v>0</v>
      </c>
      <c r="E129" s="243">
        <f t="shared" si="11"/>
        <v>0</v>
      </c>
      <c r="F129" s="240">
        <f t="shared" si="8"/>
        <v>0</v>
      </c>
      <c r="G129" s="37">
        <f t="shared" si="12"/>
        <v>0</v>
      </c>
    </row>
    <row r="130" spans="1:7" ht="15" x14ac:dyDescent="0.25">
      <c r="A130" s="34" t="str">
        <f t="shared" si="14"/>
        <v>Finished</v>
      </c>
      <c r="B130" s="35">
        <f t="shared" si="9"/>
        <v>45839</v>
      </c>
      <c r="C130" s="36">
        <f t="shared" si="10"/>
        <v>0</v>
      </c>
      <c r="D130" s="36">
        <f t="shared" si="13"/>
        <v>0</v>
      </c>
      <c r="E130" s="243">
        <f t="shared" si="11"/>
        <v>0</v>
      </c>
      <c r="F130" s="240">
        <f t="shared" si="8"/>
        <v>0</v>
      </c>
      <c r="G130" s="37">
        <f t="shared" si="12"/>
        <v>0</v>
      </c>
    </row>
    <row r="131" spans="1:7" ht="15" x14ac:dyDescent="0.25">
      <c r="A131" s="34" t="str">
        <f t="shared" si="14"/>
        <v>Finished</v>
      </c>
      <c r="B131" s="35">
        <f t="shared" si="9"/>
        <v>45870</v>
      </c>
      <c r="C131" s="36">
        <f t="shared" si="10"/>
        <v>0</v>
      </c>
      <c r="D131" s="36">
        <f t="shared" si="13"/>
        <v>0</v>
      </c>
      <c r="E131" s="243">
        <f t="shared" si="11"/>
        <v>0</v>
      </c>
      <c r="F131" s="240">
        <f t="shared" si="8"/>
        <v>0</v>
      </c>
      <c r="G131" s="37">
        <f t="shared" si="12"/>
        <v>0</v>
      </c>
    </row>
    <row r="132" spans="1:7" ht="15" x14ac:dyDescent="0.25">
      <c r="A132" s="34" t="str">
        <f t="shared" si="14"/>
        <v>Finished</v>
      </c>
      <c r="B132" s="35">
        <f t="shared" si="9"/>
        <v>45901</v>
      </c>
      <c r="C132" s="36">
        <f t="shared" si="10"/>
        <v>0</v>
      </c>
      <c r="D132" s="36">
        <f t="shared" si="13"/>
        <v>0</v>
      </c>
      <c r="E132" s="243">
        <f t="shared" si="11"/>
        <v>0</v>
      </c>
      <c r="F132" s="240">
        <f t="shared" si="8"/>
        <v>0</v>
      </c>
      <c r="G132" s="37">
        <f t="shared" si="12"/>
        <v>0</v>
      </c>
    </row>
    <row r="133" spans="1:7" ht="15" x14ac:dyDescent="0.25">
      <c r="A133" s="34" t="str">
        <f t="shared" si="14"/>
        <v>Finished</v>
      </c>
      <c r="B133" s="35">
        <f t="shared" si="9"/>
        <v>45931</v>
      </c>
      <c r="C133" s="36">
        <f t="shared" si="10"/>
        <v>0</v>
      </c>
      <c r="D133" s="36">
        <f t="shared" si="13"/>
        <v>0</v>
      </c>
      <c r="E133" s="243">
        <f t="shared" si="11"/>
        <v>0</v>
      </c>
      <c r="F133" s="240">
        <f t="shared" si="8"/>
        <v>0</v>
      </c>
      <c r="G133" s="37">
        <f t="shared" si="12"/>
        <v>0</v>
      </c>
    </row>
    <row r="134" spans="1:7" ht="15" x14ac:dyDescent="0.25">
      <c r="A134" s="34" t="str">
        <f t="shared" si="14"/>
        <v>Finished</v>
      </c>
      <c r="B134" s="35">
        <f t="shared" si="9"/>
        <v>45962</v>
      </c>
      <c r="C134" s="36">
        <f t="shared" si="10"/>
        <v>0</v>
      </c>
      <c r="D134" s="36">
        <f t="shared" si="13"/>
        <v>0</v>
      </c>
      <c r="E134" s="243">
        <f t="shared" si="11"/>
        <v>0</v>
      </c>
      <c r="F134" s="240">
        <f t="shared" si="8"/>
        <v>0</v>
      </c>
      <c r="G134" s="37">
        <f t="shared" si="12"/>
        <v>0</v>
      </c>
    </row>
    <row r="135" spans="1:7" ht="15" x14ac:dyDescent="0.25">
      <c r="A135" s="34" t="str">
        <f t="shared" si="14"/>
        <v>Finished</v>
      </c>
      <c r="B135" s="35">
        <f t="shared" si="9"/>
        <v>45992</v>
      </c>
      <c r="C135" s="36">
        <f t="shared" si="10"/>
        <v>0</v>
      </c>
      <c r="D135" s="36">
        <f t="shared" si="13"/>
        <v>0</v>
      </c>
      <c r="E135" s="243">
        <f t="shared" si="11"/>
        <v>0</v>
      </c>
      <c r="F135" s="240">
        <f t="shared" si="8"/>
        <v>0</v>
      </c>
      <c r="G135" s="37">
        <f t="shared" si="12"/>
        <v>0</v>
      </c>
    </row>
    <row r="136" spans="1:7" ht="15" x14ac:dyDescent="0.25">
      <c r="A136" s="34" t="str">
        <f t="shared" si="14"/>
        <v>Finished</v>
      </c>
      <c r="B136" s="35">
        <f t="shared" si="9"/>
        <v>46023</v>
      </c>
      <c r="C136" s="36">
        <f t="shared" si="10"/>
        <v>0</v>
      </c>
      <c r="D136" s="36">
        <f t="shared" si="13"/>
        <v>0</v>
      </c>
      <c r="E136" s="243">
        <f t="shared" si="11"/>
        <v>0</v>
      </c>
      <c r="F136" s="240">
        <f t="shared" si="8"/>
        <v>0</v>
      </c>
      <c r="G136" s="37">
        <f t="shared" si="12"/>
        <v>0</v>
      </c>
    </row>
    <row r="137" spans="1:7" ht="15" x14ac:dyDescent="0.25">
      <c r="A137" s="34" t="str">
        <f t="shared" si="14"/>
        <v>Finished</v>
      </c>
      <c r="B137" s="35">
        <f t="shared" si="9"/>
        <v>46054</v>
      </c>
      <c r="C137" s="36">
        <f t="shared" si="10"/>
        <v>0</v>
      </c>
      <c r="D137" s="36">
        <f t="shared" si="13"/>
        <v>0</v>
      </c>
      <c r="E137" s="243">
        <f t="shared" si="11"/>
        <v>0</v>
      </c>
      <c r="F137" s="240">
        <f t="shared" si="8"/>
        <v>0</v>
      </c>
      <c r="G137" s="37">
        <f t="shared" si="12"/>
        <v>0</v>
      </c>
    </row>
    <row r="138" spans="1:7" ht="15" x14ac:dyDescent="0.25">
      <c r="A138" s="34" t="str">
        <f t="shared" si="14"/>
        <v>Finished</v>
      </c>
      <c r="B138" s="35">
        <f t="shared" si="9"/>
        <v>46082</v>
      </c>
      <c r="C138" s="36">
        <f t="shared" si="10"/>
        <v>0</v>
      </c>
      <c r="D138" s="36">
        <f t="shared" si="13"/>
        <v>0</v>
      </c>
      <c r="E138" s="243">
        <f t="shared" si="11"/>
        <v>0</v>
      </c>
      <c r="F138" s="240">
        <f t="shared" si="8"/>
        <v>0</v>
      </c>
      <c r="G138" s="37">
        <f t="shared" si="12"/>
        <v>0</v>
      </c>
    </row>
    <row r="139" spans="1:7" ht="15" x14ac:dyDescent="0.25">
      <c r="A139" s="34" t="str">
        <f t="shared" si="14"/>
        <v>Finished</v>
      </c>
      <c r="B139" s="35">
        <f t="shared" si="9"/>
        <v>46113</v>
      </c>
      <c r="C139" s="36">
        <f t="shared" si="10"/>
        <v>0</v>
      </c>
      <c r="D139" s="36">
        <f t="shared" si="13"/>
        <v>0</v>
      </c>
      <c r="E139" s="243">
        <f t="shared" si="11"/>
        <v>0</v>
      </c>
      <c r="F139" s="240">
        <f t="shared" si="8"/>
        <v>0</v>
      </c>
      <c r="G139" s="37">
        <f t="shared" si="12"/>
        <v>0</v>
      </c>
    </row>
    <row r="140" spans="1:7" ht="15" x14ac:dyDescent="0.25">
      <c r="A140" s="34" t="str">
        <f t="shared" si="14"/>
        <v>Finished</v>
      </c>
      <c r="B140" s="35">
        <f t="shared" si="9"/>
        <v>46143</v>
      </c>
      <c r="C140" s="36">
        <f t="shared" si="10"/>
        <v>0</v>
      </c>
      <c r="D140" s="36">
        <f t="shared" si="13"/>
        <v>0</v>
      </c>
      <c r="E140" s="243">
        <f t="shared" si="11"/>
        <v>0</v>
      </c>
      <c r="F140" s="240">
        <f t="shared" si="8"/>
        <v>0</v>
      </c>
      <c r="G140" s="37">
        <f t="shared" si="12"/>
        <v>0</v>
      </c>
    </row>
    <row r="141" spans="1:7" ht="15" x14ac:dyDescent="0.25">
      <c r="A141" s="34" t="str">
        <f t="shared" si="14"/>
        <v>Finished</v>
      </c>
      <c r="B141" s="35">
        <f t="shared" si="9"/>
        <v>46174</v>
      </c>
      <c r="C141" s="36">
        <f t="shared" si="10"/>
        <v>0</v>
      </c>
      <c r="D141" s="36">
        <f t="shared" si="13"/>
        <v>0</v>
      </c>
      <c r="E141" s="243">
        <f t="shared" si="11"/>
        <v>0</v>
      </c>
      <c r="F141" s="240">
        <f t="shared" si="8"/>
        <v>0</v>
      </c>
      <c r="G141" s="37">
        <f t="shared" si="12"/>
        <v>0</v>
      </c>
    </row>
    <row r="142" spans="1:7" ht="15" x14ac:dyDescent="0.25">
      <c r="A142" s="34" t="str">
        <f t="shared" si="14"/>
        <v>Finished</v>
      </c>
      <c r="B142" s="35">
        <f t="shared" si="9"/>
        <v>46204</v>
      </c>
      <c r="C142" s="36">
        <f t="shared" si="10"/>
        <v>0</v>
      </c>
      <c r="D142" s="36">
        <f t="shared" si="13"/>
        <v>0</v>
      </c>
      <c r="E142" s="243">
        <f t="shared" si="11"/>
        <v>0</v>
      </c>
      <c r="F142" s="240">
        <f t="shared" si="8"/>
        <v>0</v>
      </c>
      <c r="G142" s="37">
        <f t="shared" si="12"/>
        <v>0</v>
      </c>
    </row>
    <row r="143" spans="1:7" ht="15" x14ac:dyDescent="0.25">
      <c r="A143" s="34" t="str">
        <f t="shared" si="14"/>
        <v>Finished</v>
      </c>
      <c r="B143" s="35">
        <f t="shared" si="9"/>
        <v>46235</v>
      </c>
      <c r="C143" s="36">
        <f t="shared" si="10"/>
        <v>0</v>
      </c>
      <c r="D143" s="36">
        <f t="shared" si="13"/>
        <v>0</v>
      </c>
      <c r="E143" s="243">
        <f t="shared" si="11"/>
        <v>0</v>
      </c>
      <c r="F143" s="240">
        <f t="shared" si="8"/>
        <v>0</v>
      </c>
      <c r="G143" s="37">
        <f t="shared" si="12"/>
        <v>0</v>
      </c>
    </row>
    <row r="144" spans="1:7" ht="15" x14ac:dyDescent="0.25">
      <c r="A144" s="34" t="str">
        <f t="shared" si="14"/>
        <v>Finished</v>
      </c>
      <c r="B144" s="35">
        <f t="shared" si="9"/>
        <v>46266</v>
      </c>
      <c r="C144" s="36">
        <f t="shared" si="10"/>
        <v>0</v>
      </c>
      <c r="D144" s="36">
        <f t="shared" si="13"/>
        <v>0</v>
      </c>
      <c r="E144" s="243">
        <f t="shared" si="11"/>
        <v>0</v>
      </c>
      <c r="F144" s="240">
        <f t="shared" si="8"/>
        <v>0</v>
      </c>
      <c r="G144" s="37">
        <f t="shared" si="12"/>
        <v>0</v>
      </c>
    </row>
    <row r="145" spans="1:7" ht="15" x14ac:dyDescent="0.25">
      <c r="A145" s="34" t="str">
        <f t="shared" si="14"/>
        <v>Finished</v>
      </c>
      <c r="B145" s="35">
        <f t="shared" si="9"/>
        <v>46296</v>
      </c>
      <c r="C145" s="36">
        <f t="shared" si="10"/>
        <v>0</v>
      </c>
      <c r="D145" s="36">
        <f t="shared" si="13"/>
        <v>0</v>
      </c>
      <c r="E145" s="243">
        <f t="shared" si="11"/>
        <v>0</v>
      </c>
      <c r="F145" s="240">
        <f t="shared" si="8"/>
        <v>0</v>
      </c>
      <c r="G145" s="37">
        <f t="shared" si="12"/>
        <v>0</v>
      </c>
    </row>
    <row r="146" spans="1:7" ht="15" x14ac:dyDescent="0.25">
      <c r="A146" s="34" t="str">
        <f t="shared" si="14"/>
        <v>Finished</v>
      </c>
      <c r="B146" s="35">
        <f t="shared" si="9"/>
        <v>46327</v>
      </c>
      <c r="C146" s="36">
        <f t="shared" si="10"/>
        <v>0</v>
      </c>
      <c r="D146" s="36">
        <f t="shared" si="13"/>
        <v>0</v>
      </c>
      <c r="E146" s="243">
        <f t="shared" si="11"/>
        <v>0</v>
      </c>
      <c r="F146" s="240">
        <f t="shared" si="8"/>
        <v>0</v>
      </c>
      <c r="G146" s="37">
        <f t="shared" si="12"/>
        <v>0</v>
      </c>
    </row>
    <row r="147" spans="1:7" ht="15" x14ac:dyDescent="0.25">
      <c r="A147" s="34" t="str">
        <f t="shared" si="14"/>
        <v>Finished</v>
      </c>
      <c r="B147" s="35">
        <f t="shared" si="9"/>
        <v>46357</v>
      </c>
      <c r="C147" s="36">
        <f t="shared" si="10"/>
        <v>0</v>
      </c>
      <c r="D147" s="36">
        <f t="shared" si="13"/>
        <v>0</v>
      </c>
      <c r="E147" s="243">
        <f t="shared" si="11"/>
        <v>0</v>
      </c>
      <c r="F147" s="240">
        <f t="shared" si="8"/>
        <v>0</v>
      </c>
      <c r="G147" s="37">
        <f t="shared" si="12"/>
        <v>0</v>
      </c>
    </row>
    <row r="148" spans="1:7" ht="15" x14ac:dyDescent="0.25">
      <c r="A148" s="34" t="str">
        <f t="shared" si="14"/>
        <v>Finished</v>
      </c>
      <c r="B148" s="35">
        <f t="shared" si="9"/>
        <v>46388</v>
      </c>
      <c r="C148" s="36">
        <f t="shared" si="10"/>
        <v>0</v>
      </c>
      <c r="D148" s="36">
        <f t="shared" si="13"/>
        <v>0</v>
      </c>
      <c r="E148" s="243">
        <f t="shared" si="11"/>
        <v>0</v>
      </c>
      <c r="F148" s="240">
        <f t="shared" si="8"/>
        <v>0</v>
      </c>
      <c r="G148" s="37">
        <f t="shared" si="12"/>
        <v>0</v>
      </c>
    </row>
    <row r="149" spans="1:7" ht="15" x14ac:dyDescent="0.25">
      <c r="A149" s="34" t="str">
        <f t="shared" si="14"/>
        <v>Finished</v>
      </c>
      <c r="B149" s="35">
        <f t="shared" si="9"/>
        <v>46419</v>
      </c>
      <c r="C149" s="36">
        <f t="shared" si="10"/>
        <v>0</v>
      </c>
      <c r="D149" s="36">
        <f t="shared" si="13"/>
        <v>0</v>
      </c>
      <c r="E149" s="243">
        <f t="shared" si="11"/>
        <v>0</v>
      </c>
      <c r="F149" s="240">
        <f t="shared" si="8"/>
        <v>0</v>
      </c>
      <c r="G149" s="37">
        <f t="shared" si="12"/>
        <v>0</v>
      </c>
    </row>
    <row r="150" spans="1:7" ht="15" x14ac:dyDescent="0.25">
      <c r="A150" s="34" t="str">
        <f t="shared" si="14"/>
        <v>Finished</v>
      </c>
      <c r="B150" s="35">
        <f t="shared" si="9"/>
        <v>46447</v>
      </c>
      <c r="C150" s="36">
        <f t="shared" si="10"/>
        <v>0</v>
      </c>
      <c r="D150" s="36">
        <f t="shared" si="13"/>
        <v>0</v>
      </c>
      <c r="E150" s="243">
        <f t="shared" si="11"/>
        <v>0</v>
      </c>
      <c r="F150" s="240">
        <f t="shared" si="8"/>
        <v>0</v>
      </c>
      <c r="G150" s="37">
        <f t="shared" si="12"/>
        <v>0</v>
      </c>
    </row>
    <row r="151" spans="1:7" ht="15" x14ac:dyDescent="0.25">
      <c r="A151" s="34" t="str">
        <f t="shared" si="14"/>
        <v>Finished</v>
      </c>
      <c r="B151" s="35">
        <f t="shared" si="9"/>
        <v>46478</v>
      </c>
      <c r="C151" s="36">
        <f t="shared" si="10"/>
        <v>0</v>
      </c>
      <c r="D151" s="36">
        <f t="shared" si="13"/>
        <v>0</v>
      </c>
      <c r="E151" s="243">
        <f t="shared" si="11"/>
        <v>0</v>
      </c>
      <c r="F151" s="240">
        <f t="shared" si="8"/>
        <v>0</v>
      </c>
      <c r="G151" s="37">
        <f t="shared" si="12"/>
        <v>0</v>
      </c>
    </row>
    <row r="152" spans="1:7" ht="15" x14ac:dyDescent="0.25">
      <c r="A152" s="34" t="str">
        <f t="shared" si="14"/>
        <v>Finished</v>
      </c>
      <c r="B152" s="35">
        <f t="shared" si="9"/>
        <v>46508</v>
      </c>
      <c r="C152" s="36">
        <f t="shared" si="10"/>
        <v>0</v>
      </c>
      <c r="D152" s="36">
        <f t="shared" si="13"/>
        <v>0</v>
      </c>
      <c r="E152" s="243">
        <f t="shared" si="11"/>
        <v>0</v>
      </c>
      <c r="F152" s="240">
        <f t="shared" ref="F152:F215" si="15">+IF(A152=num_pmts,loan_amt,0)</f>
        <v>0</v>
      </c>
      <c r="G152" s="37">
        <f t="shared" si="12"/>
        <v>0</v>
      </c>
    </row>
    <row r="153" spans="1:7" ht="15" x14ac:dyDescent="0.25">
      <c r="A153" s="34" t="str">
        <f t="shared" si="14"/>
        <v>Finished</v>
      </c>
      <c r="B153" s="35">
        <f t="shared" ref="B153:B216" si="16">+EDATE(B152,Len_of_pmt_interval)</f>
        <v>46539</v>
      </c>
      <c r="C153" s="36">
        <f t="shared" ref="C153:C216" si="17">+G152</f>
        <v>0</v>
      </c>
      <c r="D153" s="36">
        <f t="shared" si="13"/>
        <v>0</v>
      </c>
      <c r="E153" s="243">
        <f t="shared" ref="E153:E216" si="18">+G152*cal_periodic_pmt_rate</f>
        <v>0</v>
      </c>
      <c r="F153" s="240">
        <f t="shared" si="15"/>
        <v>0</v>
      </c>
      <c r="G153" s="37">
        <f t="shared" ref="G153:G216" si="19">+C153-F153</f>
        <v>0</v>
      </c>
    </row>
    <row r="154" spans="1:7" ht="15" x14ac:dyDescent="0.25">
      <c r="A154" s="34" t="str">
        <f t="shared" si="14"/>
        <v>Finished</v>
      </c>
      <c r="B154" s="35">
        <f t="shared" si="16"/>
        <v>46569</v>
      </c>
      <c r="C154" s="36">
        <f t="shared" si="17"/>
        <v>0</v>
      </c>
      <c r="D154" s="36">
        <f t="shared" ref="D154:D217" si="20">+E154+F154</f>
        <v>0</v>
      </c>
      <c r="E154" s="243">
        <f t="shared" si="18"/>
        <v>0</v>
      </c>
      <c r="F154" s="240">
        <f t="shared" si="15"/>
        <v>0</v>
      </c>
      <c r="G154" s="37">
        <f t="shared" si="19"/>
        <v>0</v>
      </c>
    </row>
    <row r="155" spans="1:7" ht="15" x14ac:dyDescent="0.25">
      <c r="A155" s="34" t="str">
        <f t="shared" si="14"/>
        <v>Finished</v>
      </c>
      <c r="B155" s="35">
        <f t="shared" si="16"/>
        <v>46600</v>
      </c>
      <c r="C155" s="36">
        <f t="shared" si="17"/>
        <v>0</v>
      </c>
      <c r="D155" s="36">
        <f t="shared" si="20"/>
        <v>0</v>
      </c>
      <c r="E155" s="243">
        <f t="shared" si="18"/>
        <v>0</v>
      </c>
      <c r="F155" s="240">
        <f t="shared" si="15"/>
        <v>0</v>
      </c>
      <c r="G155" s="37">
        <f t="shared" si="19"/>
        <v>0</v>
      </c>
    </row>
    <row r="156" spans="1:7" ht="15" x14ac:dyDescent="0.25">
      <c r="A156" s="34" t="str">
        <f t="shared" si="14"/>
        <v>Finished</v>
      </c>
      <c r="B156" s="35">
        <f t="shared" si="16"/>
        <v>46631</v>
      </c>
      <c r="C156" s="36">
        <f t="shared" si="17"/>
        <v>0</v>
      </c>
      <c r="D156" s="36">
        <f t="shared" si="20"/>
        <v>0</v>
      </c>
      <c r="E156" s="243">
        <f t="shared" si="18"/>
        <v>0</v>
      </c>
      <c r="F156" s="240">
        <f t="shared" si="15"/>
        <v>0</v>
      </c>
      <c r="G156" s="37">
        <f t="shared" si="19"/>
        <v>0</v>
      </c>
    </row>
    <row r="157" spans="1:7" ht="15" x14ac:dyDescent="0.25">
      <c r="A157" s="34" t="str">
        <f t="shared" si="14"/>
        <v>Finished</v>
      </c>
      <c r="B157" s="35">
        <f t="shared" si="16"/>
        <v>46661</v>
      </c>
      <c r="C157" s="36">
        <f t="shared" si="17"/>
        <v>0</v>
      </c>
      <c r="D157" s="36">
        <f t="shared" si="20"/>
        <v>0</v>
      </c>
      <c r="E157" s="243">
        <f t="shared" si="18"/>
        <v>0</v>
      </c>
      <c r="F157" s="240">
        <f t="shared" si="15"/>
        <v>0</v>
      </c>
      <c r="G157" s="37">
        <f t="shared" si="19"/>
        <v>0</v>
      </c>
    </row>
    <row r="158" spans="1:7" ht="15" x14ac:dyDescent="0.25">
      <c r="A158" s="34" t="str">
        <f t="shared" si="14"/>
        <v>Finished</v>
      </c>
      <c r="B158" s="35">
        <f t="shared" si="16"/>
        <v>46692</v>
      </c>
      <c r="C158" s="36">
        <f t="shared" si="17"/>
        <v>0</v>
      </c>
      <c r="D158" s="36">
        <f t="shared" si="20"/>
        <v>0</v>
      </c>
      <c r="E158" s="243">
        <f t="shared" si="18"/>
        <v>0</v>
      </c>
      <c r="F158" s="240">
        <f t="shared" si="15"/>
        <v>0</v>
      </c>
      <c r="G158" s="37">
        <f t="shared" si="19"/>
        <v>0</v>
      </c>
    </row>
    <row r="159" spans="1:7" ht="15" x14ac:dyDescent="0.25">
      <c r="A159" s="34" t="str">
        <f t="shared" si="14"/>
        <v>Finished</v>
      </c>
      <c r="B159" s="35">
        <f t="shared" si="16"/>
        <v>46722</v>
      </c>
      <c r="C159" s="36">
        <f t="shared" si="17"/>
        <v>0</v>
      </c>
      <c r="D159" s="36">
        <f t="shared" si="20"/>
        <v>0</v>
      </c>
      <c r="E159" s="243">
        <f t="shared" si="18"/>
        <v>0</v>
      </c>
      <c r="F159" s="240">
        <f t="shared" si="15"/>
        <v>0</v>
      </c>
      <c r="G159" s="37">
        <f t="shared" si="19"/>
        <v>0</v>
      </c>
    </row>
    <row r="160" spans="1:7" ht="15" x14ac:dyDescent="0.25">
      <c r="A160" s="34" t="str">
        <f t="shared" si="14"/>
        <v>Finished</v>
      </c>
      <c r="B160" s="35">
        <f t="shared" si="16"/>
        <v>46753</v>
      </c>
      <c r="C160" s="36">
        <f t="shared" si="17"/>
        <v>0</v>
      </c>
      <c r="D160" s="36">
        <f t="shared" si="20"/>
        <v>0</v>
      </c>
      <c r="E160" s="243">
        <f t="shared" si="18"/>
        <v>0</v>
      </c>
      <c r="F160" s="240">
        <f t="shared" si="15"/>
        <v>0</v>
      </c>
      <c r="G160" s="37">
        <f t="shared" si="19"/>
        <v>0</v>
      </c>
    </row>
    <row r="161" spans="1:7" ht="15" x14ac:dyDescent="0.25">
      <c r="A161" s="34" t="str">
        <f t="shared" si="14"/>
        <v>Finished</v>
      </c>
      <c r="B161" s="35">
        <f t="shared" si="16"/>
        <v>46784</v>
      </c>
      <c r="C161" s="36">
        <f t="shared" si="17"/>
        <v>0</v>
      </c>
      <c r="D161" s="36">
        <f t="shared" si="20"/>
        <v>0</v>
      </c>
      <c r="E161" s="243">
        <f t="shared" si="18"/>
        <v>0</v>
      </c>
      <c r="F161" s="240">
        <f t="shared" si="15"/>
        <v>0</v>
      </c>
      <c r="G161" s="37">
        <f t="shared" si="19"/>
        <v>0</v>
      </c>
    </row>
    <row r="162" spans="1:7" ht="15" x14ac:dyDescent="0.25">
      <c r="A162" s="34" t="str">
        <f t="shared" si="14"/>
        <v>Finished</v>
      </c>
      <c r="B162" s="35">
        <f t="shared" si="16"/>
        <v>46813</v>
      </c>
      <c r="C162" s="36">
        <f t="shared" si="17"/>
        <v>0</v>
      </c>
      <c r="D162" s="36">
        <f t="shared" si="20"/>
        <v>0</v>
      </c>
      <c r="E162" s="243">
        <f t="shared" si="18"/>
        <v>0</v>
      </c>
      <c r="F162" s="240">
        <f t="shared" si="15"/>
        <v>0</v>
      </c>
      <c r="G162" s="37">
        <f t="shared" si="19"/>
        <v>0</v>
      </c>
    </row>
    <row r="163" spans="1:7" ht="15" x14ac:dyDescent="0.25">
      <c r="A163" s="34" t="str">
        <f t="shared" si="14"/>
        <v>Finished</v>
      </c>
      <c r="B163" s="35">
        <f t="shared" si="16"/>
        <v>46844</v>
      </c>
      <c r="C163" s="36">
        <f t="shared" si="17"/>
        <v>0</v>
      </c>
      <c r="D163" s="36">
        <f t="shared" si="20"/>
        <v>0</v>
      </c>
      <c r="E163" s="243">
        <f t="shared" si="18"/>
        <v>0</v>
      </c>
      <c r="F163" s="240">
        <f t="shared" si="15"/>
        <v>0</v>
      </c>
      <c r="G163" s="37">
        <f t="shared" si="19"/>
        <v>0</v>
      </c>
    </row>
    <row r="164" spans="1:7" ht="15" x14ac:dyDescent="0.25">
      <c r="A164" s="34" t="str">
        <f t="shared" si="14"/>
        <v>Finished</v>
      </c>
      <c r="B164" s="35">
        <f t="shared" si="16"/>
        <v>46874</v>
      </c>
      <c r="C164" s="36">
        <f t="shared" si="17"/>
        <v>0</v>
      </c>
      <c r="D164" s="36">
        <f t="shared" si="20"/>
        <v>0</v>
      </c>
      <c r="E164" s="243">
        <f t="shared" si="18"/>
        <v>0</v>
      </c>
      <c r="F164" s="240">
        <f t="shared" si="15"/>
        <v>0</v>
      </c>
      <c r="G164" s="37">
        <f t="shared" si="19"/>
        <v>0</v>
      </c>
    </row>
    <row r="165" spans="1:7" ht="15" x14ac:dyDescent="0.25">
      <c r="A165" s="34" t="str">
        <f t="shared" si="14"/>
        <v>Finished</v>
      </c>
      <c r="B165" s="35">
        <f t="shared" si="16"/>
        <v>46905</v>
      </c>
      <c r="C165" s="36">
        <f t="shared" si="17"/>
        <v>0</v>
      </c>
      <c r="D165" s="36">
        <f t="shared" si="20"/>
        <v>0</v>
      </c>
      <c r="E165" s="243">
        <f t="shared" si="18"/>
        <v>0</v>
      </c>
      <c r="F165" s="240">
        <f t="shared" si="15"/>
        <v>0</v>
      </c>
      <c r="G165" s="37">
        <f t="shared" si="19"/>
        <v>0</v>
      </c>
    </row>
    <row r="166" spans="1:7" ht="15" x14ac:dyDescent="0.25">
      <c r="A166" s="34" t="str">
        <f t="shared" si="14"/>
        <v>Finished</v>
      </c>
      <c r="B166" s="35">
        <f t="shared" si="16"/>
        <v>46935</v>
      </c>
      <c r="C166" s="36">
        <f t="shared" si="17"/>
        <v>0</v>
      </c>
      <c r="D166" s="36">
        <f t="shared" si="20"/>
        <v>0</v>
      </c>
      <c r="E166" s="243">
        <f t="shared" si="18"/>
        <v>0</v>
      </c>
      <c r="F166" s="240">
        <f t="shared" si="15"/>
        <v>0</v>
      </c>
      <c r="G166" s="37">
        <f t="shared" si="19"/>
        <v>0</v>
      </c>
    </row>
    <row r="167" spans="1:7" ht="15" x14ac:dyDescent="0.25">
      <c r="A167" s="34" t="str">
        <f t="shared" si="14"/>
        <v>Finished</v>
      </c>
      <c r="B167" s="35">
        <f t="shared" si="16"/>
        <v>46966</v>
      </c>
      <c r="C167" s="36">
        <f t="shared" si="17"/>
        <v>0</v>
      </c>
      <c r="D167" s="36">
        <f t="shared" si="20"/>
        <v>0</v>
      </c>
      <c r="E167" s="243">
        <f t="shared" si="18"/>
        <v>0</v>
      </c>
      <c r="F167" s="240">
        <f t="shared" si="15"/>
        <v>0</v>
      </c>
      <c r="G167" s="37">
        <f t="shared" si="19"/>
        <v>0</v>
      </c>
    </row>
    <row r="168" spans="1:7" ht="15" x14ac:dyDescent="0.25">
      <c r="A168" s="34" t="str">
        <f t="shared" si="14"/>
        <v>Finished</v>
      </c>
      <c r="B168" s="35">
        <f t="shared" si="16"/>
        <v>46997</v>
      </c>
      <c r="C168" s="36">
        <f t="shared" si="17"/>
        <v>0</v>
      </c>
      <c r="D168" s="36">
        <f t="shared" si="20"/>
        <v>0</v>
      </c>
      <c r="E168" s="243">
        <f t="shared" si="18"/>
        <v>0</v>
      </c>
      <c r="F168" s="240">
        <f t="shared" si="15"/>
        <v>0</v>
      </c>
      <c r="G168" s="37">
        <f t="shared" si="19"/>
        <v>0</v>
      </c>
    </row>
    <row r="169" spans="1:7" ht="15" x14ac:dyDescent="0.25">
      <c r="A169" s="34" t="str">
        <f t="shared" si="14"/>
        <v>Finished</v>
      </c>
      <c r="B169" s="35">
        <f t="shared" si="16"/>
        <v>47027</v>
      </c>
      <c r="C169" s="36">
        <f t="shared" si="17"/>
        <v>0</v>
      </c>
      <c r="D169" s="36">
        <f t="shared" si="20"/>
        <v>0</v>
      </c>
      <c r="E169" s="243">
        <f t="shared" si="18"/>
        <v>0</v>
      </c>
      <c r="F169" s="240">
        <f t="shared" si="15"/>
        <v>0</v>
      </c>
      <c r="G169" s="37">
        <f t="shared" si="19"/>
        <v>0</v>
      </c>
    </row>
    <row r="170" spans="1:7" ht="15" x14ac:dyDescent="0.25">
      <c r="A170" s="34" t="str">
        <f t="shared" si="14"/>
        <v>Finished</v>
      </c>
      <c r="B170" s="35">
        <f t="shared" si="16"/>
        <v>47058</v>
      </c>
      <c r="C170" s="36">
        <f t="shared" si="17"/>
        <v>0</v>
      </c>
      <c r="D170" s="36">
        <f t="shared" si="20"/>
        <v>0</v>
      </c>
      <c r="E170" s="243">
        <f t="shared" si="18"/>
        <v>0</v>
      </c>
      <c r="F170" s="240">
        <f t="shared" si="15"/>
        <v>0</v>
      </c>
      <c r="G170" s="37">
        <f t="shared" si="19"/>
        <v>0</v>
      </c>
    </row>
    <row r="171" spans="1:7" ht="15" x14ac:dyDescent="0.25">
      <c r="A171" s="34" t="str">
        <f t="shared" si="14"/>
        <v>Finished</v>
      </c>
      <c r="B171" s="35">
        <f t="shared" si="16"/>
        <v>47088</v>
      </c>
      <c r="C171" s="36">
        <f t="shared" si="17"/>
        <v>0</v>
      </c>
      <c r="D171" s="36">
        <f t="shared" si="20"/>
        <v>0</v>
      </c>
      <c r="E171" s="243">
        <f t="shared" si="18"/>
        <v>0</v>
      </c>
      <c r="F171" s="240">
        <f t="shared" si="15"/>
        <v>0</v>
      </c>
      <c r="G171" s="37">
        <f t="shared" si="19"/>
        <v>0</v>
      </c>
    </row>
    <row r="172" spans="1:7" ht="15" x14ac:dyDescent="0.25">
      <c r="A172" s="34" t="str">
        <f t="shared" si="14"/>
        <v>Finished</v>
      </c>
      <c r="B172" s="35">
        <f t="shared" si="16"/>
        <v>47119</v>
      </c>
      <c r="C172" s="36">
        <f t="shared" si="17"/>
        <v>0</v>
      </c>
      <c r="D172" s="36">
        <f t="shared" si="20"/>
        <v>0</v>
      </c>
      <c r="E172" s="243">
        <f t="shared" si="18"/>
        <v>0</v>
      </c>
      <c r="F172" s="240">
        <f t="shared" si="15"/>
        <v>0</v>
      </c>
      <c r="G172" s="37">
        <f t="shared" si="19"/>
        <v>0</v>
      </c>
    </row>
    <row r="173" spans="1:7" ht="15" x14ac:dyDescent="0.25">
      <c r="A173" s="34" t="str">
        <f t="shared" si="14"/>
        <v>Finished</v>
      </c>
      <c r="B173" s="35">
        <f t="shared" si="16"/>
        <v>47150</v>
      </c>
      <c r="C173" s="36">
        <f t="shared" si="17"/>
        <v>0</v>
      </c>
      <c r="D173" s="36">
        <f t="shared" si="20"/>
        <v>0</v>
      </c>
      <c r="E173" s="243">
        <f t="shared" si="18"/>
        <v>0</v>
      </c>
      <c r="F173" s="240">
        <f t="shared" si="15"/>
        <v>0</v>
      </c>
      <c r="G173" s="37">
        <f t="shared" si="19"/>
        <v>0</v>
      </c>
    </row>
    <row r="174" spans="1:7" ht="15" x14ac:dyDescent="0.25">
      <c r="A174" s="34" t="str">
        <f t="shared" si="14"/>
        <v>Finished</v>
      </c>
      <c r="B174" s="35">
        <f t="shared" si="16"/>
        <v>47178</v>
      </c>
      <c r="C174" s="36">
        <f t="shared" si="17"/>
        <v>0</v>
      </c>
      <c r="D174" s="36">
        <f t="shared" si="20"/>
        <v>0</v>
      </c>
      <c r="E174" s="243">
        <f t="shared" si="18"/>
        <v>0</v>
      </c>
      <c r="F174" s="240">
        <f t="shared" si="15"/>
        <v>0</v>
      </c>
      <c r="G174" s="37">
        <f t="shared" si="19"/>
        <v>0</v>
      </c>
    </row>
    <row r="175" spans="1:7" ht="15" x14ac:dyDescent="0.25">
      <c r="A175" s="34" t="str">
        <f t="shared" si="14"/>
        <v>Finished</v>
      </c>
      <c r="B175" s="35">
        <f t="shared" si="16"/>
        <v>47209</v>
      </c>
      <c r="C175" s="36">
        <f t="shared" si="17"/>
        <v>0</v>
      </c>
      <c r="D175" s="36">
        <f t="shared" si="20"/>
        <v>0</v>
      </c>
      <c r="E175" s="243">
        <f t="shared" si="18"/>
        <v>0</v>
      </c>
      <c r="F175" s="240">
        <f t="shared" si="15"/>
        <v>0</v>
      </c>
      <c r="G175" s="37">
        <f t="shared" si="19"/>
        <v>0</v>
      </c>
    </row>
    <row r="176" spans="1:7" ht="15" x14ac:dyDescent="0.25">
      <c r="A176" s="34" t="str">
        <f t="shared" si="14"/>
        <v>Finished</v>
      </c>
      <c r="B176" s="35">
        <f t="shared" si="16"/>
        <v>47239</v>
      </c>
      <c r="C176" s="36">
        <f t="shared" si="17"/>
        <v>0</v>
      </c>
      <c r="D176" s="36">
        <f t="shared" si="20"/>
        <v>0</v>
      </c>
      <c r="E176" s="243">
        <f t="shared" si="18"/>
        <v>0</v>
      </c>
      <c r="F176" s="240">
        <f t="shared" si="15"/>
        <v>0</v>
      </c>
      <c r="G176" s="37">
        <f t="shared" si="19"/>
        <v>0</v>
      </c>
    </row>
    <row r="177" spans="1:7" ht="15" x14ac:dyDescent="0.25">
      <c r="A177" s="34" t="str">
        <f t="shared" si="14"/>
        <v>Finished</v>
      </c>
      <c r="B177" s="35">
        <f t="shared" si="16"/>
        <v>47270</v>
      </c>
      <c r="C177" s="36">
        <f t="shared" si="17"/>
        <v>0</v>
      </c>
      <c r="D177" s="36">
        <f t="shared" si="20"/>
        <v>0</v>
      </c>
      <c r="E177" s="243">
        <f t="shared" si="18"/>
        <v>0</v>
      </c>
      <c r="F177" s="240">
        <f t="shared" si="15"/>
        <v>0</v>
      </c>
      <c r="G177" s="37">
        <f t="shared" si="19"/>
        <v>0</v>
      </c>
    </row>
    <row r="178" spans="1:7" ht="15" x14ac:dyDescent="0.25">
      <c r="A178" s="34" t="str">
        <f t="shared" si="14"/>
        <v>Finished</v>
      </c>
      <c r="B178" s="35">
        <f t="shared" si="16"/>
        <v>47300</v>
      </c>
      <c r="C178" s="36">
        <f t="shared" si="17"/>
        <v>0</v>
      </c>
      <c r="D178" s="36">
        <f t="shared" si="20"/>
        <v>0</v>
      </c>
      <c r="E178" s="243">
        <f t="shared" si="18"/>
        <v>0</v>
      </c>
      <c r="F178" s="240">
        <f t="shared" si="15"/>
        <v>0</v>
      </c>
      <c r="G178" s="37">
        <f t="shared" si="19"/>
        <v>0</v>
      </c>
    </row>
    <row r="179" spans="1:7" ht="15" x14ac:dyDescent="0.25">
      <c r="A179" s="34" t="str">
        <f t="shared" si="14"/>
        <v>Finished</v>
      </c>
      <c r="B179" s="35">
        <f t="shared" si="16"/>
        <v>47331</v>
      </c>
      <c r="C179" s="36">
        <f t="shared" si="17"/>
        <v>0</v>
      </c>
      <c r="D179" s="36">
        <f t="shared" si="20"/>
        <v>0</v>
      </c>
      <c r="E179" s="243">
        <f t="shared" si="18"/>
        <v>0</v>
      </c>
      <c r="F179" s="240">
        <f t="shared" si="15"/>
        <v>0</v>
      </c>
      <c r="G179" s="37">
        <f t="shared" si="19"/>
        <v>0</v>
      </c>
    </row>
    <row r="180" spans="1:7" ht="15" x14ac:dyDescent="0.25">
      <c r="A180" s="34" t="str">
        <f t="shared" si="14"/>
        <v>Finished</v>
      </c>
      <c r="B180" s="35">
        <f t="shared" si="16"/>
        <v>47362</v>
      </c>
      <c r="C180" s="36">
        <f t="shared" si="17"/>
        <v>0</v>
      </c>
      <c r="D180" s="36">
        <f t="shared" si="20"/>
        <v>0</v>
      </c>
      <c r="E180" s="243">
        <f t="shared" si="18"/>
        <v>0</v>
      </c>
      <c r="F180" s="240">
        <f t="shared" si="15"/>
        <v>0</v>
      </c>
      <c r="G180" s="37">
        <f t="shared" si="19"/>
        <v>0</v>
      </c>
    </row>
    <row r="181" spans="1:7" ht="15" x14ac:dyDescent="0.25">
      <c r="A181" s="34" t="str">
        <f t="shared" si="14"/>
        <v>Finished</v>
      </c>
      <c r="B181" s="35">
        <f t="shared" si="16"/>
        <v>47392</v>
      </c>
      <c r="C181" s="36">
        <f t="shared" si="17"/>
        <v>0</v>
      </c>
      <c r="D181" s="36">
        <f t="shared" si="20"/>
        <v>0</v>
      </c>
      <c r="E181" s="243">
        <f t="shared" si="18"/>
        <v>0</v>
      </c>
      <c r="F181" s="240">
        <f t="shared" si="15"/>
        <v>0</v>
      </c>
      <c r="G181" s="37">
        <f t="shared" si="19"/>
        <v>0</v>
      </c>
    </row>
    <row r="182" spans="1:7" ht="15" x14ac:dyDescent="0.25">
      <c r="A182" s="34" t="str">
        <f t="shared" si="14"/>
        <v>Finished</v>
      </c>
      <c r="B182" s="35">
        <f t="shared" si="16"/>
        <v>47423</v>
      </c>
      <c r="C182" s="36">
        <f t="shared" si="17"/>
        <v>0</v>
      </c>
      <c r="D182" s="36">
        <f t="shared" si="20"/>
        <v>0</v>
      </c>
      <c r="E182" s="243">
        <f t="shared" si="18"/>
        <v>0</v>
      </c>
      <c r="F182" s="240">
        <f t="shared" si="15"/>
        <v>0</v>
      </c>
      <c r="G182" s="37">
        <f t="shared" si="19"/>
        <v>0</v>
      </c>
    </row>
    <row r="183" spans="1:7" ht="15" x14ac:dyDescent="0.25">
      <c r="A183" s="34" t="str">
        <f t="shared" si="14"/>
        <v>Finished</v>
      </c>
      <c r="B183" s="35">
        <f t="shared" si="16"/>
        <v>47453</v>
      </c>
      <c r="C183" s="36">
        <f t="shared" si="17"/>
        <v>0</v>
      </c>
      <c r="D183" s="36">
        <f t="shared" si="20"/>
        <v>0</v>
      </c>
      <c r="E183" s="243">
        <f t="shared" si="18"/>
        <v>0</v>
      </c>
      <c r="F183" s="240">
        <f t="shared" si="15"/>
        <v>0</v>
      </c>
      <c r="G183" s="37">
        <f t="shared" si="19"/>
        <v>0</v>
      </c>
    </row>
    <row r="184" spans="1:7" ht="15" x14ac:dyDescent="0.25">
      <c r="A184" s="34" t="str">
        <f t="shared" ref="A184:A247" si="21">+IF(A183&lt;num_pmts,A183+1,"Finished")</f>
        <v>Finished</v>
      </c>
      <c r="B184" s="35">
        <f t="shared" si="16"/>
        <v>47484</v>
      </c>
      <c r="C184" s="36">
        <f t="shared" si="17"/>
        <v>0</v>
      </c>
      <c r="D184" s="36">
        <f t="shared" si="20"/>
        <v>0</v>
      </c>
      <c r="E184" s="243">
        <f t="shared" si="18"/>
        <v>0</v>
      </c>
      <c r="F184" s="240">
        <f t="shared" si="15"/>
        <v>0</v>
      </c>
      <c r="G184" s="37">
        <f t="shared" si="19"/>
        <v>0</v>
      </c>
    </row>
    <row r="185" spans="1:7" ht="15" x14ac:dyDescent="0.25">
      <c r="A185" s="34" t="str">
        <f t="shared" si="21"/>
        <v>Finished</v>
      </c>
      <c r="B185" s="35">
        <f t="shared" si="16"/>
        <v>47515</v>
      </c>
      <c r="C185" s="36">
        <f t="shared" si="17"/>
        <v>0</v>
      </c>
      <c r="D185" s="36">
        <f t="shared" si="20"/>
        <v>0</v>
      </c>
      <c r="E185" s="243">
        <f t="shared" si="18"/>
        <v>0</v>
      </c>
      <c r="F185" s="240">
        <f t="shared" si="15"/>
        <v>0</v>
      </c>
      <c r="G185" s="37">
        <f t="shared" si="19"/>
        <v>0</v>
      </c>
    </row>
    <row r="186" spans="1:7" ht="15" x14ac:dyDescent="0.25">
      <c r="A186" s="34" t="str">
        <f t="shared" si="21"/>
        <v>Finished</v>
      </c>
      <c r="B186" s="35">
        <f t="shared" si="16"/>
        <v>47543</v>
      </c>
      <c r="C186" s="36">
        <f t="shared" si="17"/>
        <v>0</v>
      </c>
      <c r="D186" s="36">
        <f t="shared" si="20"/>
        <v>0</v>
      </c>
      <c r="E186" s="243">
        <f t="shared" si="18"/>
        <v>0</v>
      </c>
      <c r="F186" s="240">
        <f t="shared" si="15"/>
        <v>0</v>
      </c>
      <c r="G186" s="37">
        <f t="shared" si="19"/>
        <v>0</v>
      </c>
    </row>
    <row r="187" spans="1:7" ht="15" x14ac:dyDescent="0.25">
      <c r="A187" s="34" t="str">
        <f t="shared" si="21"/>
        <v>Finished</v>
      </c>
      <c r="B187" s="35">
        <f t="shared" si="16"/>
        <v>47574</v>
      </c>
      <c r="C187" s="36">
        <f t="shared" si="17"/>
        <v>0</v>
      </c>
      <c r="D187" s="36">
        <f t="shared" si="20"/>
        <v>0</v>
      </c>
      <c r="E187" s="243">
        <f t="shared" si="18"/>
        <v>0</v>
      </c>
      <c r="F187" s="240">
        <f t="shared" si="15"/>
        <v>0</v>
      </c>
      <c r="G187" s="37">
        <f t="shared" si="19"/>
        <v>0</v>
      </c>
    </row>
    <row r="188" spans="1:7" ht="15" x14ac:dyDescent="0.25">
      <c r="A188" s="34" t="str">
        <f t="shared" si="21"/>
        <v>Finished</v>
      </c>
      <c r="B188" s="35">
        <f t="shared" si="16"/>
        <v>47604</v>
      </c>
      <c r="C188" s="36">
        <f t="shared" si="17"/>
        <v>0</v>
      </c>
      <c r="D188" s="36">
        <f t="shared" si="20"/>
        <v>0</v>
      </c>
      <c r="E188" s="243">
        <f t="shared" si="18"/>
        <v>0</v>
      </c>
      <c r="F188" s="240">
        <f t="shared" si="15"/>
        <v>0</v>
      </c>
      <c r="G188" s="37">
        <f t="shared" si="19"/>
        <v>0</v>
      </c>
    </row>
    <row r="189" spans="1:7" ht="15" x14ac:dyDescent="0.25">
      <c r="A189" s="34" t="str">
        <f t="shared" si="21"/>
        <v>Finished</v>
      </c>
      <c r="B189" s="35">
        <f t="shared" si="16"/>
        <v>47635</v>
      </c>
      <c r="C189" s="36">
        <f t="shared" si="17"/>
        <v>0</v>
      </c>
      <c r="D189" s="36">
        <f t="shared" si="20"/>
        <v>0</v>
      </c>
      <c r="E189" s="243">
        <f t="shared" si="18"/>
        <v>0</v>
      </c>
      <c r="F189" s="240">
        <f t="shared" si="15"/>
        <v>0</v>
      </c>
      <c r="G189" s="37">
        <f t="shared" si="19"/>
        <v>0</v>
      </c>
    </row>
    <row r="190" spans="1:7" ht="15" x14ac:dyDescent="0.25">
      <c r="A190" s="34" t="str">
        <f t="shared" si="21"/>
        <v>Finished</v>
      </c>
      <c r="B190" s="35">
        <f t="shared" si="16"/>
        <v>47665</v>
      </c>
      <c r="C190" s="36">
        <f t="shared" si="17"/>
        <v>0</v>
      </c>
      <c r="D190" s="36">
        <f t="shared" si="20"/>
        <v>0</v>
      </c>
      <c r="E190" s="243">
        <f t="shared" si="18"/>
        <v>0</v>
      </c>
      <c r="F190" s="240">
        <f t="shared" si="15"/>
        <v>0</v>
      </c>
      <c r="G190" s="37">
        <f t="shared" si="19"/>
        <v>0</v>
      </c>
    </row>
    <row r="191" spans="1:7" ht="15" x14ac:dyDescent="0.25">
      <c r="A191" s="34" t="str">
        <f t="shared" si="21"/>
        <v>Finished</v>
      </c>
      <c r="B191" s="35">
        <f t="shared" si="16"/>
        <v>47696</v>
      </c>
      <c r="C191" s="36">
        <f t="shared" si="17"/>
        <v>0</v>
      </c>
      <c r="D191" s="36">
        <f t="shared" si="20"/>
        <v>0</v>
      </c>
      <c r="E191" s="243">
        <f t="shared" si="18"/>
        <v>0</v>
      </c>
      <c r="F191" s="240">
        <f t="shared" si="15"/>
        <v>0</v>
      </c>
      <c r="G191" s="37">
        <f t="shared" si="19"/>
        <v>0</v>
      </c>
    </row>
    <row r="192" spans="1:7" ht="15" x14ac:dyDescent="0.25">
      <c r="A192" s="34" t="str">
        <f t="shared" si="21"/>
        <v>Finished</v>
      </c>
      <c r="B192" s="35">
        <f t="shared" si="16"/>
        <v>47727</v>
      </c>
      <c r="C192" s="36">
        <f t="shared" si="17"/>
        <v>0</v>
      </c>
      <c r="D192" s="36">
        <f t="shared" si="20"/>
        <v>0</v>
      </c>
      <c r="E192" s="243">
        <f t="shared" si="18"/>
        <v>0</v>
      </c>
      <c r="F192" s="240">
        <f t="shared" si="15"/>
        <v>0</v>
      </c>
      <c r="G192" s="37">
        <f t="shared" si="19"/>
        <v>0</v>
      </c>
    </row>
    <row r="193" spans="1:7" ht="15" x14ac:dyDescent="0.25">
      <c r="A193" s="34" t="str">
        <f t="shared" si="21"/>
        <v>Finished</v>
      </c>
      <c r="B193" s="35">
        <f t="shared" si="16"/>
        <v>47757</v>
      </c>
      <c r="C193" s="36">
        <f t="shared" si="17"/>
        <v>0</v>
      </c>
      <c r="D193" s="36">
        <f t="shared" si="20"/>
        <v>0</v>
      </c>
      <c r="E193" s="243">
        <f t="shared" si="18"/>
        <v>0</v>
      </c>
      <c r="F193" s="240">
        <f t="shared" si="15"/>
        <v>0</v>
      </c>
      <c r="G193" s="37">
        <f t="shared" si="19"/>
        <v>0</v>
      </c>
    </row>
    <row r="194" spans="1:7" ht="15" x14ac:dyDescent="0.25">
      <c r="A194" s="34" t="str">
        <f t="shared" si="21"/>
        <v>Finished</v>
      </c>
      <c r="B194" s="35">
        <f t="shared" si="16"/>
        <v>47788</v>
      </c>
      <c r="C194" s="36">
        <f t="shared" si="17"/>
        <v>0</v>
      </c>
      <c r="D194" s="36">
        <f t="shared" si="20"/>
        <v>0</v>
      </c>
      <c r="E194" s="243">
        <f t="shared" si="18"/>
        <v>0</v>
      </c>
      <c r="F194" s="240">
        <f t="shared" si="15"/>
        <v>0</v>
      </c>
      <c r="G194" s="37">
        <f t="shared" si="19"/>
        <v>0</v>
      </c>
    </row>
    <row r="195" spans="1:7" ht="15" x14ac:dyDescent="0.25">
      <c r="A195" s="34" t="str">
        <f t="shared" si="21"/>
        <v>Finished</v>
      </c>
      <c r="B195" s="35">
        <f t="shared" si="16"/>
        <v>47818</v>
      </c>
      <c r="C195" s="36">
        <f t="shared" si="17"/>
        <v>0</v>
      </c>
      <c r="D195" s="36">
        <f t="shared" si="20"/>
        <v>0</v>
      </c>
      <c r="E195" s="243">
        <f t="shared" si="18"/>
        <v>0</v>
      </c>
      <c r="F195" s="240">
        <f t="shared" si="15"/>
        <v>0</v>
      </c>
      <c r="G195" s="37">
        <f t="shared" si="19"/>
        <v>0</v>
      </c>
    </row>
    <row r="196" spans="1:7" ht="15" x14ac:dyDescent="0.25">
      <c r="A196" s="34" t="str">
        <f t="shared" si="21"/>
        <v>Finished</v>
      </c>
      <c r="B196" s="35">
        <f t="shared" si="16"/>
        <v>47849</v>
      </c>
      <c r="C196" s="36">
        <f t="shared" si="17"/>
        <v>0</v>
      </c>
      <c r="D196" s="36">
        <f t="shared" si="20"/>
        <v>0</v>
      </c>
      <c r="E196" s="243">
        <f t="shared" si="18"/>
        <v>0</v>
      </c>
      <c r="F196" s="240">
        <f t="shared" si="15"/>
        <v>0</v>
      </c>
      <c r="G196" s="37">
        <f t="shared" si="19"/>
        <v>0</v>
      </c>
    </row>
    <row r="197" spans="1:7" ht="15" x14ac:dyDescent="0.25">
      <c r="A197" s="34" t="str">
        <f t="shared" si="21"/>
        <v>Finished</v>
      </c>
      <c r="B197" s="35">
        <f t="shared" si="16"/>
        <v>47880</v>
      </c>
      <c r="C197" s="36">
        <f t="shared" si="17"/>
        <v>0</v>
      </c>
      <c r="D197" s="36">
        <f t="shared" si="20"/>
        <v>0</v>
      </c>
      <c r="E197" s="243">
        <f t="shared" si="18"/>
        <v>0</v>
      </c>
      <c r="F197" s="240">
        <f t="shared" si="15"/>
        <v>0</v>
      </c>
      <c r="G197" s="37">
        <f t="shared" si="19"/>
        <v>0</v>
      </c>
    </row>
    <row r="198" spans="1:7" ht="15" x14ac:dyDescent="0.25">
      <c r="A198" s="34" t="str">
        <f t="shared" si="21"/>
        <v>Finished</v>
      </c>
      <c r="B198" s="35">
        <f t="shared" si="16"/>
        <v>47908</v>
      </c>
      <c r="C198" s="36">
        <f t="shared" si="17"/>
        <v>0</v>
      </c>
      <c r="D198" s="36">
        <f t="shared" si="20"/>
        <v>0</v>
      </c>
      <c r="E198" s="243">
        <f t="shared" si="18"/>
        <v>0</v>
      </c>
      <c r="F198" s="240">
        <f t="shared" si="15"/>
        <v>0</v>
      </c>
      <c r="G198" s="37">
        <f t="shared" si="19"/>
        <v>0</v>
      </c>
    </row>
    <row r="199" spans="1:7" ht="15" x14ac:dyDescent="0.25">
      <c r="A199" s="34" t="str">
        <f t="shared" si="21"/>
        <v>Finished</v>
      </c>
      <c r="B199" s="35">
        <f t="shared" si="16"/>
        <v>47939</v>
      </c>
      <c r="C199" s="36">
        <f t="shared" si="17"/>
        <v>0</v>
      </c>
      <c r="D199" s="36">
        <f t="shared" si="20"/>
        <v>0</v>
      </c>
      <c r="E199" s="243">
        <f t="shared" si="18"/>
        <v>0</v>
      </c>
      <c r="F199" s="240">
        <f t="shared" si="15"/>
        <v>0</v>
      </c>
      <c r="G199" s="37">
        <f t="shared" si="19"/>
        <v>0</v>
      </c>
    </row>
    <row r="200" spans="1:7" ht="15" x14ac:dyDescent="0.25">
      <c r="A200" s="34" t="str">
        <f t="shared" si="21"/>
        <v>Finished</v>
      </c>
      <c r="B200" s="35">
        <f t="shared" si="16"/>
        <v>47969</v>
      </c>
      <c r="C200" s="36">
        <f t="shared" si="17"/>
        <v>0</v>
      </c>
      <c r="D200" s="36">
        <f t="shared" si="20"/>
        <v>0</v>
      </c>
      <c r="E200" s="243">
        <f t="shared" si="18"/>
        <v>0</v>
      </c>
      <c r="F200" s="240">
        <f t="shared" si="15"/>
        <v>0</v>
      </c>
      <c r="G200" s="37">
        <f t="shared" si="19"/>
        <v>0</v>
      </c>
    </row>
    <row r="201" spans="1:7" ht="15" x14ac:dyDescent="0.25">
      <c r="A201" s="34" t="str">
        <f t="shared" si="21"/>
        <v>Finished</v>
      </c>
      <c r="B201" s="35">
        <f t="shared" si="16"/>
        <v>48000</v>
      </c>
      <c r="C201" s="36">
        <f t="shared" si="17"/>
        <v>0</v>
      </c>
      <c r="D201" s="36">
        <f t="shared" si="20"/>
        <v>0</v>
      </c>
      <c r="E201" s="243">
        <f t="shared" si="18"/>
        <v>0</v>
      </c>
      <c r="F201" s="240">
        <f t="shared" si="15"/>
        <v>0</v>
      </c>
      <c r="G201" s="37">
        <f t="shared" si="19"/>
        <v>0</v>
      </c>
    </row>
    <row r="202" spans="1:7" ht="15" x14ac:dyDescent="0.25">
      <c r="A202" s="34" t="str">
        <f t="shared" si="21"/>
        <v>Finished</v>
      </c>
      <c r="B202" s="35">
        <f t="shared" si="16"/>
        <v>48030</v>
      </c>
      <c r="C202" s="36">
        <f t="shared" si="17"/>
        <v>0</v>
      </c>
      <c r="D202" s="36">
        <f t="shared" si="20"/>
        <v>0</v>
      </c>
      <c r="E202" s="243">
        <f t="shared" si="18"/>
        <v>0</v>
      </c>
      <c r="F202" s="240">
        <f t="shared" si="15"/>
        <v>0</v>
      </c>
      <c r="G202" s="37">
        <f t="shared" si="19"/>
        <v>0</v>
      </c>
    </row>
    <row r="203" spans="1:7" ht="15" x14ac:dyDescent="0.25">
      <c r="A203" s="34" t="str">
        <f t="shared" si="21"/>
        <v>Finished</v>
      </c>
      <c r="B203" s="35">
        <f t="shared" si="16"/>
        <v>48061</v>
      </c>
      <c r="C203" s="36">
        <f t="shared" si="17"/>
        <v>0</v>
      </c>
      <c r="D203" s="36">
        <f t="shared" si="20"/>
        <v>0</v>
      </c>
      <c r="E203" s="243">
        <f t="shared" si="18"/>
        <v>0</v>
      </c>
      <c r="F203" s="240">
        <f t="shared" si="15"/>
        <v>0</v>
      </c>
      <c r="G203" s="37">
        <f t="shared" si="19"/>
        <v>0</v>
      </c>
    </row>
    <row r="204" spans="1:7" ht="15" x14ac:dyDescent="0.25">
      <c r="A204" s="34" t="str">
        <f t="shared" si="21"/>
        <v>Finished</v>
      </c>
      <c r="B204" s="35">
        <f t="shared" si="16"/>
        <v>48092</v>
      </c>
      <c r="C204" s="36">
        <f t="shared" si="17"/>
        <v>0</v>
      </c>
      <c r="D204" s="36">
        <f t="shared" si="20"/>
        <v>0</v>
      </c>
      <c r="E204" s="243">
        <f t="shared" si="18"/>
        <v>0</v>
      </c>
      <c r="F204" s="240">
        <f t="shared" si="15"/>
        <v>0</v>
      </c>
      <c r="G204" s="37">
        <f t="shared" si="19"/>
        <v>0</v>
      </c>
    </row>
    <row r="205" spans="1:7" ht="15" x14ac:dyDescent="0.25">
      <c r="A205" s="34" t="str">
        <f t="shared" si="21"/>
        <v>Finished</v>
      </c>
      <c r="B205" s="35">
        <f t="shared" si="16"/>
        <v>48122</v>
      </c>
      <c r="C205" s="36">
        <f t="shared" si="17"/>
        <v>0</v>
      </c>
      <c r="D205" s="36">
        <f t="shared" si="20"/>
        <v>0</v>
      </c>
      <c r="E205" s="243">
        <f t="shared" si="18"/>
        <v>0</v>
      </c>
      <c r="F205" s="240">
        <f t="shared" si="15"/>
        <v>0</v>
      </c>
      <c r="G205" s="37">
        <f t="shared" si="19"/>
        <v>0</v>
      </c>
    </row>
    <row r="206" spans="1:7" ht="15" x14ac:dyDescent="0.25">
      <c r="A206" s="34" t="str">
        <f t="shared" si="21"/>
        <v>Finished</v>
      </c>
      <c r="B206" s="35">
        <f t="shared" si="16"/>
        <v>48153</v>
      </c>
      <c r="C206" s="36">
        <f t="shared" si="17"/>
        <v>0</v>
      </c>
      <c r="D206" s="36">
        <f t="shared" si="20"/>
        <v>0</v>
      </c>
      <c r="E206" s="243">
        <f t="shared" si="18"/>
        <v>0</v>
      </c>
      <c r="F206" s="240">
        <f t="shared" si="15"/>
        <v>0</v>
      </c>
      <c r="G206" s="37">
        <f t="shared" si="19"/>
        <v>0</v>
      </c>
    </row>
    <row r="207" spans="1:7" ht="15" x14ac:dyDescent="0.25">
      <c r="A207" s="34" t="str">
        <f t="shared" si="21"/>
        <v>Finished</v>
      </c>
      <c r="B207" s="35">
        <f t="shared" si="16"/>
        <v>48183</v>
      </c>
      <c r="C207" s="36">
        <f t="shared" si="17"/>
        <v>0</v>
      </c>
      <c r="D207" s="36">
        <f t="shared" si="20"/>
        <v>0</v>
      </c>
      <c r="E207" s="243">
        <f t="shared" si="18"/>
        <v>0</v>
      </c>
      <c r="F207" s="240">
        <f t="shared" si="15"/>
        <v>0</v>
      </c>
      <c r="G207" s="37">
        <f t="shared" si="19"/>
        <v>0</v>
      </c>
    </row>
    <row r="208" spans="1:7" ht="15" x14ac:dyDescent="0.25">
      <c r="A208" s="34" t="str">
        <f t="shared" si="21"/>
        <v>Finished</v>
      </c>
      <c r="B208" s="35">
        <f t="shared" si="16"/>
        <v>48214</v>
      </c>
      <c r="C208" s="36">
        <f t="shared" si="17"/>
        <v>0</v>
      </c>
      <c r="D208" s="36">
        <f t="shared" si="20"/>
        <v>0</v>
      </c>
      <c r="E208" s="243">
        <f t="shared" si="18"/>
        <v>0</v>
      </c>
      <c r="F208" s="240">
        <f t="shared" si="15"/>
        <v>0</v>
      </c>
      <c r="G208" s="37">
        <f t="shared" si="19"/>
        <v>0</v>
      </c>
    </row>
    <row r="209" spans="1:7" ht="15" x14ac:dyDescent="0.25">
      <c r="A209" s="34" t="str">
        <f t="shared" si="21"/>
        <v>Finished</v>
      </c>
      <c r="B209" s="35">
        <f t="shared" si="16"/>
        <v>48245</v>
      </c>
      <c r="C209" s="36">
        <f t="shared" si="17"/>
        <v>0</v>
      </c>
      <c r="D209" s="36">
        <f t="shared" si="20"/>
        <v>0</v>
      </c>
      <c r="E209" s="243">
        <f t="shared" si="18"/>
        <v>0</v>
      </c>
      <c r="F209" s="240">
        <f t="shared" si="15"/>
        <v>0</v>
      </c>
      <c r="G209" s="37">
        <f t="shared" si="19"/>
        <v>0</v>
      </c>
    </row>
    <row r="210" spans="1:7" ht="15" x14ac:dyDescent="0.25">
      <c r="A210" s="34" t="str">
        <f t="shared" si="21"/>
        <v>Finished</v>
      </c>
      <c r="B210" s="35">
        <f t="shared" si="16"/>
        <v>48274</v>
      </c>
      <c r="C210" s="36">
        <f t="shared" si="17"/>
        <v>0</v>
      </c>
      <c r="D210" s="36">
        <f t="shared" si="20"/>
        <v>0</v>
      </c>
      <c r="E210" s="243">
        <f t="shared" si="18"/>
        <v>0</v>
      </c>
      <c r="F210" s="240">
        <f t="shared" si="15"/>
        <v>0</v>
      </c>
      <c r="G210" s="37">
        <f t="shared" si="19"/>
        <v>0</v>
      </c>
    </row>
    <row r="211" spans="1:7" ht="15" x14ac:dyDescent="0.25">
      <c r="A211" s="34" t="str">
        <f t="shared" si="21"/>
        <v>Finished</v>
      </c>
      <c r="B211" s="35">
        <f t="shared" si="16"/>
        <v>48305</v>
      </c>
      <c r="C211" s="36">
        <f t="shared" si="17"/>
        <v>0</v>
      </c>
      <c r="D211" s="36">
        <f t="shared" si="20"/>
        <v>0</v>
      </c>
      <c r="E211" s="243">
        <f t="shared" si="18"/>
        <v>0</v>
      </c>
      <c r="F211" s="240">
        <f t="shared" si="15"/>
        <v>0</v>
      </c>
      <c r="G211" s="37">
        <f t="shared" si="19"/>
        <v>0</v>
      </c>
    </row>
    <row r="212" spans="1:7" ht="15" x14ac:dyDescent="0.25">
      <c r="A212" s="34" t="str">
        <f t="shared" si="21"/>
        <v>Finished</v>
      </c>
      <c r="B212" s="35">
        <f t="shared" si="16"/>
        <v>48335</v>
      </c>
      <c r="C212" s="36">
        <f t="shared" si="17"/>
        <v>0</v>
      </c>
      <c r="D212" s="36">
        <f t="shared" si="20"/>
        <v>0</v>
      </c>
      <c r="E212" s="243">
        <f t="shared" si="18"/>
        <v>0</v>
      </c>
      <c r="F212" s="240">
        <f t="shared" si="15"/>
        <v>0</v>
      </c>
      <c r="G212" s="37">
        <f t="shared" si="19"/>
        <v>0</v>
      </c>
    </row>
    <row r="213" spans="1:7" ht="15" x14ac:dyDescent="0.25">
      <c r="A213" s="34" t="str">
        <f t="shared" si="21"/>
        <v>Finished</v>
      </c>
      <c r="B213" s="35">
        <f t="shared" si="16"/>
        <v>48366</v>
      </c>
      <c r="C213" s="36">
        <f t="shared" si="17"/>
        <v>0</v>
      </c>
      <c r="D213" s="36">
        <f t="shared" si="20"/>
        <v>0</v>
      </c>
      <c r="E213" s="243">
        <f t="shared" si="18"/>
        <v>0</v>
      </c>
      <c r="F213" s="240">
        <f t="shared" si="15"/>
        <v>0</v>
      </c>
      <c r="G213" s="37">
        <f t="shared" si="19"/>
        <v>0</v>
      </c>
    </row>
    <row r="214" spans="1:7" ht="15" x14ac:dyDescent="0.25">
      <c r="A214" s="34" t="str">
        <f t="shared" si="21"/>
        <v>Finished</v>
      </c>
      <c r="B214" s="35">
        <f t="shared" si="16"/>
        <v>48396</v>
      </c>
      <c r="C214" s="36">
        <f t="shared" si="17"/>
        <v>0</v>
      </c>
      <c r="D214" s="36">
        <f t="shared" si="20"/>
        <v>0</v>
      </c>
      <c r="E214" s="243">
        <f t="shared" si="18"/>
        <v>0</v>
      </c>
      <c r="F214" s="240">
        <f t="shared" si="15"/>
        <v>0</v>
      </c>
      <c r="G214" s="37">
        <f t="shared" si="19"/>
        <v>0</v>
      </c>
    </row>
    <row r="215" spans="1:7" ht="15" x14ac:dyDescent="0.25">
      <c r="A215" s="34" t="str">
        <f t="shared" si="21"/>
        <v>Finished</v>
      </c>
      <c r="B215" s="35">
        <f t="shared" si="16"/>
        <v>48427</v>
      </c>
      <c r="C215" s="36">
        <f t="shared" si="17"/>
        <v>0</v>
      </c>
      <c r="D215" s="36">
        <f t="shared" si="20"/>
        <v>0</v>
      </c>
      <c r="E215" s="243">
        <f t="shared" si="18"/>
        <v>0</v>
      </c>
      <c r="F215" s="240">
        <f t="shared" si="15"/>
        <v>0</v>
      </c>
      <c r="G215" s="37">
        <f t="shared" si="19"/>
        <v>0</v>
      </c>
    </row>
    <row r="216" spans="1:7" ht="15" x14ac:dyDescent="0.25">
      <c r="A216" s="34" t="str">
        <f t="shared" si="21"/>
        <v>Finished</v>
      </c>
      <c r="B216" s="35">
        <f t="shared" si="16"/>
        <v>48458</v>
      </c>
      <c r="C216" s="36">
        <f t="shared" si="17"/>
        <v>0</v>
      </c>
      <c r="D216" s="36">
        <f t="shared" si="20"/>
        <v>0</v>
      </c>
      <c r="E216" s="243">
        <f t="shared" si="18"/>
        <v>0</v>
      </c>
      <c r="F216" s="240">
        <f t="shared" ref="F216:F279" si="22">+IF(A216=num_pmts,loan_amt,0)</f>
        <v>0</v>
      </c>
      <c r="G216" s="37">
        <f t="shared" si="19"/>
        <v>0</v>
      </c>
    </row>
    <row r="217" spans="1:7" ht="15" x14ac:dyDescent="0.25">
      <c r="A217" s="34" t="str">
        <f t="shared" si="21"/>
        <v>Finished</v>
      </c>
      <c r="B217" s="35">
        <f t="shared" ref="B217:B280" si="23">+EDATE(B216,Len_of_pmt_interval)</f>
        <v>48488</v>
      </c>
      <c r="C217" s="36">
        <f t="shared" ref="C217:C280" si="24">+G216</f>
        <v>0</v>
      </c>
      <c r="D217" s="36">
        <f t="shared" si="20"/>
        <v>0</v>
      </c>
      <c r="E217" s="243">
        <f t="shared" ref="E217:E280" si="25">+G216*cal_periodic_pmt_rate</f>
        <v>0</v>
      </c>
      <c r="F217" s="240">
        <f t="shared" si="22"/>
        <v>0</v>
      </c>
      <c r="G217" s="37">
        <f t="shared" ref="G217:G280" si="26">+C217-F217</f>
        <v>0</v>
      </c>
    </row>
    <row r="218" spans="1:7" ht="15" x14ac:dyDescent="0.25">
      <c r="A218" s="34" t="str">
        <f t="shared" si="21"/>
        <v>Finished</v>
      </c>
      <c r="B218" s="35">
        <f t="shared" si="23"/>
        <v>48519</v>
      </c>
      <c r="C218" s="36">
        <f t="shared" si="24"/>
        <v>0</v>
      </c>
      <c r="D218" s="36">
        <f t="shared" ref="D218:D281" si="27">+E218+F218</f>
        <v>0</v>
      </c>
      <c r="E218" s="243">
        <f t="shared" si="25"/>
        <v>0</v>
      </c>
      <c r="F218" s="240">
        <f t="shared" si="22"/>
        <v>0</v>
      </c>
      <c r="G218" s="37">
        <f t="shared" si="26"/>
        <v>0</v>
      </c>
    </row>
    <row r="219" spans="1:7" ht="15" x14ac:dyDescent="0.25">
      <c r="A219" s="34" t="str">
        <f t="shared" si="21"/>
        <v>Finished</v>
      </c>
      <c r="B219" s="35">
        <f t="shared" si="23"/>
        <v>48549</v>
      </c>
      <c r="C219" s="36">
        <f t="shared" si="24"/>
        <v>0</v>
      </c>
      <c r="D219" s="36">
        <f t="shared" si="27"/>
        <v>0</v>
      </c>
      <c r="E219" s="243">
        <f t="shared" si="25"/>
        <v>0</v>
      </c>
      <c r="F219" s="240">
        <f t="shared" si="22"/>
        <v>0</v>
      </c>
      <c r="G219" s="37">
        <f t="shared" si="26"/>
        <v>0</v>
      </c>
    </row>
    <row r="220" spans="1:7" ht="15" x14ac:dyDescent="0.25">
      <c r="A220" s="34" t="str">
        <f t="shared" si="21"/>
        <v>Finished</v>
      </c>
      <c r="B220" s="35">
        <f t="shared" si="23"/>
        <v>48580</v>
      </c>
      <c r="C220" s="36">
        <f t="shared" si="24"/>
        <v>0</v>
      </c>
      <c r="D220" s="36">
        <f t="shared" si="27"/>
        <v>0</v>
      </c>
      <c r="E220" s="243">
        <f t="shared" si="25"/>
        <v>0</v>
      </c>
      <c r="F220" s="240">
        <f t="shared" si="22"/>
        <v>0</v>
      </c>
      <c r="G220" s="37">
        <f t="shared" si="26"/>
        <v>0</v>
      </c>
    </row>
    <row r="221" spans="1:7" ht="15" x14ac:dyDescent="0.25">
      <c r="A221" s="34" t="str">
        <f t="shared" si="21"/>
        <v>Finished</v>
      </c>
      <c r="B221" s="35">
        <f t="shared" si="23"/>
        <v>48611</v>
      </c>
      <c r="C221" s="36">
        <f t="shared" si="24"/>
        <v>0</v>
      </c>
      <c r="D221" s="36">
        <f t="shared" si="27"/>
        <v>0</v>
      </c>
      <c r="E221" s="243">
        <f t="shared" si="25"/>
        <v>0</v>
      </c>
      <c r="F221" s="240">
        <f t="shared" si="22"/>
        <v>0</v>
      </c>
      <c r="G221" s="37">
        <f t="shared" si="26"/>
        <v>0</v>
      </c>
    </row>
    <row r="222" spans="1:7" ht="15" x14ac:dyDescent="0.25">
      <c r="A222" s="34" t="str">
        <f t="shared" si="21"/>
        <v>Finished</v>
      </c>
      <c r="B222" s="35">
        <f t="shared" si="23"/>
        <v>48639</v>
      </c>
      <c r="C222" s="36">
        <f t="shared" si="24"/>
        <v>0</v>
      </c>
      <c r="D222" s="36">
        <f t="shared" si="27"/>
        <v>0</v>
      </c>
      <c r="E222" s="243">
        <f t="shared" si="25"/>
        <v>0</v>
      </c>
      <c r="F222" s="240">
        <f t="shared" si="22"/>
        <v>0</v>
      </c>
      <c r="G222" s="37">
        <f t="shared" si="26"/>
        <v>0</v>
      </c>
    </row>
    <row r="223" spans="1:7" s="2" customFormat="1" ht="15" x14ac:dyDescent="0.25">
      <c r="A223" s="75" t="str">
        <f t="shared" si="21"/>
        <v>Finished</v>
      </c>
      <c r="B223" s="76">
        <f t="shared" si="23"/>
        <v>48670</v>
      </c>
      <c r="C223" s="77">
        <f t="shared" si="24"/>
        <v>0</v>
      </c>
      <c r="D223" s="77">
        <f t="shared" si="27"/>
        <v>0</v>
      </c>
      <c r="E223" s="245">
        <f t="shared" si="25"/>
        <v>0</v>
      </c>
      <c r="F223" s="240">
        <f t="shared" si="22"/>
        <v>0</v>
      </c>
      <c r="G223" s="78">
        <f t="shared" si="26"/>
        <v>0</v>
      </c>
    </row>
    <row r="224" spans="1:7" ht="15" x14ac:dyDescent="0.25">
      <c r="A224" s="34" t="str">
        <f t="shared" si="21"/>
        <v>Finished</v>
      </c>
      <c r="B224" s="35">
        <f t="shared" si="23"/>
        <v>48700</v>
      </c>
      <c r="C224" s="36">
        <f t="shared" si="24"/>
        <v>0</v>
      </c>
      <c r="D224" s="36">
        <f t="shared" si="27"/>
        <v>0</v>
      </c>
      <c r="E224" s="243">
        <f t="shared" si="25"/>
        <v>0</v>
      </c>
      <c r="F224" s="240">
        <f t="shared" si="22"/>
        <v>0</v>
      </c>
      <c r="G224" s="37">
        <f t="shared" si="26"/>
        <v>0</v>
      </c>
    </row>
    <row r="225" spans="1:7" ht="15" x14ac:dyDescent="0.25">
      <c r="A225" s="34" t="str">
        <f t="shared" si="21"/>
        <v>Finished</v>
      </c>
      <c r="B225" s="35">
        <f t="shared" si="23"/>
        <v>48731</v>
      </c>
      <c r="C225" s="36">
        <f t="shared" si="24"/>
        <v>0</v>
      </c>
      <c r="D225" s="36">
        <f t="shared" si="27"/>
        <v>0</v>
      </c>
      <c r="E225" s="243">
        <f t="shared" si="25"/>
        <v>0</v>
      </c>
      <c r="F225" s="240">
        <f t="shared" si="22"/>
        <v>0</v>
      </c>
      <c r="G225" s="37">
        <f t="shared" si="26"/>
        <v>0</v>
      </c>
    </row>
    <row r="226" spans="1:7" ht="15" x14ac:dyDescent="0.25">
      <c r="A226" s="34" t="str">
        <f t="shared" si="21"/>
        <v>Finished</v>
      </c>
      <c r="B226" s="35">
        <f t="shared" si="23"/>
        <v>48761</v>
      </c>
      <c r="C226" s="36">
        <f t="shared" si="24"/>
        <v>0</v>
      </c>
      <c r="D226" s="36">
        <f t="shared" si="27"/>
        <v>0</v>
      </c>
      <c r="E226" s="243">
        <f t="shared" si="25"/>
        <v>0</v>
      </c>
      <c r="F226" s="240">
        <f t="shared" si="22"/>
        <v>0</v>
      </c>
      <c r="G226" s="37">
        <f t="shared" si="26"/>
        <v>0</v>
      </c>
    </row>
    <row r="227" spans="1:7" ht="15" x14ac:dyDescent="0.25">
      <c r="A227" s="34" t="str">
        <f t="shared" si="21"/>
        <v>Finished</v>
      </c>
      <c r="B227" s="35">
        <f t="shared" si="23"/>
        <v>48792</v>
      </c>
      <c r="C227" s="36">
        <f t="shared" si="24"/>
        <v>0</v>
      </c>
      <c r="D227" s="36">
        <f t="shared" si="27"/>
        <v>0</v>
      </c>
      <c r="E227" s="243">
        <f t="shared" si="25"/>
        <v>0</v>
      </c>
      <c r="F227" s="240">
        <f t="shared" si="22"/>
        <v>0</v>
      </c>
      <c r="G227" s="37">
        <f t="shared" si="26"/>
        <v>0</v>
      </c>
    </row>
    <row r="228" spans="1:7" ht="15" x14ac:dyDescent="0.25">
      <c r="A228" s="34" t="str">
        <f t="shared" si="21"/>
        <v>Finished</v>
      </c>
      <c r="B228" s="35">
        <f t="shared" si="23"/>
        <v>48823</v>
      </c>
      <c r="C228" s="36">
        <f t="shared" si="24"/>
        <v>0</v>
      </c>
      <c r="D228" s="36">
        <f t="shared" si="27"/>
        <v>0</v>
      </c>
      <c r="E228" s="243">
        <f t="shared" si="25"/>
        <v>0</v>
      </c>
      <c r="F228" s="240">
        <f t="shared" si="22"/>
        <v>0</v>
      </c>
      <c r="G228" s="37">
        <f t="shared" si="26"/>
        <v>0</v>
      </c>
    </row>
    <row r="229" spans="1:7" ht="15" x14ac:dyDescent="0.25">
      <c r="A229" s="34" t="str">
        <f t="shared" si="21"/>
        <v>Finished</v>
      </c>
      <c r="B229" s="35">
        <f t="shared" si="23"/>
        <v>48853</v>
      </c>
      <c r="C229" s="36">
        <f t="shared" si="24"/>
        <v>0</v>
      </c>
      <c r="D229" s="36">
        <f t="shared" si="27"/>
        <v>0</v>
      </c>
      <c r="E229" s="243">
        <f t="shared" si="25"/>
        <v>0</v>
      </c>
      <c r="F229" s="240">
        <f t="shared" si="22"/>
        <v>0</v>
      </c>
      <c r="G229" s="37">
        <f t="shared" si="26"/>
        <v>0</v>
      </c>
    </row>
    <row r="230" spans="1:7" ht="15" x14ac:dyDescent="0.25">
      <c r="A230" s="34" t="str">
        <f t="shared" si="21"/>
        <v>Finished</v>
      </c>
      <c r="B230" s="35">
        <f t="shared" si="23"/>
        <v>48884</v>
      </c>
      <c r="C230" s="36">
        <f t="shared" si="24"/>
        <v>0</v>
      </c>
      <c r="D230" s="36">
        <f t="shared" si="27"/>
        <v>0</v>
      </c>
      <c r="E230" s="243">
        <f t="shared" si="25"/>
        <v>0</v>
      </c>
      <c r="F230" s="240">
        <f t="shared" si="22"/>
        <v>0</v>
      </c>
      <c r="G230" s="37">
        <f t="shared" si="26"/>
        <v>0</v>
      </c>
    </row>
    <row r="231" spans="1:7" ht="15" x14ac:dyDescent="0.25">
      <c r="A231" s="34" t="str">
        <f t="shared" si="21"/>
        <v>Finished</v>
      </c>
      <c r="B231" s="35">
        <f t="shared" si="23"/>
        <v>48914</v>
      </c>
      <c r="C231" s="36">
        <f t="shared" si="24"/>
        <v>0</v>
      </c>
      <c r="D231" s="36">
        <f t="shared" si="27"/>
        <v>0</v>
      </c>
      <c r="E231" s="243">
        <f t="shared" si="25"/>
        <v>0</v>
      </c>
      <c r="F231" s="240">
        <f t="shared" si="22"/>
        <v>0</v>
      </c>
      <c r="G231" s="37">
        <f t="shared" si="26"/>
        <v>0</v>
      </c>
    </row>
    <row r="232" spans="1:7" ht="15" x14ac:dyDescent="0.25">
      <c r="A232" s="34" t="str">
        <f t="shared" si="21"/>
        <v>Finished</v>
      </c>
      <c r="B232" s="35">
        <f t="shared" si="23"/>
        <v>48945</v>
      </c>
      <c r="C232" s="36">
        <f t="shared" si="24"/>
        <v>0</v>
      </c>
      <c r="D232" s="36">
        <f t="shared" si="27"/>
        <v>0</v>
      </c>
      <c r="E232" s="243">
        <f t="shared" si="25"/>
        <v>0</v>
      </c>
      <c r="F232" s="240">
        <f t="shared" si="22"/>
        <v>0</v>
      </c>
      <c r="G232" s="37">
        <f t="shared" si="26"/>
        <v>0</v>
      </c>
    </row>
    <row r="233" spans="1:7" ht="15" x14ac:dyDescent="0.25">
      <c r="A233" s="34" t="str">
        <f t="shared" si="21"/>
        <v>Finished</v>
      </c>
      <c r="B233" s="35">
        <f t="shared" si="23"/>
        <v>48976</v>
      </c>
      <c r="C233" s="36">
        <f t="shared" si="24"/>
        <v>0</v>
      </c>
      <c r="D233" s="36">
        <f t="shared" si="27"/>
        <v>0</v>
      </c>
      <c r="E233" s="243">
        <f t="shared" si="25"/>
        <v>0</v>
      </c>
      <c r="F233" s="240">
        <f t="shared" si="22"/>
        <v>0</v>
      </c>
      <c r="G233" s="37">
        <f t="shared" si="26"/>
        <v>0</v>
      </c>
    </row>
    <row r="234" spans="1:7" ht="15" x14ac:dyDescent="0.25">
      <c r="A234" s="34" t="str">
        <f t="shared" si="21"/>
        <v>Finished</v>
      </c>
      <c r="B234" s="35">
        <f t="shared" si="23"/>
        <v>49004</v>
      </c>
      <c r="C234" s="36">
        <f t="shared" si="24"/>
        <v>0</v>
      </c>
      <c r="D234" s="36">
        <f t="shared" si="27"/>
        <v>0</v>
      </c>
      <c r="E234" s="243">
        <f t="shared" si="25"/>
        <v>0</v>
      </c>
      <c r="F234" s="240">
        <f t="shared" si="22"/>
        <v>0</v>
      </c>
      <c r="G234" s="37">
        <f t="shared" si="26"/>
        <v>0</v>
      </c>
    </row>
    <row r="235" spans="1:7" ht="15" x14ac:dyDescent="0.25">
      <c r="A235" s="34" t="str">
        <f t="shared" si="21"/>
        <v>Finished</v>
      </c>
      <c r="B235" s="35">
        <f t="shared" si="23"/>
        <v>49035</v>
      </c>
      <c r="C235" s="36">
        <f t="shared" si="24"/>
        <v>0</v>
      </c>
      <c r="D235" s="36">
        <f t="shared" si="27"/>
        <v>0</v>
      </c>
      <c r="E235" s="243">
        <f t="shared" si="25"/>
        <v>0</v>
      </c>
      <c r="F235" s="240">
        <f t="shared" si="22"/>
        <v>0</v>
      </c>
      <c r="G235" s="37">
        <f t="shared" si="26"/>
        <v>0</v>
      </c>
    </row>
    <row r="236" spans="1:7" ht="15" x14ac:dyDescent="0.25">
      <c r="A236" s="34" t="str">
        <f t="shared" si="21"/>
        <v>Finished</v>
      </c>
      <c r="B236" s="35">
        <f t="shared" si="23"/>
        <v>49065</v>
      </c>
      <c r="C236" s="36">
        <f t="shared" si="24"/>
        <v>0</v>
      </c>
      <c r="D236" s="36">
        <f t="shared" si="27"/>
        <v>0</v>
      </c>
      <c r="E236" s="243">
        <f t="shared" si="25"/>
        <v>0</v>
      </c>
      <c r="F236" s="240">
        <f t="shared" si="22"/>
        <v>0</v>
      </c>
      <c r="G236" s="37">
        <f t="shared" si="26"/>
        <v>0</v>
      </c>
    </row>
    <row r="237" spans="1:7" ht="15" x14ac:dyDescent="0.25">
      <c r="A237" s="34" t="str">
        <f t="shared" si="21"/>
        <v>Finished</v>
      </c>
      <c r="B237" s="35">
        <f t="shared" si="23"/>
        <v>49096</v>
      </c>
      <c r="C237" s="36">
        <f t="shared" si="24"/>
        <v>0</v>
      </c>
      <c r="D237" s="36">
        <f t="shared" si="27"/>
        <v>0</v>
      </c>
      <c r="E237" s="243">
        <f t="shared" si="25"/>
        <v>0</v>
      </c>
      <c r="F237" s="240">
        <f t="shared" si="22"/>
        <v>0</v>
      </c>
      <c r="G237" s="37">
        <f t="shared" si="26"/>
        <v>0</v>
      </c>
    </row>
    <row r="238" spans="1:7" ht="15" x14ac:dyDescent="0.25">
      <c r="A238" s="34" t="str">
        <f t="shared" si="21"/>
        <v>Finished</v>
      </c>
      <c r="B238" s="35">
        <f t="shared" si="23"/>
        <v>49126</v>
      </c>
      <c r="C238" s="36">
        <f t="shared" si="24"/>
        <v>0</v>
      </c>
      <c r="D238" s="36">
        <f t="shared" si="27"/>
        <v>0</v>
      </c>
      <c r="E238" s="243">
        <f t="shared" si="25"/>
        <v>0</v>
      </c>
      <c r="F238" s="240">
        <f t="shared" si="22"/>
        <v>0</v>
      </c>
      <c r="G238" s="37">
        <f t="shared" si="26"/>
        <v>0</v>
      </c>
    </row>
    <row r="239" spans="1:7" ht="15" x14ac:dyDescent="0.25">
      <c r="A239" s="34" t="str">
        <f t="shared" si="21"/>
        <v>Finished</v>
      </c>
      <c r="B239" s="35">
        <f t="shared" si="23"/>
        <v>49157</v>
      </c>
      <c r="C239" s="36">
        <f t="shared" si="24"/>
        <v>0</v>
      </c>
      <c r="D239" s="36">
        <f t="shared" si="27"/>
        <v>0</v>
      </c>
      <c r="E239" s="243">
        <f t="shared" si="25"/>
        <v>0</v>
      </c>
      <c r="F239" s="240">
        <f t="shared" si="22"/>
        <v>0</v>
      </c>
      <c r="G239" s="37">
        <f t="shared" si="26"/>
        <v>0</v>
      </c>
    </row>
    <row r="240" spans="1:7" ht="15" x14ac:dyDescent="0.25">
      <c r="A240" s="34" t="str">
        <f t="shared" si="21"/>
        <v>Finished</v>
      </c>
      <c r="B240" s="35">
        <f t="shared" si="23"/>
        <v>49188</v>
      </c>
      <c r="C240" s="36">
        <f t="shared" si="24"/>
        <v>0</v>
      </c>
      <c r="D240" s="36">
        <f t="shared" si="27"/>
        <v>0</v>
      </c>
      <c r="E240" s="243">
        <f t="shared" si="25"/>
        <v>0</v>
      </c>
      <c r="F240" s="240">
        <f t="shared" si="22"/>
        <v>0</v>
      </c>
      <c r="G240" s="37">
        <f t="shared" si="26"/>
        <v>0</v>
      </c>
    </row>
    <row r="241" spans="1:7" ht="15" x14ac:dyDescent="0.25">
      <c r="A241" s="34" t="str">
        <f t="shared" si="21"/>
        <v>Finished</v>
      </c>
      <c r="B241" s="35">
        <f t="shared" si="23"/>
        <v>49218</v>
      </c>
      <c r="C241" s="36">
        <f t="shared" si="24"/>
        <v>0</v>
      </c>
      <c r="D241" s="36">
        <f t="shared" si="27"/>
        <v>0</v>
      </c>
      <c r="E241" s="243">
        <f t="shared" si="25"/>
        <v>0</v>
      </c>
      <c r="F241" s="240">
        <f t="shared" si="22"/>
        <v>0</v>
      </c>
      <c r="G241" s="37">
        <f t="shared" si="26"/>
        <v>0</v>
      </c>
    </row>
    <row r="242" spans="1:7" ht="15" x14ac:dyDescent="0.25">
      <c r="A242" s="34" t="str">
        <f t="shared" si="21"/>
        <v>Finished</v>
      </c>
      <c r="B242" s="35">
        <f t="shared" si="23"/>
        <v>49249</v>
      </c>
      <c r="C242" s="36">
        <f t="shared" si="24"/>
        <v>0</v>
      </c>
      <c r="D242" s="36">
        <f t="shared" si="27"/>
        <v>0</v>
      </c>
      <c r="E242" s="243">
        <f t="shared" si="25"/>
        <v>0</v>
      </c>
      <c r="F242" s="240">
        <f t="shared" si="22"/>
        <v>0</v>
      </c>
      <c r="G242" s="37">
        <f t="shared" si="26"/>
        <v>0</v>
      </c>
    </row>
    <row r="243" spans="1:7" ht="15" x14ac:dyDescent="0.25">
      <c r="A243" s="34" t="str">
        <f t="shared" si="21"/>
        <v>Finished</v>
      </c>
      <c r="B243" s="35">
        <f t="shared" si="23"/>
        <v>49279</v>
      </c>
      <c r="C243" s="36">
        <f t="shared" si="24"/>
        <v>0</v>
      </c>
      <c r="D243" s="36">
        <f t="shared" si="27"/>
        <v>0</v>
      </c>
      <c r="E243" s="243">
        <f t="shared" si="25"/>
        <v>0</v>
      </c>
      <c r="F243" s="240">
        <f t="shared" si="22"/>
        <v>0</v>
      </c>
      <c r="G243" s="37">
        <f t="shared" si="26"/>
        <v>0</v>
      </c>
    </row>
    <row r="244" spans="1:7" ht="15" x14ac:dyDescent="0.25">
      <c r="A244" s="34" t="str">
        <f t="shared" si="21"/>
        <v>Finished</v>
      </c>
      <c r="B244" s="35">
        <f t="shared" si="23"/>
        <v>49310</v>
      </c>
      <c r="C244" s="36">
        <f t="shared" si="24"/>
        <v>0</v>
      </c>
      <c r="D244" s="36">
        <f t="shared" si="27"/>
        <v>0</v>
      </c>
      <c r="E244" s="243">
        <f t="shared" si="25"/>
        <v>0</v>
      </c>
      <c r="F244" s="240">
        <f t="shared" si="22"/>
        <v>0</v>
      </c>
      <c r="G244" s="37">
        <f t="shared" si="26"/>
        <v>0</v>
      </c>
    </row>
    <row r="245" spans="1:7" ht="15" x14ac:dyDescent="0.25">
      <c r="A245" s="34" t="str">
        <f t="shared" si="21"/>
        <v>Finished</v>
      </c>
      <c r="B245" s="35">
        <f t="shared" si="23"/>
        <v>49341</v>
      </c>
      <c r="C245" s="36">
        <f t="shared" si="24"/>
        <v>0</v>
      </c>
      <c r="D245" s="36">
        <f t="shared" si="27"/>
        <v>0</v>
      </c>
      <c r="E245" s="243">
        <f t="shared" si="25"/>
        <v>0</v>
      </c>
      <c r="F245" s="240">
        <f t="shared" si="22"/>
        <v>0</v>
      </c>
      <c r="G245" s="37">
        <f t="shared" si="26"/>
        <v>0</v>
      </c>
    </row>
    <row r="246" spans="1:7" ht="15" x14ac:dyDescent="0.25">
      <c r="A246" s="34" t="str">
        <f t="shared" si="21"/>
        <v>Finished</v>
      </c>
      <c r="B246" s="35">
        <f t="shared" si="23"/>
        <v>49369</v>
      </c>
      <c r="C246" s="36">
        <f t="shared" si="24"/>
        <v>0</v>
      </c>
      <c r="D246" s="36">
        <f t="shared" si="27"/>
        <v>0</v>
      </c>
      <c r="E246" s="243">
        <f t="shared" si="25"/>
        <v>0</v>
      </c>
      <c r="F246" s="240">
        <f t="shared" si="22"/>
        <v>0</v>
      </c>
      <c r="G246" s="37">
        <f t="shared" si="26"/>
        <v>0</v>
      </c>
    </row>
    <row r="247" spans="1:7" ht="15" x14ac:dyDescent="0.25">
      <c r="A247" s="34" t="str">
        <f t="shared" si="21"/>
        <v>Finished</v>
      </c>
      <c r="B247" s="35">
        <f t="shared" si="23"/>
        <v>49400</v>
      </c>
      <c r="C247" s="36">
        <f t="shared" si="24"/>
        <v>0</v>
      </c>
      <c r="D247" s="36">
        <f t="shared" si="27"/>
        <v>0</v>
      </c>
      <c r="E247" s="243">
        <f t="shared" si="25"/>
        <v>0</v>
      </c>
      <c r="F247" s="240">
        <f t="shared" si="22"/>
        <v>0</v>
      </c>
      <c r="G247" s="37">
        <f t="shared" si="26"/>
        <v>0</v>
      </c>
    </row>
    <row r="248" spans="1:7" ht="15" x14ac:dyDescent="0.25">
      <c r="A248" s="34" t="str">
        <f t="shared" ref="A248:A311" si="28">+IF(A247&lt;num_pmts,A247+1,"Finished")</f>
        <v>Finished</v>
      </c>
      <c r="B248" s="35">
        <f t="shared" si="23"/>
        <v>49430</v>
      </c>
      <c r="C248" s="36">
        <f t="shared" si="24"/>
        <v>0</v>
      </c>
      <c r="D248" s="36">
        <f t="shared" si="27"/>
        <v>0</v>
      </c>
      <c r="E248" s="243">
        <f t="shared" si="25"/>
        <v>0</v>
      </c>
      <c r="F248" s="240">
        <f t="shared" si="22"/>
        <v>0</v>
      </c>
      <c r="G248" s="37">
        <f t="shared" si="26"/>
        <v>0</v>
      </c>
    </row>
    <row r="249" spans="1:7" ht="15" x14ac:dyDescent="0.25">
      <c r="A249" s="34" t="str">
        <f t="shared" si="28"/>
        <v>Finished</v>
      </c>
      <c r="B249" s="35">
        <f t="shared" si="23"/>
        <v>49461</v>
      </c>
      <c r="C249" s="36">
        <f t="shared" si="24"/>
        <v>0</v>
      </c>
      <c r="D249" s="36">
        <f t="shared" si="27"/>
        <v>0</v>
      </c>
      <c r="E249" s="243">
        <f t="shared" si="25"/>
        <v>0</v>
      </c>
      <c r="F249" s="240">
        <f t="shared" si="22"/>
        <v>0</v>
      </c>
      <c r="G249" s="37">
        <f t="shared" si="26"/>
        <v>0</v>
      </c>
    </row>
    <row r="250" spans="1:7" ht="15" x14ac:dyDescent="0.25">
      <c r="A250" s="34" t="str">
        <f t="shared" si="28"/>
        <v>Finished</v>
      </c>
      <c r="B250" s="35">
        <f t="shared" si="23"/>
        <v>49491</v>
      </c>
      <c r="C250" s="36">
        <f t="shared" si="24"/>
        <v>0</v>
      </c>
      <c r="D250" s="36">
        <f t="shared" si="27"/>
        <v>0</v>
      </c>
      <c r="E250" s="243">
        <f t="shared" si="25"/>
        <v>0</v>
      </c>
      <c r="F250" s="240">
        <f t="shared" si="22"/>
        <v>0</v>
      </c>
      <c r="G250" s="37">
        <f t="shared" si="26"/>
        <v>0</v>
      </c>
    </row>
    <row r="251" spans="1:7" ht="15" x14ac:dyDescent="0.25">
      <c r="A251" s="34" t="str">
        <f t="shared" si="28"/>
        <v>Finished</v>
      </c>
      <c r="B251" s="35">
        <f t="shared" si="23"/>
        <v>49522</v>
      </c>
      <c r="C251" s="36">
        <f t="shared" si="24"/>
        <v>0</v>
      </c>
      <c r="D251" s="36">
        <f t="shared" si="27"/>
        <v>0</v>
      </c>
      <c r="E251" s="243">
        <f t="shared" si="25"/>
        <v>0</v>
      </c>
      <c r="F251" s="240">
        <f t="shared" si="22"/>
        <v>0</v>
      </c>
      <c r="G251" s="37">
        <f t="shared" si="26"/>
        <v>0</v>
      </c>
    </row>
    <row r="252" spans="1:7" ht="15" x14ac:dyDescent="0.25">
      <c r="A252" s="34" t="str">
        <f t="shared" si="28"/>
        <v>Finished</v>
      </c>
      <c r="B252" s="35">
        <f t="shared" si="23"/>
        <v>49553</v>
      </c>
      <c r="C252" s="36">
        <f t="shared" si="24"/>
        <v>0</v>
      </c>
      <c r="D252" s="36">
        <f t="shared" si="27"/>
        <v>0</v>
      </c>
      <c r="E252" s="243">
        <f t="shared" si="25"/>
        <v>0</v>
      </c>
      <c r="F252" s="240">
        <f t="shared" si="22"/>
        <v>0</v>
      </c>
      <c r="G252" s="37">
        <f t="shared" si="26"/>
        <v>0</v>
      </c>
    </row>
    <row r="253" spans="1:7" ht="15" x14ac:dyDescent="0.25">
      <c r="A253" s="34" t="str">
        <f t="shared" si="28"/>
        <v>Finished</v>
      </c>
      <c r="B253" s="35">
        <f t="shared" si="23"/>
        <v>49583</v>
      </c>
      <c r="C253" s="36">
        <f t="shared" si="24"/>
        <v>0</v>
      </c>
      <c r="D253" s="36">
        <f t="shared" si="27"/>
        <v>0</v>
      </c>
      <c r="E253" s="243">
        <f t="shared" si="25"/>
        <v>0</v>
      </c>
      <c r="F253" s="240">
        <f t="shared" si="22"/>
        <v>0</v>
      </c>
      <c r="G253" s="37">
        <f t="shared" si="26"/>
        <v>0</v>
      </c>
    </row>
    <row r="254" spans="1:7" ht="15" x14ac:dyDescent="0.25">
      <c r="A254" s="34" t="str">
        <f t="shared" si="28"/>
        <v>Finished</v>
      </c>
      <c r="B254" s="35">
        <f t="shared" si="23"/>
        <v>49614</v>
      </c>
      <c r="C254" s="36">
        <f t="shared" si="24"/>
        <v>0</v>
      </c>
      <c r="D254" s="36">
        <f t="shared" si="27"/>
        <v>0</v>
      </c>
      <c r="E254" s="243">
        <f t="shared" si="25"/>
        <v>0</v>
      </c>
      <c r="F254" s="240">
        <f t="shared" si="22"/>
        <v>0</v>
      </c>
      <c r="G254" s="37">
        <f t="shared" si="26"/>
        <v>0</v>
      </c>
    </row>
    <row r="255" spans="1:7" ht="15" x14ac:dyDescent="0.25">
      <c r="A255" s="34" t="str">
        <f t="shared" si="28"/>
        <v>Finished</v>
      </c>
      <c r="B255" s="35">
        <f t="shared" si="23"/>
        <v>49644</v>
      </c>
      <c r="C255" s="36">
        <f t="shared" si="24"/>
        <v>0</v>
      </c>
      <c r="D255" s="36">
        <f t="shared" si="27"/>
        <v>0</v>
      </c>
      <c r="E255" s="243">
        <f t="shared" si="25"/>
        <v>0</v>
      </c>
      <c r="F255" s="240">
        <f t="shared" si="22"/>
        <v>0</v>
      </c>
      <c r="G255" s="37">
        <f t="shared" si="26"/>
        <v>0</v>
      </c>
    </row>
    <row r="256" spans="1:7" ht="15" x14ac:dyDescent="0.25">
      <c r="A256" s="34" t="str">
        <f t="shared" si="28"/>
        <v>Finished</v>
      </c>
      <c r="B256" s="35">
        <f t="shared" si="23"/>
        <v>49675</v>
      </c>
      <c r="C256" s="36">
        <f t="shared" si="24"/>
        <v>0</v>
      </c>
      <c r="D256" s="36">
        <f t="shared" si="27"/>
        <v>0</v>
      </c>
      <c r="E256" s="243">
        <f t="shared" si="25"/>
        <v>0</v>
      </c>
      <c r="F256" s="240">
        <f t="shared" si="22"/>
        <v>0</v>
      </c>
      <c r="G256" s="37">
        <f t="shared" si="26"/>
        <v>0</v>
      </c>
    </row>
    <row r="257" spans="1:7" ht="15" x14ac:dyDescent="0.25">
      <c r="A257" s="34" t="str">
        <f t="shared" si="28"/>
        <v>Finished</v>
      </c>
      <c r="B257" s="35">
        <f t="shared" si="23"/>
        <v>49706</v>
      </c>
      <c r="C257" s="36">
        <f t="shared" si="24"/>
        <v>0</v>
      </c>
      <c r="D257" s="36">
        <f t="shared" si="27"/>
        <v>0</v>
      </c>
      <c r="E257" s="243">
        <f t="shared" si="25"/>
        <v>0</v>
      </c>
      <c r="F257" s="240">
        <f t="shared" si="22"/>
        <v>0</v>
      </c>
      <c r="G257" s="37">
        <f t="shared" si="26"/>
        <v>0</v>
      </c>
    </row>
    <row r="258" spans="1:7" ht="15" x14ac:dyDescent="0.25">
      <c r="A258" s="34" t="str">
        <f t="shared" si="28"/>
        <v>Finished</v>
      </c>
      <c r="B258" s="35">
        <f t="shared" si="23"/>
        <v>49735</v>
      </c>
      <c r="C258" s="36">
        <f t="shared" si="24"/>
        <v>0</v>
      </c>
      <c r="D258" s="36">
        <f t="shared" si="27"/>
        <v>0</v>
      </c>
      <c r="E258" s="243">
        <f t="shared" si="25"/>
        <v>0</v>
      </c>
      <c r="F258" s="240">
        <f t="shared" si="22"/>
        <v>0</v>
      </c>
      <c r="G258" s="37">
        <f t="shared" si="26"/>
        <v>0</v>
      </c>
    </row>
    <row r="259" spans="1:7" ht="15" x14ac:dyDescent="0.25">
      <c r="A259" s="34" t="str">
        <f t="shared" si="28"/>
        <v>Finished</v>
      </c>
      <c r="B259" s="35">
        <f t="shared" si="23"/>
        <v>49766</v>
      </c>
      <c r="C259" s="36">
        <f t="shared" si="24"/>
        <v>0</v>
      </c>
      <c r="D259" s="36">
        <f t="shared" si="27"/>
        <v>0</v>
      </c>
      <c r="E259" s="243">
        <f t="shared" si="25"/>
        <v>0</v>
      </c>
      <c r="F259" s="240">
        <f t="shared" si="22"/>
        <v>0</v>
      </c>
      <c r="G259" s="37">
        <f t="shared" si="26"/>
        <v>0</v>
      </c>
    </row>
    <row r="260" spans="1:7" ht="15" x14ac:dyDescent="0.25">
      <c r="A260" s="34" t="str">
        <f t="shared" si="28"/>
        <v>Finished</v>
      </c>
      <c r="B260" s="35">
        <f t="shared" si="23"/>
        <v>49796</v>
      </c>
      <c r="C260" s="36">
        <f t="shared" si="24"/>
        <v>0</v>
      </c>
      <c r="D260" s="36">
        <f t="shared" si="27"/>
        <v>0</v>
      </c>
      <c r="E260" s="243">
        <f t="shared" si="25"/>
        <v>0</v>
      </c>
      <c r="F260" s="240">
        <f t="shared" si="22"/>
        <v>0</v>
      </c>
      <c r="G260" s="37">
        <f t="shared" si="26"/>
        <v>0</v>
      </c>
    </row>
    <row r="261" spans="1:7" ht="15" x14ac:dyDescent="0.25">
      <c r="A261" s="34" t="str">
        <f t="shared" si="28"/>
        <v>Finished</v>
      </c>
      <c r="B261" s="35">
        <f t="shared" si="23"/>
        <v>49827</v>
      </c>
      <c r="C261" s="36">
        <f t="shared" si="24"/>
        <v>0</v>
      </c>
      <c r="D261" s="36">
        <f t="shared" si="27"/>
        <v>0</v>
      </c>
      <c r="E261" s="243">
        <f t="shared" si="25"/>
        <v>0</v>
      </c>
      <c r="F261" s="240">
        <f t="shared" si="22"/>
        <v>0</v>
      </c>
      <c r="G261" s="37">
        <f t="shared" si="26"/>
        <v>0</v>
      </c>
    </row>
    <row r="262" spans="1:7" ht="15" x14ac:dyDescent="0.25">
      <c r="A262" s="34" t="str">
        <f t="shared" si="28"/>
        <v>Finished</v>
      </c>
      <c r="B262" s="35">
        <f t="shared" si="23"/>
        <v>49857</v>
      </c>
      <c r="C262" s="36">
        <f t="shared" si="24"/>
        <v>0</v>
      </c>
      <c r="D262" s="36">
        <f t="shared" si="27"/>
        <v>0</v>
      </c>
      <c r="E262" s="243">
        <f t="shared" si="25"/>
        <v>0</v>
      </c>
      <c r="F262" s="240">
        <f t="shared" si="22"/>
        <v>0</v>
      </c>
      <c r="G262" s="37">
        <f t="shared" si="26"/>
        <v>0</v>
      </c>
    </row>
    <row r="263" spans="1:7" ht="15" x14ac:dyDescent="0.25">
      <c r="A263" s="34" t="str">
        <f t="shared" si="28"/>
        <v>Finished</v>
      </c>
      <c r="B263" s="35">
        <f t="shared" si="23"/>
        <v>49888</v>
      </c>
      <c r="C263" s="36">
        <f t="shared" si="24"/>
        <v>0</v>
      </c>
      <c r="D263" s="36">
        <f t="shared" si="27"/>
        <v>0</v>
      </c>
      <c r="E263" s="243">
        <f t="shared" si="25"/>
        <v>0</v>
      </c>
      <c r="F263" s="240">
        <f t="shared" si="22"/>
        <v>0</v>
      </c>
      <c r="G263" s="37">
        <f t="shared" si="26"/>
        <v>0</v>
      </c>
    </row>
    <row r="264" spans="1:7" ht="15" x14ac:dyDescent="0.25">
      <c r="A264" s="34" t="str">
        <f t="shared" si="28"/>
        <v>Finished</v>
      </c>
      <c r="B264" s="35">
        <f t="shared" si="23"/>
        <v>49919</v>
      </c>
      <c r="C264" s="36">
        <f t="shared" si="24"/>
        <v>0</v>
      </c>
      <c r="D264" s="36">
        <f t="shared" si="27"/>
        <v>0</v>
      </c>
      <c r="E264" s="243">
        <f t="shared" si="25"/>
        <v>0</v>
      </c>
      <c r="F264" s="240">
        <f t="shared" si="22"/>
        <v>0</v>
      </c>
      <c r="G264" s="37">
        <f t="shared" si="26"/>
        <v>0</v>
      </c>
    </row>
    <row r="265" spans="1:7" ht="15" x14ac:dyDescent="0.25">
      <c r="A265" s="34" t="str">
        <f t="shared" si="28"/>
        <v>Finished</v>
      </c>
      <c r="B265" s="35">
        <f t="shared" si="23"/>
        <v>49949</v>
      </c>
      <c r="C265" s="36">
        <f t="shared" si="24"/>
        <v>0</v>
      </c>
      <c r="D265" s="36">
        <f t="shared" si="27"/>
        <v>0</v>
      </c>
      <c r="E265" s="243">
        <f t="shared" si="25"/>
        <v>0</v>
      </c>
      <c r="F265" s="240">
        <f t="shared" si="22"/>
        <v>0</v>
      </c>
      <c r="G265" s="37">
        <f t="shared" si="26"/>
        <v>0</v>
      </c>
    </row>
    <row r="266" spans="1:7" ht="15" x14ac:dyDescent="0.25">
      <c r="A266" s="34" t="str">
        <f t="shared" si="28"/>
        <v>Finished</v>
      </c>
      <c r="B266" s="35">
        <f t="shared" si="23"/>
        <v>49980</v>
      </c>
      <c r="C266" s="36">
        <f t="shared" si="24"/>
        <v>0</v>
      </c>
      <c r="D266" s="36">
        <f t="shared" si="27"/>
        <v>0</v>
      </c>
      <c r="E266" s="243">
        <f t="shared" si="25"/>
        <v>0</v>
      </c>
      <c r="F266" s="240">
        <f t="shared" si="22"/>
        <v>0</v>
      </c>
      <c r="G266" s="37">
        <f t="shared" si="26"/>
        <v>0</v>
      </c>
    </row>
    <row r="267" spans="1:7" ht="15" x14ac:dyDescent="0.25">
      <c r="A267" s="34" t="str">
        <f t="shared" si="28"/>
        <v>Finished</v>
      </c>
      <c r="B267" s="35">
        <f t="shared" si="23"/>
        <v>50010</v>
      </c>
      <c r="C267" s="36">
        <f t="shared" si="24"/>
        <v>0</v>
      </c>
      <c r="D267" s="36">
        <f t="shared" si="27"/>
        <v>0</v>
      </c>
      <c r="E267" s="243">
        <f t="shared" si="25"/>
        <v>0</v>
      </c>
      <c r="F267" s="240">
        <f t="shared" si="22"/>
        <v>0</v>
      </c>
      <c r="G267" s="37">
        <f t="shared" si="26"/>
        <v>0</v>
      </c>
    </row>
    <row r="268" spans="1:7" ht="15" x14ac:dyDescent="0.25">
      <c r="A268" s="34" t="str">
        <f t="shared" si="28"/>
        <v>Finished</v>
      </c>
      <c r="B268" s="35">
        <f t="shared" si="23"/>
        <v>50041</v>
      </c>
      <c r="C268" s="36">
        <f t="shared" si="24"/>
        <v>0</v>
      </c>
      <c r="D268" s="36">
        <f t="shared" si="27"/>
        <v>0</v>
      </c>
      <c r="E268" s="243">
        <f t="shared" si="25"/>
        <v>0</v>
      </c>
      <c r="F268" s="240">
        <f t="shared" si="22"/>
        <v>0</v>
      </c>
      <c r="G268" s="37">
        <f t="shared" si="26"/>
        <v>0</v>
      </c>
    </row>
    <row r="269" spans="1:7" ht="15" x14ac:dyDescent="0.25">
      <c r="A269" s="34" t="str">
        <f t="shared" si="28"/>
        <v>Finished</v>
      </c>
      <c r="B269" s="35">
        <f t="shared" si="23"/>
        <v>50072</v>
      </c>
      <c r="C269" s="36">
        <f t="shared" si="24"/>
        <v>0</v>
      </c>
      <c r="D269" s="36">
        <f t="shared" si="27"/>
        <v>0</v>
      </c>
      <c r="E269" s="243">
        <f t="shared" si="25"/>
        <v>0</v>
      </c>
      <c r="F269" s="240">
        <f t="shared" si="22"/>
        <v>0</v>
      </c>
      <c r="G269" s="37">
        <f t="shared" si="26"/>
        <v>0</v>
      </c>
    </row>
    <row r="270" spans="1:7" ht="15" x14ac:dyDescent="0.25">
      <c r="A270" s="34" t="str">
        <f t="shared" si="28"/>
        <v>Finished</v>
      </c>
      <c r="B270" s="35">
        <f t="shared" si="23"/>
        <v>50100</v>
      </c>
      <c r="C270" s="36">
        <f t="shared" si="24"/>
        <v>0</v>
      </c>
      <c r="D270" s="36">
        <f t="shared" si="27"/>
        <v>0</v>
      </c>
      <c r="E270" s="243">
        <f t="shared" si="25"/>
        <v>0</v>
      </c>
      <c r="F270" s="240">
        <f t="shared" si="22"/>
        <v>0</v>
      </c>
      <c r="G270" s="37">
        <f t="shared" si="26"/>
        <v>0</v>
      </c>
    </row>
    <row r="271" spans="1:7" ht="15" x14ac:dyDescent="0.25">
      <c r="A271" s="34" t="str">
        <f t="shared" si="28"/>
        <v>Finished</v>
      </c>
      <c r="B271" s="35">
        <f t="shared" si="23"/>
        <v>50131</v>
      </c>
      <c r="C271" s="36">
        <f t="shared" si="24"/>
        <v>0</v>
      </c>
      <c r="D271" s="36">
        <f t="shared" si="27"/>
        <v>0</v>
      </c>
      <c r="E271" s="243">
        <f t="shared" si="25"/>
        <v>0</v>
      </c>
      <c r="F271" s="240">
        <f t="shared" si="22"/>
        <v>0</v>
      </c>
      <c r="G271" s="37">
        <f t="shared" si="26"/>
        <v>0</v>
      </c>
    </row>
    <row r="272" spans="1:7" ht="15" x14ac:dyDescent="0.25">
      <c r="A272" s="34" t="str">
        <f t="shared" si="28"/>
        <v>Finished</v>
      </c>
      <c r="B272" s="35">
        <f t="shared" si="23"/>
        <v>50161</v>
      </c>
      <c r="C272" s="36">
        <f t="shared" si="24"/>
        <v>0</v>
      </c>
      <c r="D272" s="36">
        <f t="shared" si="27"/>
        <v>0</v>
      </c>
      <c r="E272" s="243">
        <f t="shared" si="25"/>
        <v>0</v>
      </c>
      <c r="F272" s="240">
        <f t="shared" si="22"/>
        <v>0</v>
      </c>
      <c r="G272" s="37">
        <f t="shared" si="26"/>
        <v>0</v>
      </c>
    </row>
    <row r="273" spans="1:7" ht="15" x14ac:dyDescent="0.25">
      <c r="A273" s="34" t="str">
        <f t="shared" si="28"/>
        <v>Finished</v>
      </c>
      <c r="B273" s="35">
        <f t="shared" si="23"/>
        <v>50192</v>
      </c>
      <c r="C273" s="36">
        <f t="shared" si="24"/>
        <v>0</v>
      </c>
      <c r="D273" s="36">
        <f t="shared" si="27"/>
        <v>0</v>
      </c>
      <c r="E273" s="243">
        <f t="shared" si="25"/>
        <v>0</v>
      </c>
      <c r="F273" s="240">
        <f t="shared" si="22"/>
        <v>0</v>
      </c>
      <c r="G273" s="37">
        <f t="shared" si="26"/>
        <v>0</v>
      </c>
    </row>
    <row r="274" spans="1:7" ht="15" x14ac:dyDescent="0.25">
      <c r="A274" s="34" t="str">
        <f t="shared" si="28"/>
        <v>Finished</v>
      </c>
      <c r="B274" s="35">
        <f t="shared" si="23"/>
        <v>50222</v>
      </c>
      <c r="C274" s="36">
        <f t="shared" si="24"/>
        <v>0</v>
      </c>
      <c r="D274" s="36">
        <f t="shared" si="27"/>
        <v>0</v>
      </c>
      <c r="E274" s="243">
        <f t="shared" si="25"/>
        <v>0</v>
      </c>
      <c r="F274" s="240">
        <f t="shared" si="22"/>
        <v>0</v>
      </c>
      <c r="G274" s="37">
        <f t="shared" si="26"/>
        <v>0</v>
      </c>
    </row>
    <row r="275" spans="1:7" ht="15" x14ac:dyDescent="0.25">
      <c r="A275" s="34" t="str">
        <f t="shared" si="28"/>
        <v>Finished</v>
      </c>
      <c r="B275" s="35">
        <f t="shared" si="23"/>
        <v>50253</v>
      </c>
      <c r="C275" s="36">
        <f t="shared" si="24"/>
        <v>0</v>
      </c>
      <c r="D275" s="36">
        <f t="shared" si="27"/>
        <v>0</v>
      </c>
      <c r="E275" s="243">
        <f t="shared" si="25"/>
        <v>0</v>
      </c>
      <c r="F275" s="240">
        <f t="shared" si="22"/>
        <v>0</v>
      </c>
      <c r="G275" s="37">
        <f t="shared" si="26"/>
        <v>0</v>
      </c>
    </row>
    <row r="276" spans="1:7" ht="15" x14ac:dyDescent="0.25">
      <c r="A276" s="34" t="str">
        <f t="shared" si="28"/>
        <v>Finished</v>
      </c>
      <c r="B276" s="35">
        <f t="shared" si="23"/>
        <v>50284</v>
      </c>
      <c r="C276" s="36">
        <f t="shared" si="24"/>
        <v>0</v>
      </c>
      <c r="D276" s="36">
        <f t="shared" si="27"/>
        <v>0</v>
      </c>
      <c r="E276" s="243">
        <f t="shared" si="25"/>
        <v>0</v>
      </c>
      <c r="F276" s="240">
        <f t="shared" si="22"/>
        <v>0</v>
      </c>
      <c r="G276" s="37">
        <f t="shared" si="26"/>
        <v>0</v>
      </c>
    </row>
    <row r="277" spans="1:7" s="2" customFormat="1" ht="15" x14ac:dyDescent="0.25">
      <c r="A277" s="75" t="str">
        <f t="shared" si="28"/>
        <v>Finished</v>
      </c>
      <c r="B277" s="76">
        <f t="shared" si="23"/>
        <v>50314</v>
      </c>
      <c r="C277" s="77">
        <f t="shared" si="24"/>
        <v>0</v>
      </c>
      <c r="D277" s="77">
        <f t="shared" si="27"/>
        <v>0</v>
      </c>
      <c r="E277" s="245">
        <f t="shared" si="25"/>
        <v>0</v>
      </c>
      <c r="F277" s="240">
        <f t="shared" si="22"/>
        <v>0</v>
      </c>
      <c r="G277" s="78">
        <f t="shared" si="26"/>
        <v>0</v>
      </c>
    </row>
    <row r="278" spans="1:7" ht="15" x14ac:dyDescent="0.25">
      <c r="A278" s="34" t="str">
        <f t="shared" si="28"/>
        <v>Finished</v>
      </c>
      <c r="B278" s="35">
        <f t="shared" si="23"/>
        <v>50345</v>
      </c>
      <c r="C278" s="36">
        <f t="shared" si="24"/>
        <v>0</v>
      </c>
      <c r="D278" s="36">
        <f t="shared" si="27"/>
        <v>0</v>
      </c>
      <c r="E278" s="243">
        <f t="shared" si="25"/>
        <v>0</v>
      </c>
      <c r="F278" s="240">
        <f t="shared" si="22"/>
        <v>0</v>
      </c>
      <c r="G278" s="37">
        <f t="shared" si="26"/>
        <v>0</v>
      </c>
    </row>
    <row r="279" spans="1:7" ht="15" x14ac:dyDescent="0.25">
      <c r="A279" s="34" t="str">
        <f t="shared" si="28"/>
        <v>Finished</v>
      </c>
      <c r="B279" s="35">
        <f t="shared" si="23"/>
        <v>50375</v>
      </c>
      <c r="C279" s="36">
        <f t="shared" si="24"/>
        <v>0</v>
      </c>
      <c r="D279" s="36">
        <f t="shared" si="27"/>
        <v>0</v>
      </c>
      <c r="E279" s="243">
        <f t="shared" si="25"/>
        <v>0</v>
      </c>
      <c r="F279" s="240">
        <f t="shared" si="22"/>
        <v>0</v>
      </c>
      <c r="G279" s="37">
        <f t="shared" si="26"/>
        <v>0</v>
      </c>
    </row>
    <row r="280" spans="1:7" ht="15" x14ac:dyDescent="0.25">
      <c r="A280" s="34" t="str">
        <f t="shared" si="28"/>
        <v>Finished</v>
      </c>
      <c r="B280" s="35">
        <f t="shared" si="23"/>
        <v>50406</v>
      </c>
      <c r="C280" s="36">
        <f t="shared" si="24"/>
        <v>0</v>
      </c>
      <c r="D280" s="36">
        <f t="shared" si="27"/>
        <v>0</v>
      </c>
      <c r="E280" s="243">
        <f t="shared" si="25"/>
        <v>0</v>
      </c>
      <c r="F280" s="240">
        <f t="shared" ref="F280:F343" si="29">+IF(A280=num_pmts,loan_amt,0)</f>
        <v>0</v>
      </c>
      <c r="G280" s="37">
        <f t="shared" si="26"/>
        <v>0</v>
      </c>
    </row>
    <row r="281" spans="1:7" ht="15" x14ac:dyDescent="0.25">
      <c r="A281" s="34" t="str">
        <f t="shared" si="28"/>
        <v>Finished</v>
      </c>
      <c r="B281" s="35">
        <f t="shared" ref="B281:B344" si="30">+EDATE(B280,Len_of_pmt_interval)</f>
        <v>50437</v>
      </c>
      <c r="C281" s="36">
        <f t="shared" ref="C281:C344" si="31">+G280</f>
        <v>0</v>
      </c>
      <c r="D281" s="36">
        <f t="shared" si="27"/>
        <v>0</v>
      </c>
      <c r="E281" s="243">
        <f t="shared" ref="E281:E344" si="32">+G280*cal_periodic_pmt_rate</f>
        <v>0</v>
      </c>
      <c r="F281" s="240">
        <f t="shared" si="29"/>
        <v>0</v>
      </c>
      <c r="G281" s="37">
        <f t="shared" ref="G281:G344" si="33">+C281-F281</f>
        <v>0</v>
      </c>
    </row>
    <row r="282" spans="1:7" ht="15" x14ac:dyDescent="0.25">
      <c r="A282" s="34" t="str">
        <f t="shared" si="28"/>
        <v>Finished</v>
      </c>
      <c r="B282" s="35">
        <f t="shared" si="30"/>
        <v>50465</v>
      </c>
      <c r="C282" s="36">
        <f t="shared" si="31"/>
        <v>0</v>
      </c>
      <c r="D282" s="36">
        <f t="shared" ref="D282:D345" si="34">+E282+F282</f>
        <v>0</v>
      </c>
      <c r="E282" s="243">
        <f t="shared" si="32"/>
        <v>0</v>
      </c>
      <c r="F282" s="240">
        <f t="shared" si="29"/>
        <v>0</v>
      </c>
      <c r="G282" s="37">
        <f t="shared" si="33"/>
        <v>0</v>
      </c>
    </row>
    <row r="283" spans="1:7" ht="15" x14ac:dyDescent="0.25">
      <c r="A283" s="34" t="str">
        <f t="shared" si="28"/>
        <v>Finished</v>
      </c>
      <c r="B283" s="35">
        <f t="shared" si="30"/>
        <v>50496</v>
      </c>
      <c r="C283" s="36">
        <f t="shared" si="31"/>
        <v>0</v>
      </c>
      <c r="D283" s="36">
        <f t="shared" si="34"/>
        <v>0</v>
      </c>
      <c r="E283" s="243">
        <f t="shared" si="32"/>
        <v>0</v>
      </c>
      <c r="F283" s="240">
        <f t="shared" si="29"/>
        <v>0</v>
      </c>
      <c r="G283" s="37">
        <f t="shared" si="33"/>
        <v>0</v>
      </c>
    </row>
    <row r="284" spans="1:7" ht="15" x14ac:dyDescent="0.25">
      <c r="A284" s="34" t="str">
        <f t="shared" si="28"/>
        <v>Finished</v>
      </c>
      <c r="B284" s="35">
        <f t="shared" si="30"/>
        <v>50526</v>
      </c>
      <c r="C284" s="36">
        <f t="shared" si="31"/>
        <v>0</v>
      </c>
      <c r="D284" s="36">
        <f t="shared" si="34"/>
        <v>0</v>
      </c>
      <c r="E284" s="243">
        <f t="shared" si="32"/>
        <v>0</v>
      </c>
      <c r="F284" s="240">
        <f t="shared" si="29"/>
        <v>0</v>
      </c>
      <c r="G284" s="37">
        <f t="shared" si="33"/>
        <v>0</v>
      </c>
    </row>
    <row r="285" spans="1:7" ht="15" x14ac:dyDescent="0.25">
      <c r="A285" s="34" t="str">
        <f t="shared" si="28"/>
        <v>Finished</v>
      </c>
      <c r="B285" s="35">
        <f t="shared" si="30"/>
        <v>50557</v>
      </c>
      <c r="C285" s="36">
        <f t="shared" si="31"/>
        <v>0</v>
      </c>
      <c r="D285" s="36">
        <f t="shared" si="34"/>
        <v>0</v>
      </c>
      <c r="E285" s="243">
        <f t="shared" si="32"/>
        <v>0</v>
      </c>
      <c r="F285" s="240">
        <f t="shared" si="29"/>
        <v>0</v>
      </c>
      <c r="G285" s="37">
        <f t="shared" si="33"/>
        <v>0</v>
      </c>
    </row>
    <row r="286" spans="1:7" ht="15" x14ac:dyDescent="0.25">
      <c r="A286" s="34" t="str">
        <f t="shared" si="28"/>
        <v>Finished</v>
      </c>
      <c r="B286" s="35">
        <f t="shared" si="30"/>
        <v>50587</v>
      </c>
      <c r="C286" s="36">
        <f t="shared" si="31"/>
        <v>0</v>
      </c>
      <c r="D286" s="36">
        <f t="shared" si="34"/>
        <v>0</v>
      </c>
      <c r="E286" s="243">
        <f t="shared" si="32"/>
        <v>0</v>
      </c>
      <c r="F286" s="240">
        <f t="shared" si="29"/>
        <v>0</v>
      </c>
      <c r="G286" s="37">
        <f t="shared" si="33"/>
        <v>0</v>
      </c>
    </row>
    <row r="287" spans="1:7" ht="15" x14ac:dyDescent="0.25">
      <c r="A287" s="34" t="str">
        <f t="shared" si="28"/>
        <v>Finished</v>
      </c>
      <c r="B287" s="35">
        <f t="shared" si="30"/>
        <v>50618</v>
      </c>
      <c r="C287" s="36">
        <f t="shared" si="31"/>
        <v>0</v>
      </c>
      <c r="D287" s="36">
        <f t="shared" si="34"/>
        <v>0</v>
      </c>
      <c r="E287" s="243">
        <f t="shared" si="32"/>
        <v>0</v>
      </c>
      <c r="F287" s="240">
        <f t="shared" si="29"/>
        <v>0</v>
      </c>
      <c r="G287" s="37">
        <f t="shared" si="33"/>
        <v>0</v>
      </c>
    </row>
    <row r="288" spans="1:7" ht="15" x14ac:dyDescent="0.25">
      <c r="A288" s="34" t="str">
        <f t="shared" si="28"/>
        <v>Finished</v>
      </c>
      <c r="B288" s="35">
        <f t="shared" si="30"/>
        <v>50649</v>
      </c>
      <c r="C288" s="36">
        <f t="shared" si="31"/>
        <v>0</v>
      </c>
      <c r="D288" s="36">
        <f t="shared" si="34"/>
        <v>0</v>
      </c>
      <c r="E288" s="243">
        <f t="shared" si="32"/>
        <v>0</v>
      </c>
      <c r="F288" s="240">
        <f t="shared" si="29"/>
        <v>0</v>
      </c>
      <c r="G288" s="37">
        <f t="shared" si="33"/>
        <v>0</v>
      </c>
    </row>
    <row r="289" spans="1:7" ht="15" x14ac:dyDescent="0.25">
      <c r="A289" s="34" t="str">
        <f t="shared" si="28"/>
        <v>Finished</v>
      </c>
      <c r="B289" s="35">
        <f t="shared" si="30"/>
        <v>50679</v>
      </c>
      <c r="C289" s="36">
        <f t="shared" si="31"/>
        <v>0</v>
      </c>
      <c r="D289" s="36">
        <f t="shared" si="34"/>
        <v>0</v>
      </c>
      <c r="E289" s="243">
        <f t="shared" si="32"/>
        <v>0</v>
      </c>
      <c r="F289" s="240">
        <f t="shared" si="29"/>
        <v>0</v>
      </c>
      <c r="G289" s="37">
        <f t="shared" si="33"/>
        <v>0</v>
      </c>
    </row>
    <row r="290" spans="1:7" ht="15" x14ac:dyDescent="0.25">
      <c r="A290" s="34" t="str">
        <f t="shared" si="28"/>
        <v>Finished</v>
      </c>
      <c r="B290" s="35">
        <f t="shared" si="30"/>
        <v>50710</v>
      </c>
      <c r="C290" s="36">
        <f t="shared" si="31"/>
        <v>0</v>
      </c>
      <c r="D290" s="36">
        <f t="shared" si="34"/>
        <v>0</v>
      </c>
      <c r="E290" s="243">
        <f t="shared" si="32"/>
        <v>0</v>
      </c>
      <c r="F290" s="240">
        <f t="shared" si="29"/>
        <v>0</v>
      </c>
      <c r="G290" s="37">
        <f t="shared" si="33"/>
        <v>0</v>
      </c>
    </row>
    <row r="291" spans="1:7" ht="15" x14ac:dyDescent="0.25">
      <c r="A291" s="34" t="str">
        <f t="shared" si="28"/>
        <v>Finished</v>
      </c>
      <c r="B291" s="35">
        <f t="shared" si="30"/>
        <v>50740</v>
      </c>
      <c r="C291" s="36">
        <f t="shared" si="31"/>
        <v>0</v>
      </c>
      <c r="D291" s="36">
        <f t="shared" si="34"/>
        <v>0</v>
      </c>
      <c r="E291" s="243">
        <f t="shared" si="32"/>
        <v>0</v>
      </c>
      <c r="F291" s="240">
        <f t="shared" si="29"/>
        <v>0</v>
      </c>
      <c r="G291" s="37">
        <f t="shared" si="33"/>
        <v>0</v>
      </c>
    </row>
    <row r="292" spans="1:7" ht="15" x14ac:dyDescent="0.25">
      <c r="A292" s="34" t="str">
        <f t="shared" si="28"/>
        <v>Finished</v>
      </c>
      <c r="B292" s="35">
        <f t="shared" si="30"/>
        <v>50771</v>
      </c>
      <c r="C292" s="36">
        <f t="shared" si="31"/>
        <v>0</v>
      </c>
      <c r="D292" s="36">
        <f t="shared" si="34"/>
        <v>0</v>
      </c>
      <c r="E292" s="243">
        <f t="shared" si="32"/>
        <v>0</v>
      </c>
      <c r="F292" s="240">
        <f t="shared" si="29"/>
        <v>0</v>
      </c>
      <c r="G292" s="37">
        <f t="shared" si="33"/>
        <v>0</v>
      </c>
    </row>
    <row r="293" spans="1:7" ht="15" x14ac:dyDescent="0.25">
      <c r="A293" s="34" t="str">
        <f t="shared" si="28"/>
        <v>Finished</v>
      </c>
      <c r="B293" s="35">
        <f t="shared" si="30"/>
        <v>50802</v>
      </c>
      <c r="C293" s="36">
        <f t="shared" si="31"/>
        <v>0</v>
      </c>
      <c r="D293" s="36">
        <f t="shared" si="34"/>
        <v>0</v>
      </c>
      <c r="E293" s="243">
        <f t="shared" si="32"/>
        <v>0</v>
      </c>
      <c r="F293" s="240">
        <f t="shared" si="29"/>
        <v>0</v>
      </c>
      <c r="G293" s="37">
        <f t="shared" si="33"/>
        <v>0</v>
      </c>
    </row>
    <row r="294" spans="1:7" ht="15" x14ac:dyDescent="0.25">
      <c r="A294" s="34" t="str">
        <f t="shared" si="28"/>
        <v>Finished</v>
      </c>
      <c r="B294" s="35">
        <f t="shared" si="30"/>
        <v>50830</v>
      </c>
      <c r="C294" s="36">
        <f t="shared" si="31"/>
        <v>0</v>
      </c>
      <c r="D294" s="36">
        <f t="shared" si="34"/>
        <v>0</v>
      </c>
      <c r="E294" s="243">
        <f t="shared" si="32"/>
        <v>0</v>
      </c>
      <c r="F294" s="240">
        <f t="shared" si="29"/>
        <v>0</v>
      </c>
      <c r="G294" s="37">
        <f t="shared" si="33"/>
        <v>0</v>
      </c>
    </row>
    <row r="295" spans="1:7" ht="15" x14ac:dyDescent="0.25">
      <c r="A295" s="34" t="str">
        <f t="shared" si="28"/>
        <v>Finished</v>
      </c>
      <c r="B295" s="35">
        <f t="shared" si="30"/>
        <v>50861</v>
      </c>
      <c r="C295" s="36">
        <f t="shared" si="31"/>
        <v>0</v>
      </c>
      <c r="D295" s="36">
        <f t="shared" si="34"/>
        <v>0</v>
      </c>
      <c r="E295" s="243">
        <f t="shared" si="32"/>
        <v>0</v>
      </c>
      <c r="F295" s="240">
        <f t="shared" si="29"/>
        <v>0</v>
      </c>
      <c r="G295" s="37">
        <f t="shared" si="33"/>
        <v>0</v>
      </c>
    </row>
    <row r="296" spans="1:7" ht="15" x14ac:dyDescent="0.25">
      <c r="A296" s="34" t="str">
        <f t="shared" si="28"/>
        <v>Finished</v>
      </c>
      <c r="B296" s="35">
        <f t="shared" si="30"/>
        <v>50891</v>
      </c>
      <c r="C296" s="36">
        <f t="shared" si="31"/>
        <v>0</v>
      </c>
      <c r="D296" s="36">
        <f t="shared" si="34"/>
        <v>0</v>
      </c>
      <c r="E296" s="243">
        <f t="shared" si="32"/>
        <v>0</v>
      </c>
      <c r="F296" s="240">
        <f t="shared" si="29"/>
        <v>0</v>
      </c>
      <c r="G296" s="37">
        <f t="shared" si="33"/>
        <v>0</v>
      </c>
    </row>
    <row r="297" spans="1:7" ht="15" x14ac:dyDescent="0.25">
      <c r="A297" s="34" t="str">
        <f t="shared" si="28"/>
        <v>Finished</v>
      </c>
      <c r="B297" s="35">
        <f t="shared" si="30"/>
        <v>50922</v>
      </c>
      <c r="C297" s="36">
        <f t="shared" si="31"/>
        <v>0</v>
      </c>
      <c r="D297" s="36">
        <f t="shared" si="34"/>
        <v>0</v>
      </c>
      <c r="E297" s="243">
        <f t="shared" si="32"/>
        <v>0</v>
      </c>
      <c r="F297" s="240">
        <f t="shared" si="29"/>
        <v>0</v>
      </c>
      <c r="G297" s="37">
        <f t="shared" si="33"/>
        <v>0</v>
      </c>
    </row>
    <row r="298" spans="1:7" ht="15" x14ac:dyDescent="0.25">
      <c r="A298" s="34" t="str">
        <f t="shared" si="28"/>
        <v>Finished</v>
      </c>
      <c r="B298" s="35">
        <f t="shared" si="30"/>
        <v>50952</v>
      </c>
      <c r="C298" s="36">
        <f t="shared" si="31"/>
        <v>0</v>
      </c>
      <c r="D298" s="36">
        <f t="shared" si="34"/>
        <v>0</v>
      </c>
      <c r="E298" s="243">
        <f t="shared" si="32"/>
        <v>0</v>
      </c>
      <c r="F298" s="240">
        <f t="shared" si="29"/>
        <v>0</v>
      </c>
      <c r="G298" s="37">
        <f t="shared" si="33"/>
        <v>0</v>
      </c>
    </row>
    <row r="299" spans="1:7" ht="15" x14ac:dyDescent="0.25">
      <c r="A299" s="34" t="str">
        <f t="shared" si="28"/>
        <v>Finished</v>
      </c>
      <c r="B299" s="35">
        <f t="shared" si="30"/>
        <v>50983</v>
      </c>
      <c r="C299" s="36">
        <f t="shared" si="31"/>
        <v>0</v>
      </c>
      <c r="D299" s="36">
        <f t="shared" si="34"/>
        <v>0</v>
      </c>
      <c r="E299" s="243">
        <f t="shared" si="32"/>
        <v>0</v>
      </c>
      <c r="F299" s="240">
        <f t="shared" si="29"/>
        <v>0</v>
      </c>
      <c r="G299" s="37">
        <f t="shared" si="33"/>
        <v>0</v>
      </c>
    </row>
    <row r="300" spans="1:7" ht="15" x14ac:dyDescent="0.25">
      <c r="A300" s="34" t="str">
        <f t="shared" si="28"/>
        <v>Finished</v>
      </c>
      <c r="B300" s="35">
        <f t="shared" si="30"/>
        <v>51014</v>
      </c>
      <c r="C300" s="36">
        <f t="shared" si="31"/>
        <v>0</v>
      </c>
      <c r="D300" s="36">
        <f t="shared" si="34"/>
        <v>0</v>
      </c>
      <c r="E300" s="243">
        <f t="shared" si="32"/>
        <v>0</v>
      </c>
      <c r="F300" s="240">
        <f t="shared" si="29"/>
        <v>0</v>
      </c>
      <c r="G300" s="37">
        <f t="shared" si="33"/>
        <v>0</v>
      </c>
    </row>
    <row r="301" spans="1:7" ht="15" x14ac:dyDescent="0.25">
      <c r="A301" s="34" t="str">
        <f t="shared" si="28"/>
        <v>Finished</v>
      </c>
      <c r="B301" s="35">
        <f t="shared" si="30"/>
        <v>51044</v>
      </c>
      <c r="C301" s="36">
        <f t="shared" si="31"/>
        <v>0</v>
      </c>
      <c r="D301" s="36">
        <f t="shared" si="34"/>
        <v>0</v>
      </c>
      <c r="E301" s="243">
        <f t="shared" si="32"/>
        <v>0</v>
      </c>
      <c r="F301" s="240">
        <f t="shared" si="29"/>
        <v>0</v>
      </c>
      <c r="G301" s="37">
        <f t="shared" si="33"/>
        <v>0</v>
      </c>
    </row>
    <row r="302" spans="1:7" ht="15" x14ac:dyDescent="0.25">
      <c r="A302" s="34" t="str">
        <f t="shared" si="28"/>
        <v>Finished</v>
      </c>
      <c r="B302" s="35">
        <f t="shared" si="30"/>
        <v>51075</v>
      </c>
      <c r="C302" s="36">
        <f t="shared" si="31"/>
        <v>0</v>
      </c>
      <c r="D302" s="36">
        <f t="shared" si="34"/>
        <v>0</v>
      </c>
      <c r="E302" s="243">
        <f t="shared" si="32"/>
        <v>0</v>
      </c>
      <c r="F302" s="240">
        <f t="shared" si="29"/>
        <v>0</v>
      </c>
      <c r="G302" s="37">
        <f t="shared" si="33"/>
        <v>0</v>
      </c>
    </row>
    <row r="303" spans="1:7" ht="15" x14ac:dyDescent="0.25">
      <c r="A303" s="34" t="str">
        <f t="shared" si="28"/>
        <v>Finished</v>
      </c>
      <c r="B303" s="35">
        <f t="shared" si="30"/>
        <v>51105</v>
      </c>
      <c r="C303" s="36">
        <f t="shared" si="31"/>
        <v>0</v>
      </c>
      <c r="D303" s="36">
        <f t="shared" si="34"/>
        <v>0</v>
      </c>
      <c r="E303" s="243">
        <f t="shared" si="32"/>
        <v>0</v>
      </c>
      <c r="F303" s="240">
        <f t="shared" si="29"/>
        <v>0</v>
      </c>
      <c r="G303" s="37">
        <f t="shared" si="33"/>
        <v>0</v>
      </c>
    </row>
    <row r="304" spans="1:7" ht="15" x14ac:dyDescent="0.25">
      <c r="A304" s="34" t="str">
        <f t="shared" si="28"/>
        <v>Finished</v>
      </c>
      <c r="B304" s="35">
        <f t="shared" si="30"/>
        <v>51136</v>
      </c>
      <c r="C304" s="36">
        <f t="shared" si="31"/>
        <v>0</v>
      </c>
      <c r="D304" s="36">
        <f t="shared" si="34"/>
        <v>0</v>
      </c>
      <c r="E304" s="243">
        <f t="shared" si="32"/>
        <v>0</v>
      </c>
      <c r="F304" s="240">
        <f t="shared" si="29"/>
        <v>0</v>
      </c>
      <c r="G304" s="37">
        <f t="shared" si="33"/>
        <v>0</v>
      </c>
    </row>
    <row r="305" spans="1:7" ht="15" x14ac:dyDescent="0.25">
      <c r="A305" s="34" t="str">
        <f t="shared" si="28"/>
        <v>Finished</v>
      </c>
      <c r="B305" s="35">
        <f t="shared" si="30"/>
        <v>51167</v>
      </c>
      <c r="C305" s="36">
        <f t="shared" si="31"/>
        <v>0</v>
      </c>
      <c r="D305" s="36">
        <f t="shared" si="34"/>
        <v>0</v>
      </c>
      <c r="E305" s="243">
        <f t="shared" si="32"/>
        <v>0</v>
      </c>
      <c r="F305" s="240">
        <f t="shared" si="29"/>
        <v>0</v>
      </c>
      <c r="G305" s="37">
        <f t="shared" si="33"/>
        <v>0</v>
      </c>
    </row>
    <row r="306" spans="1:7" ht="15" x14ac:dyDescent="0.25">
      <c r="A306" s="34" t="str">
        <f t="shared" si="28"/>
        <v>Finished</v>
      </c>
      <c r="B306" s="35">
        <f t="shared" si="30"/>
        <v>51196</v>
      </c>
      <c r="C306" s="36">
        <f t="shared" si="31"/>
        <v>0</v>
      </c>
      <c r="D306" s="36">
        <f t="shared" si="34"/>
        <v>0</v>
      </c>
      <c r="E306" s="243">
        <f t="shared" si="32"/>
        <v>0</v>
      </c>
      <c r="F306" s="240">
        <f t="shared" si="29"/>
        <v>0</v>
      </c>
      <c r="G306" s="37">
        <f t="shared" si="33"/>
        <v>0</v>
      </c>
    </row>
    <row r="307" spans="1:7" ht="15" x14ac:dyDescent="0.25">
      <c r="A307" s="34" t="str">
        <f t="shared" si="28"/>
        <v>Finished</v>
      </c>
      <c r="B307" s="35">
        <f t="shared" si="30"/>
        <v>51227</v>
      </c>
      <c r="C307" s="36">
        <f t="shared" si="31"/>
        <v>0</v>
      </c>
      <c r="D307" s="36">
        <f t="shared" si="34"/>
        <v>0</v>
      </c>
      <c r="E307" s="243">
        <f t="shared" si="32"/>
        <v>0</v>
      </c>
      <c r="F307" s="240">
        <f t="shared" si="29"/>
        <v>0</v>
      </c>
      <c r="G307" s="37">
        <f t="shared" si="33"/>
        <v>0</v>
      </c>
    </row>
    <row r="308" spans="1:7" ht="15" x14ac:dyDescent="0.25">
      <c r="A308" s="34" t="str">
        <f t="shared" si="28"/>
        <v>Finished</v>
      </c>
      <c r="B308" s="35">
        <f t="shared" si="30"/>
        <v>51257</v>
      </c>
      <c r="C308" s="36">
        <f t="shared" si="31"/>
        <v>0</v>
      </c>
      <c r="D308" s="36">
        <f t="shared" si="34"/>
        <v>0</v>
      </c>
      <c r="E308" s="243">
        <f t="shared" si="32"/>
        <v>0</v>
      </c>
      <c r="F308" s="240">
        <f t="shared" si="29"/>
        <v>0</v>
      </c>
      <c r="G308" s="37">
        <f t="shared" si="33"/>
        <v>0</v>
      </c>
    </row>
    <row r="309" spans="1:7" ht="15" x14ac:dyDescent="0.25">
      <c r="A309" s="34" t="str">
        <f t="shared" si="28"/>
        <v>Finished</v>
      </c>
      <c r="B309" s="35">
        <f t="shared" si="30"/>
        <v>51288</v>
      </c>
      <c r="C309" s="36">
        <f t="shared" si="31"/>
        <v>0</v>
      </c>
      <c r="D309" s="36">
        <f t="shared" si="34"/>
        <v>0</v>
      </c>
      <c r="E309" s="243">
        <f t="shared" si="32"/>
        <v>0</v>
      </c>
      <c r="F309" s="240">
        <f t="shared" si="29"/>
        <v>0</v>
      </c>
      <c r="G309" s="37">
        <f t="shared" si="33"/>
        <v>0</v>
      </c>
    </row>
    <row r="310" spans="1:7" ht="15" x14ac:dyDescent="0.25">
      <c r="A310" s="34" t="str">
        <f t="shared" si="28"/>
        <v>Finished</v>
      </c>
      <c r="B310" s="35">
        <f t="shared" si="30"/>
        <v>51318</v>
      </c>
      <c r="C310" s="36">
        <f t="shared" si="31"/>
        <v>0</v>
      </c>
      <c r="D310" s="36">
        <f t="shared" si="34"/>
        <v>0</v>
      </c>
      <c r="E310" s="243">
        <f t="shared" si="32"/>
        <v>0</v>
      </c>
      <c r="F310" s="240">
        <f t="shared" si="29"/>
        <v>0</v>
      </c>
      <c r="G310" s="37">
        <f t="shared" si="33"/>
        <v>0</v>
      </c>
    </row>
    <row r="311" spans="1:7" ht="15" x14ac:dyDescent="0.25">
      <c r="A311" s="34" t="str">
        <f t="shared" si="28"/>
        <v>Finished</v>
      </c>
      <c r="B311" s="35">
        <f t="shared" si="30"/>
        <v>51349</v>
      </c>
      <c r="C311" s="36">
        <f t="shared" si="31"/>
        <v>0</v>
      </c>
      <c r="D311" s="36">
        <f t="shared" si="34"/>
        <v>0</v>
      </c>
      <c r="E311" s="243">
        <f t="shared" si="32"/>
        <v>0</v>
      </c>
      <c r="F311" s="240">
        <f t="shared" si="29"/>
        <v>0</v>
      </c>
      <c r="G311" s="37">
        <f t="shared" si="33"/>
        <v>0</v>
      </c>
    </row>
    <row r="312" spans="1:7" ht="15" x14ac:dyDescent="0.25">
      <c r="A312" s="34" t="str">
        <f t="shared" ref="A312:A375" si="35">+IF(A311&lt;num_pmts,A311+1,"Finished")</f>
        <v>Finished</v>
      </c>
      <c r="B312" s="35">
        <f t="shared" si="30"/>
        <v>51380</v>
      </c>
      <c r="C312" s="36">
        <f t="shared" si="31"/>
        <v>0</v>
      </c>
      <c r="D312" s="36">
        <f t="shared" si="34"/>
        <v>0</v>
      </c>
      <c r="E312" s="243">
        <f t="shared" si="32"/>
        <v>0</v>
      </c>
      <c r="F312" s="240">
        <f t="shared" si="29"/>
        <v>0</v>
      </c>
      <c r="G312" s="37">
        <f t="shared" si="33"/>
        <v>0</v>
      </c>
    </row>
    <row r="313" spans="1:7" ht="15" x14ac:dyDescent="0.25">
      <c r="A313" s="34" t="str">
        <f t="shared" si="35"/>
        <v>Finished</v>
      </c>
      <c r="B313" s="35">
        <f t="shared" si="30"/>
        <v>51410</v>
      </c>
      <c r="C313" s="36">
        <f t="shared" si="31"/>
        <v>0</v>
      </c>
      <c r="D313" s="36">
        <f t="shared" si="34"/>
        <v>0</v>
      </c>
      <c r="E313" s="243">
        <f t="shared" si="32"/>
        <v>0</v>
      </c>
      <c r="F313" s="240">
        <f t="shared" si="29"/>
        <v>0</v>
      </c>
      <c r="G313" s="37">
        <f t="shared" si="33"/>
        <v>0</v>
      </c>
    </row>
    <row r="314" spans="1:7" ht="15" x14ac:dyDescent="0.25">
      <c r="A314" s="34" t="str">
        <f t="shared" si="35"/>
        <v>Finished</v>
      </c>
      <c r="B314" s="35">
        <f t="shared" si="30"/>
        <v>51441</v>
      </c>
      <c r="C314" s="36">
        <f t="shared" si="31"/>
        <v>0</v>
      </c>
      <c r="D314" s="36">
        <f t="shared" si="34"/>
        <v>0</v>
      </c>
      <c r="E314" s="243">
        <f t="shared" si="32"/>
        <v>0</v>
      </c>
      <c r="F314" s="240">
        <f t="shared" si="29"/>
        <v>0</v>
      </c>
      <c r="G314" s="37">
        <f t="shared" si="33"/>
        <v>0</v>
      </c>
    </row>
    <row r="315" spans="1:7" ht="15" x14ac:dyDescent="0.25">
      <c r="A315" s="34" t="str">
        <f t="shared" si="35"/>
        <v>Finished</v>
      </c>
      <c r="B315" s="35">
        <f t="shared" si="30"/>
        <v>51471</v>
      </c>
      <c r="C315" s="36">
        <f t="shared" si="31"/>
        <v>0</v>
      </c>
      <c r="D315" s="36">
        <f t="shared" si="34"/>
        <v>0</v>
      </c>
      <c r="E315" s="243">
        <f t="shared" si="32"/>
        <v>0</v>
      </c>
      <c r="F315" s="240">
        <f t="shared" si="29"/>
        <v>0</v>
      </c>
      <c r="G315" s="37">
        <f t="shared" si="33"/>
        <v>0</v>
      </c>
    </row>
    <row r="316" spans="1:7" ht="15" x14ac:dyDescent="0.25">
      <c r="A316" s="34" t="str">
        <f t="shared" si="35"/>
        <v>Finished</v>
      </c>
      <c r="B316" s="35">
        <f t="shared" si="30"/>
        <v>51502</v>
      </c>
      <c r="C316" s="36">
        <f t="shared" si="31"/>
        <v>0</v>
      </c>
      <c r="D316" s="36">
        <f t="shared" si="34"/>
        <v>0</v>
      </c>
      <c r="E316" s="243">
        <f t="shared" si="32"/>
        <v>0</v>
      </c>
      <c r="F316" s="240">
        <f t="shared" si="29"/>
        <v>0</v>
      </c>
      <c r="G316" s="37">
        <f t="shared" si="33"/>
        <v>0</v>
      </c>
    </row>
    <row r="317" spans="1:7" ht="15" x14ac:dyDescent="0.25">
      <c r="A317" s="34" t="str">
        <f t="shared" si="35"/>
        <v>Finished</v>
      </c>
      <c r="B317" s="35">
        <f t="shared" si="30"/>
        <v>51533</v>
      </c>
      <c r="C317" s="36">
        <f t="shared" si="31"/>
        <v>0</v>
      </c>
      <c r="D317" s="36">
        <f t="shared" si="34"/>
        <v>0</v>
      </c>
      <c r="E317" s="243">
        <f t="shared" si="32"/>
        <v>0</v>
      </c>
      <c r="F317" s="240">
        <f t="shared" si="29"/>
        <v>0</v>
      </c>
      <c r="G317" s="37">
        <f t="shared" si="33"/>
        <v>0</v>
      </c>
    </row>
    <row r="318" spans="1:7" ht="15" x14ac:dyDescent="0.25">
      <c r="A318" s="34" t="str">
        <f t="shared" si="35"/>
        <v>Finished</v>
      </c>
      <c r="B318" s="35">
        <f t="shared" si="30"/>
        <v>51561</v>
      </c>
      <c r="C318" s="36">
        <f t="shared" si="31"/>
        <v>0</v>
      </c>
      <c r="D318" s="36">
        <f t="shared" si="34"/>
        <v>0</v>
      </c>
      <c r="E318" s="243">
        <f t="shared" si="32"/>
        <v>0</v>
      </c>
      <c r="F318" s="240">
        <f t="shared" si="29"/>
        <v>0</v>
      </c>
      <c r="G318" s="37">
        <f t="shared" si="33"/>
        <v>0</v>
      </c>
    </row>
    <row r="319" spans="1:7" ht="15" x14ac:dyDescent="0.25">
      <c r="A319" s="34" t="str">
        <f t="shared" si="35"/>
        <v>Finished</v>
      </c>
      <c r="B319" s="35">
        <f t="shared" si="30"/>
        <v>51592</v>
      </c>
      <c r="C319" s="36">
        <f t="shared" si="31"/>
        <v>0</v>
      </c>
      <c r="D319" s="36">
        <f t="shared" si="34"/>
        <v>0</v>
      </c>
      <c r="E319" s="243">
        <f t="shared" si="32"/>
        <v>0</v>
      </c>
      <c r="F319" s="240">
        <f t="shared" si="29"/>
        <v>0</v>
      </c>
      <c r="G319" s="37">
        <f t="shared" si="33"/>
        <v>0</v>
      </c>
    </row>
    <row r="320" spans="1:7" ht="15" x14ac:dyDescent="0.25">
      <c r="A320" s="34" t="str">
        <f t="shared" si="35"/>
        <v>Finished</v>
      </c>
      <c r="B320" s="35">
        <f t="shared" si="30"/>
        <v>51622</v>
      </c>
      <c r="C320" s="36">
        <f t="shared" si="31"/>
        <v>0</v>
      </c>
      <c r="D320" s="36">
        <f t="shared" si="34"/>
        <v>0</v>
      </c>
      <c r="E320" s="243">
        <f t="shared" si="32"/>
        <v>0</v>
      </c>
      <c r="F320" s="240">
        <f t="shared" si="29"/>
        <v>0</v>
      </c>
      <c r="G320" s="37">
        <f t="shared" si="33"/>
        <v>0</v>
      </c>
    </row>
    <row r="321" spans="1:7" ht="15" x14ac:dyDescent="0.25">
      <c r="A321" s="34" t="str">
        <f t="shared" si="35"/>
        <v>Finished</v>
      </c>
      <c r="B321" s="35">
        <f t="shared" si="30"/>
        <v>51653</v>
      </c>
      <c r="C321" s="36">
        <f t="shared" si="31"/>
        <v>0</v>
      </c>
      <c r="D321" s="36">
        <f t="shared" si="34"/>
        <v>0</v>
      </c>
      <c r="E321" s="243">
        <f t="shared" si="32"/>
        <v>0</v>
      </c>
      <c r="F321" s="240">
        <f t="shared" si="29"/>
        <v>0</v>
      </c>
      <c r="G321" s="37">
        <f t="shared" si="33"/>
        <v>0</v>
      </c>
    </row>
    <row r="322" spans="1:7" ht="15" x14ac:dyDescent="0.25">
      <c r="A322" s="34" t="str">
        <f t="shared" si="35"/>
        <v>Finished</v>
      </c>
      <c r="B322" s="35">
        <f t="shared" si="30"/>
        <v>51683</v>
      </c>
      <c r="C322" s="36">
        <f t="shared" si="31"/>
        <v>0</v>
      </c>
      <c r="D322" s="36">
        <f t="shared" si="34"/>
        <v>0</v>
      </c>
      <c r="E322" s="243">
        <f t="shared" si="32"/>
        <v>0</v>
      </c>
      <c r="F322" s="240">
        <f t="shared" si="29"/>
        <v>0</v>
      </c>
      <c r="G322" s="37">
        <f t="shared" si="33"/>
        <v>0</v>
      </c>
    </row>
    <row r="323" spans="1:7" s="2" customFormat="1" ht="15" x14ac:dyDescent="0.25">
      <c r="A323" s="75" t="str">
        <f t="shared" si="35"/>
        <v>Finished</v>
      </c>
      <c r="B323" s="76">
        <f t="shared" si="30"/>
        <v>51714</v>
      </c>
      <c r="C323" s="77">
        <f t="shared" si="31"/>
        <v>0</v>
      </c>
      <c r="D323" s="77">
        <f t="shared" si="34"/>
        <v>0</v>
      </c>
      <c r="E323" s="245">
        <f t="shared" si="32"/>
        <v>0</v>
      </c>
      <c r="F323" s="240">
        <f t="shared" si="29"/>
        <v>0</v>
      </c>
      <c r="G323" s="78">
        <f t="shared" si="33"/>
        <v>0</v>
      </c>
    </row>
    <row r="324" spans="1:7" ht="15" x14ac:dyDescent="0.25">
      <c r="A324" s="34" t="str">
        <f t="shared" si="35"/>
        <v>Finished</v>
      </c>
      <c r="B324" s="35">
        <f t="shared" si="30"/>
        <v>51745</v>
      </c>
      <c r="C324" s="36">
        <f t="shared" si="31"/>
        <v>0</v>
      </c>
      <c r="D324" s="36">
        <f t="shared" si="34"/>
        <v>0</v>
      </c>
      <c r="E324" s="243">
        <f t="shared" si="32"/>
        <v>0</v>
      </c>
      <c r="F324" s="240">
        <f t="shared" si="29"/>
        <v>0</v>
      </c>
      <c r="G324" s="37">
        <f t="shared" si="33"/>
        <v>0</v>
      </c>
    </row>
    <row r="325" spans="1:7" ht="15" x14ac:dyDescent="0.25">
      <c r="A325" s="34" t="str">
        <f t="shared" si="35"/>
        <v>Finished</v>
      </c>
      <c r="B325" s="35">
        <f t="shared" si="30"/>
        <v>51775</v>
      </c>
      <c r="C325" s="36">
        <f t="shared" si="31"/>
        <v>0</v>
      </c>
      <c r="D325" s="36">
        <f t="shared" si="34"/>
        <v>0</v>
      </c>
      <c r="E325" s="243">
        <f t="shared" si="32"/>
        <v>0</v>
      </c>
      <c r="F325" s="240">
        <f t="shared" si="29"/>
        <v>0</v>
      </c>
      <c r="G325" s="37">
        <f t="shared" si="33"/>
        <v>0</v>
      </c>
    </row>
    <row r="326" spans="1:7" ht="15" x14ac:dyDescent="0.25">
      <c r="A326" s="34" t="str">
        <f t="shared" si="35"/>
        <v>Finished</v>
      </c>
      <c r="B326" s="35">
        <f t="shared" si="30"/>
        <v>51806</v>
      </c>
      <c r="C326" s="36">
        <f t="shared" si="31"/>
        <v>0</v>
      </c>
      <c r="D326" s="36">
        <f t="shared" si="34"/>
        <v>0</v>
      </c>
      <c r="E326" s="243">
        <f t="shared" si="32"/>
        <v>0</v>
      </c>
      <c r="F326" s="240">
        <f t="shared" si="29"/>
        <v>0</v>
      </c>
      <c r="G326" s="37">
        <f t="shared" si="33"/>
        <v>0</v>
      </c>
    </row>
    <row r="327" spans="1:7" ht="15" x14ac:dyDescent="0.25">
      <c r="A327" s="34" t="str">
        <f t="shared" si="35"/>
        <v>Finished</v>
      </c>
      <c r="B327" s="35">
        <f t="shared" si="30"/>
        <v>51836</v>
      </c>
      <c r="C327" s="36">
        <f t="shared" si="31"/>
        <v>0</v>
      </c>
      <c r="D327" s="36">
        <f t="shared" si="34"/>
        <v>0</v>
      </c>
      <c r="E327" s="243">
        <f t="shared" si="32"/>
        <v>0</v>
      </c>
      <c r="F327" s="240">
        <f t="shared" si="29"/>
        <v>0</v>
      </c>
      <c r="G327" s="37">
        <f t="shared" si="33"/>
        <v>0</v>
      </c>
    </row>
    <row r="328" spans="1:7" ht="15" x14ac:dyDescent="0.25">
      <c r="A328" s="34" t="str">
        <f t="shared" si="35"/>
        <v>Finished</v>
      </c>
      <c r="B328" s="35">
        <f t="shared" si="30"/>
        <v>51867</v>
      </c>
      <c r="C328" s="36">
        <f t="shared" si="31"/>
        <v>0</v>
      </c>
      <c r="D328" s="36">
        <f t="shared" si="34"/>
        <v>0</v>
      </c>
      <c r="E328" s="243">
        <f t="shared" si="32"/>
        <v>0</v>
      </c>
      <c r="F328" s="240">
        <f t="shared" si="29"/>
        <v>0</v>
      </c>
      <c r="G328" s="37">
        <f t="shared" si="33"/>
        <v>0</v>
      </c>
    </row>
    <row r="329" spans="1:7" ht="15" x14ac:dyDescent="0.25">
      <c r="A329" s="34" t="str">
        <f t="shared" si="35"/>
        <v>Finished</v>
      </c>
      <c r="B329" s="35">
        <f t="shared" si="30"/>
        <v>51898</v>
      </c>
      <c r="C329" s="36">
        <f t="shared" si="31"/>
        <v>0</v>
      </c>
      <c r="D329" s="36">
        <f t="shared" si="34"/>
        <v>0</v>
      </c>
      <c r="E329" s="243">
        <f t="shared" si="32"/>
        <v>0</v>
      </c>
      <c r="F329" s="240">
        <f t="shared" si="29"/>
        <v>0</v>
      </c>
      <c r="G329" s="37">
        <f t="shared" si="33"/>
        <v>0</v>
      </c>
    </row>
    <row r="330" spans="1:7" ht="15" x14ac:dyDescent="0.25">
      <c r="A330" s="34" t="str">
        <f t="shared" si="35"/>
        <v>Finished</v>
      </c>
      <c r="B330" s="35">
        <f t="shared" si="30"/>
        <v>51926</v>
      </c>
      <c r="C330" s="36">
        <f t="shared" si="31"/>
        <v>0</v>
      </c>
      <c r="D330" s="36">
        <f t="shared" si="34"/>
        <v>0</v>
      </c>
      <c r="E330" s="243">
        <f t="shared" si="32"/>
        <v>0</v>
      </c>
      <c r="F330" s="240">
        <f t="shared" si="29"/>
        <v>0</v>
      </c>
      <c r="G330" s="37">
        <f t="shared" si="33"/>
        <v>0</v>
      </c>
    </row>
    <row r="331" spans="1:7" ht="15" x14ac:dyDescent="0.25">
      <c r="A331" s="34" t="str">
        <f t="shared" si="35"/>
        <v>Finished</v>
      </c>
      <c r="B331" s="35">
        <f t="shared" si="30"/>
        <v>51957</v>
      </c>
      <c r="C331" s="36">
        <f t="shared" si="31"/>
        <v>0</v>
      </c>
      <c r="D331" s="36">
        <f t="shared" si="34"/>
        <v>0</v>
      </c>
      <c r="E331" s="243">
        <f t="shared" si="32"/>
        <v>0</v>
      </c>
      <c r="F331" s="240">
        <f t="shared" si="29"/>
        <v>0</v>
      </c>
      <c r="G331" s="37">
        <f t="shared" si="33"/>
        <v>0</v>
      </c>
    </row>
    <row r="332" spans="1:7" ht="15" x14ac:dyDescent="0.25">
      <c r="A332" s="34" t="str">
        <f t="shared" si="35"/>
        <v>Finished</v>
      </c>
      <c r="B332" s="35">
        <f t="shared" si="30"/>
        <v>51987</v>
      </c>
      <c r="C332" s="36">
        <f t="shared" si="31"/>
        <v>0</v>
      </c>
      <c r="D332" s="36">
        <f t="shared" si="34"/>
        <v>0</v>
      </c>
      <c r="E332" s="243">
        <f t="shared" si="32"/>
        <v>0</v>
      </c>
      <c r="F332" s="240">
        <f t="shared" si="29"/>
        <v>0</v>
      </c>
      <c r="G332" s="37">
        <f t="shared" si="33"/>
        <v>0</v>
      </c>
    </row>
    <row r="333" spans="1:7" ht="15" x14ac:dyDescent="0.25">
      <c r="A333" s="34" t="str">
        <f t="shared" si="35"/>
        <v>Finished</v>
      </c>
      <c r="B333" s="35">
        <f t="shared" si="30"/>
        <v>52018</v>
      </c>
      <c r="C333" s="36">
        <f t="shared" si="31"/>
        <v>0</v>
      </c>
      <c r="D333" s="36">
        <f t="shared" si="34"/>
        <v>0</v>
      </c>
      <c r="E333" s="243">
        <f t="shared" si="32"/>
        <v>0</v>
      </c>
      <c r="F333" s="240">
        <f t="shared" si="29"/>
        <v>0</v>
      </c>
      <c r="G333" s="37">
        <f t="shared" si="33"/>
        <v>0</v>
      </c>
    </row>
    <row r="334" spans="1:7" ht="15" x14ac:dyDescent="0.25">
      <c r="A334" s="34" t="str">
        <f t="shared" si="35"/>
        <v>Finished</v>
      </c>
      <c r="B334" s="35">
        <f t="shared" si="30"/>
        <v>52048</v>
      </c>
      <c r="C334" s="36">
        <f t="shared" si="31"/>
        <v>0</v>
      </c>
      <c r="D334" s="36">
        <f t="shared" si="34"/>
        <v>0</v>
      </c>
      <c r="E334" s="243">
        <f t="shared" si="32"/>
        <v>0</v>
      </c>
      <c r="F334" s="240">
        <f t="shared" si="29"/>
        <v>0</v>
      </c>
      <c r="G334" s="37">
        <f t="shared" si="33"/>
        <v>0</v>
      </c>
    </row>
    <row r="335" spans="1:7" ht="15" x14ac:dyDescent="0.25">
      <c r="A335" s="34" t="str">
        <f t="shared" si="35"/>
        <v>Finished</v>
      </c>
      <c r="B335" s="35">
        <f t="shared" si="30"/>
        <v>52079</v>
      </c>
      <c r="C335" s="36">
        <f t="shared" si="31"/>
        <v>0</v>
      </c>
      <c r="D335" s="36">
        <f t="shared" si="34"/>
        <v>0</v>
      </c>
      <c r="E335" s="243">
        <f t="shared" si="32"/>
        <v>0</v>
      </c>
      <c r="F335" s="240">
        <f t="shared" si="29"/>
        <v>0</v>
      </c>
      <c r="G335" s="37">
        <f t="shared" si="33"/>
        <v>0</v>
      </c>
    </row>
    <row r="336" spans="1:7" ht="15" x14ac:dyDescent="0.25">
      <c r="A336" s="34" t="str">
        <f t="shared" si="35"/>
        <v>Finished</v>
      </c>
      <c r="B336" s="35">
        <f t="shared" si="30"/>
        <v>52110</v>
      </c>
      <c r="C336" s="36">
        <f t="shared" si="31"/>
        <v>0</v>
      </c>
      <c r="D336" s="36">
        <f t="shared" si="34"/>
        <v>0</v>
      </c>
      <c r="E336" s="243">
        <f t="shared" si="32"/>
        <v>0</v>
      </c>
      <c r="F336" s="240">
        <f t="shared" si="29"/>
        <v>0</v>
      </c>
      <c r="G336" s="37">
        <f t="shared" si="33"/>
        <v>0</v>
      </c>
    </row>
    <row r="337" spans="1:7" ht="15" x14ac:dyDescent="0.25">
      <c r="A337" s="34" t="str">
        <f t="shared" si="35"/>
        <v>Finished</v>
      </c>
      <c r="B337" s="35">
        <f t="shared" si="30"/>
        <v>52140</v>
      </c>
      <c r="C337" s="36">
        <f t="shared" si="31"/>
        <v>0</v>
      </c>
      <c r="D337" s="36">
        <f t="shared" si="34"/>
        <v>0</v>
      </c>
      <c r="E337" s="243">
        <f t="shared" si="32"/>
        <v>0</v>
      </c>
      <c r="F337" s="240">
        <f t="shared" si="29"/>
        <v>0</v>
      </c>
      <c r="G337" s="37">
        <f t="shared" si="33"/>
        <v>0</v>
      </c>
    </row>
    <row r="338" spans="1:7" ht="15" x14ac:dyDescent="0.25">
      <c r="A338" s="34" t="str">
        <f t="shared" si="35"/>
        <v>Finished</v>
      </c>
      <c r="B338" s="35">
        <f t="shared" si="30"/>
        <v>52171</v>
      </c>
      <c r="C338" s="36">
        <f t="shared" si="31"/>
        <v>0</v>
      </c>
      <c r="D338" s="36">
        <f t="shared" si="34"/>
        <v>0</v>
      </c>
      <c r="E338" s="243">
        <f t="shared" si="32"/>
        <v>0</v>
      </c>
      <c r="F338" s="240">
        <f t="shared" si="29"/>
        <v>0</v>
      </c>
      <c r="G338" s="37">
        <f t="shared" si="33"/>
        <v>0</v>
      </c>
    </row>
    <row r="339" spans="1:7" ht="15" x14ac:dyDescent="0.25">
      <c r="A339" s="34" t="str">
        <f t="shared" si="35"/>
        <v>Finished</v>
      </c>
      <c r="B339" s="35">
        <f t="shared" si="30"/>
        <v>52201</v>
      </c>
      <c r="C339" s="36">
        <f t="shared" si="31"/>
        <v>0</v>
      </c>
      <c r="D339" s="36">
        <f t="shared" si="34"/>
        <v>0</v>
      </c>
      <c r="E339" s="243">
        <f t="shared" si="32"/>
        <v>0</v>
      </c>
      <c r="F339" s="240">
        <f t="shared" si="29"/>
        <v>0</v>
      </c>
      <c r="G339" s="37">
        <f t="shared" si="33"/>
        <v>0</v>
      </c>
    </row>
    <row r="340" spans="1:7" ht="15" x14ac:dyDescent="0.25">
      <c r="A340" s="34" t="str">
        <f t="shared" si="35"/>
        <v>Finished</v>
      </c>
      <c r="B340" s="35">
        <f t="shared" si="30"/>
        <v>52232</v>
      </c>
      <c r="C340" s="36">
        <f t="shared" si="31"/>
        <v>0</v>
      </c>
      <c r="D340" s="36">
        <f t="shared" si="34"/>
        <v>0</v>
      </c>
      <c r="E340" s="243">
        <f t="shared" si="32"/>
        <v>0</v>
      </c>
      <c r="F340" s="240">
        <f t="shared" si="29"/>
        <v>0</v>
      </c>
      <c r="G340" s="37">
        <f t="shared" si="33"/>
        <v>0</v>
      </c>
    </row>
    <row r="341" spans="1:7" ht="15" x14ac:dyDescent="0.25">
      <c r="A341" s="34" t="str">
        <f t="shared" si="35"/>
        <v>Finished</v>
      </c>
      <c r="B341" s="35">
        <f t="shared" si="30"/>
        <v>52263</v>
      </c>
      <c r="C341" s="36">
        <f t="shared" si="31"/>
        <v>0</v>
      </c>
      <c r="D341" s="36">
        <f t="shared" si="34"/>
        <v>0</v>
      </c>
      <c r="E341" s="243">
        <f t="shared" si="32"/>
        <v>0</v>
      </c>
      <c r="F341" s="240">
        <f t="shared" si="29"/>
        <v>0</v>
      </c>
      <c r="G341" s="37">
        <f t="shared" si="33"/>
        <v>0</v>
      </c>
    </row>
    <row r="342" spans="1:7" ht="15" x14ac:dyDescent="0.25">
      <c r="A342" s="34" t="str">
        <f t="shared" si="35"/>
        <v>Finished</v>
      </c>
      <c r="B342" s="35">
        <f t="shared" si="30"/>
        <v>52291</v>
      </c>
      <c r="C342" s="36">
        <f t="shared" si="31"/>
        <v>0</v>
      </c>
      <c r="D342" s="36">
        <f t="shared" si="34"/>
        <v>0</v>
      </c>
      <c r="E342" s="243">
        <f t="shared" si="32"/>
        <v>0</v>
      </c>
      <c r="F342" s="240">
        <f t="shared" si="29"/>
        <v>0</v>
      </c>
      <c r="G342" s="37">
        <f t="shared" si="33"/>
        <v>0</v>
      </c>
    </row>
    <row r="343" spans="1:7" ht="15" x14ac:dyDescent="0.25">
      <c r="A343" s="34" t="str">
        <f t="shared" si="35"/>
        <v>Finished</v>
      </c>
      <c r="B343" s="35">
        <f t="shared" si="30"/>
        <v>52322</v>
      </c>
      <c r="C343" s="36">
        <f t="shared" si="31"/>
        <v>0</v>
      </c>
      <c r="D343" s="36">
        <f t="shared" si="34"/>
        <v>0</v>
      </c>
      <c r="E343" s="243">
        <f t="shared" si="32"/>
        <v>0</v>
      </c>
      <c r="F343" s="240">
        <f t="shared" si="29"/>
        <v>0</v>
      </c>
      <c r="G343" s="37">
        <f t="shared" si="33"/>
        <v>0</v>
      </c>
    </row>
    <row r="344" spans="1:7" ht="15" x14ac:dyDescent="0.25">
      <c r="A344" s="34" t="str">
        <f t="shared" si="35"/>
        <v>Finished</v>
      </c>
      <c r="B344" s="35">
        <f t="shared" si="30"/>
        <v>52352</v>
      </c>
      <c r="C344" s="36">
        <f t="shared" si="31"/>
        <v>0</v>
      </c>
      <c r="D344" s="36">
        <f t="shared" si="34"/>
        <v>0</v>
      </c>
      <c r="E344" s="243">
        <f t="shared" si="32"/>
        <v>0</v>
      </c>
      <c r="F344" s="240">
        <f t="shared" ref="F344:F405" si="36">+IF(A344=num_pmts,loan_amt,0)</f>
        <v>0</v>
      </c>
      <c r="G344" s="37">
        <f t="shared" si="33"/>
        <v>0</v>
      </c>
    </row>
    <row r="345" spans="1:7" ht="15" x14ac:dyDescent="0.25">
      <c r="A345" s="34" t="str">
        <f t="shared" si="35"/>
        <v>Finished</v>
      </c>
      <c r="B345" s="35">
        <f t="shared" ref="B345:B405" si="37">+EDATE(B344,Len_of_pmt_interval)</f>
        <v>52383</v>
      </c>
      <c r="C345" s="36">
        <f t="shared" ref="C345:C405" si="38">+G344</f>
        <v>0</v>
      </c>
      <c r="D345" s="36">
        <f t="shared" si="34"/>
        <v>0</v>
      </c>
      <c r="E345" s="243">
        <f t="shared" ref="E345:E405" si="39">+G344*cal_periodic_pmt_rate</f>
        <v>0</v>
      </c>
      <c r="F345" s="240">
        <f t="shared" si="36"/>
        <v>0</v>
      </c>
      <c r="G345" s="37">
        <f t="shared" ref="G345:G405" si="40">+C345-F345</f>
        <v>0</v>
      </c>
    </row>
    <row r="346" spans="1:7" ht="15" x14ac:dyDescent="0.25">
      <c r="A346" s="34" t="str">
        <f t="shared" si="35"/>
        <v>Finished</v>
      </c>
      <c r="B346" s="35">
        <f t="shared" si="37"/>
        <v>52413</v>
      </c>
      <c r="C346" s="36">
        <f t="shared" si="38"/>
        <v>0</v>
      </c>
      <c r="D346" s="36">
        <f t="shared" ref="D346:D405" si="41">+E346+F346</f>
        <v>0</v>
      </c>
      <c r="E346" s="243">
        <f t="shared" si="39"/>
        <v>0</v>
      </c>
      <c r="F346" s="240">
        <f t="shared" si="36"/>
        <v>0</v>
      </c>
      <c r="G346" s="37">
        <f t="shared" si="40"/>
        <v>0</v>
      </c>
    </row>
    <row r="347" spans="1:7" ht="15" x14ac:dyDescent="0.25">
      <c r="A347" s="34" t="str">
        <f t="shared" si="35"/>
        <v>Finished</v>
      </c>
      <c r="B347" s="35">
        <f t="shared" si="37"/>
        <v>52444</v>
      </c>
      <c r="C347" s="36">
        <f t="shared" si="38"/>
        <v>0</v>
      </c>
      <c r="D347" s="36">
        <f t="shared" si="41"/>
        <v>0</v>
      </c>
      <c r="E347" s="243">
        <f t="shared" si="39"/>
        <v>0</v>
      </c>
      <c r="F347" s="240">
        <f t="shared" si="36"/>
        <v>0</v>
      </c>
      <c r="G347" s="37">
        <f t="shared" si="40"/>
        <v>0</v>
      </c>
    </row>
    <row r="348" spans="1:7" ht="15" x14ac:dyDescent="0.25">
      <c r="A348" s="34" t="str">
        <f t="shared" si="35"/>
        <v>Finished</v>
      </c>
      <c r="B348" s="35">
        <f t="shared" si="37"/>
        <v>52475</v>
      </c>
      <c r="C348" s="36">
        <f t="shared" si="38"/>
        <v>0</v>
      </c>
      <c r="D348" s="36">
        <f t="shared" si="41"/>
        <v>0</v>
      </c>
      <c r="E348" s="243">
        <f t="shared" si="39"/>
        <v>0</v>
      </c>
      <c r="F348" s="240">
        <f t="shared" si="36"/>
        <v>0</v>
      </c>
      <c r="G348" s="37">
        <f t="shared" si="40"/>
        <v>0</v>
      </c>
    </row>
    <row r="349" spans="1:7" ht="15" x14ac:dyDescent="0.25">
      <c r="A349" s="34" t="str">
        <f t="shared" si="35"/>
        <v>Finished</v>
      </c>
      <c r="B349" s="35">
        <f t="shared" si="37"/>
        <v>52505</v>
      </c>
      <c r="C349" s="36">
        <f t="shared" si="38"/>
        <v>0</v>
      </c>
      <c r="D349" s="36">
        <f t="shared" si="41"/>
        <v>0</v>
      </c>
      <c r="E349" s="243">
        <f t="shared" si="39"/>
        <v>0</v>
      </c>
      <c r="F349" s="240">
        <f t="shared" si="36"/>
        <v>0</v>
      </c>
      <c r="G349" s="37">
        <f t="shared" si="40"/>
        <v>0</v>
      </c>
    </row>
    <row r="350" spans="1:7" ht="15" x14ac:dyDescent="0.25">
      <c r="A350" s="34" t="str">
        <f t="shared" si="35"/>
        <v>Finished</v>
      </c>
      <c r="B350" s="35">
        <f t="shared" si="37"/>
        <v>52536</v>
      </c>
      <c r="C350" s="36">
        <f t="shared" si="38"/>
        <v>0</v>
      </c>
      <c r="D350" s="36">
        <f t="shared" si="41"/>
        <v>0</v>
      </c>
      <c r="E350" s="243">
        <f t="shared" si="39"/>
        <v>0</v>
      </c>
      <c r="F350" s="240">
        <f t="shared" si="36"/>
        <v>0</v>
      </c>
      <c r="G350" s="37">
        <f t="shared" si="40"/>
        <v>0</v>
      </c>
    </row>
    <row r="351" spans="1:7" ht="15" x14ac:dyDescent="0.25">
      <c r="A351" s="34" t="str">
        <f t="shared" si="35"/>
        <v>Finished</v>
      </c>
      <c r="B351" s="35">
        <f t="shared" si="37"/>
        <v>52566</v>
      </c>
      <c r="C351" s="36">
        <f t="shared" si="38"/>
        <v>0</v>
      </c>
      <c r="D351" s="36">
        <f t="shared" si="41"/>
        <v>0</v>
      </c>
      <c r="E351" s="243">
        <f t="shared" si="39"/>
        <v>0</v>
      </c>
      <c r="F351" s="240">
        <f t="shared" si="36"/>
        <v>0</v>
      </c>
      <c r="G351" s="37">
        <f t="shared" si="40"/>
        <v>0</v>
      </c>
    </row>
    <row r="352" spans="1:7" ht="15" x14ac:dyDescent="0.25">
      <c r="A352" s="34" t="str">
        <f t="shared" si="35"/>
        <v>Finished</v>
      </c>
      <c r="B352" s="35">
        <f t="shared" si="37"/>
        <v>52597</v>
      </c>
      <c r="C352" s="36">
        <f t="shared" si="38"/>
        <v>0</v>
      </c>
      <c r="D352" s="36">
        <f t="shared" si="41"/>
        <v>0</v>
      </c>
      <c r="E352" s="243">
        <f t="shared" si="39"/>
        <v>0</v>
      </c>
      <c r="F352" s="240">
        <f t="shared" si="36"/>
        <v>0</v>
      </c>
      <c r="G352" s="37">
        <f t="shared" si="40"/>
        <v>0</v>
      </c>
    </row>
    <row r="353" spans="1:7" ht="15" x14ac:dyDescent="0.25">
      <c r="A353" s="34" t="str">
        <f t="shared" si="35"/>
        <v>Finished</v>
      </c>
      <c r="B353" s="35">
        <f t="shared" si="37"/>
        <v>52628</v>
      </c>
      <c r="C353" s="36">
        <f t="shared" si="38"/>
        <v>0</v>
      </c>
      <c r="D353" s="36">
        <f t="shared" si="41"/>
        <v>0</v>
      </c>
      <c r="E353" s="243">
        <f t="shared" si="39"/>
        <v>0</v>
      </c>
      <c r="F353" s="240">
        <f t="shared" si="36"/>
        <v>0</v>
      </c>
      <c r="G353" s="37">
        <f t="shared" si="40"/>
        <v>0</v>
      </c>
    </row>
    <row r="354" spans="1:7" ht="15" x14ac:dyDescent="0.25">
      <c r="A354" s="34" t="str">
        <f t="shared" si="35"/>
        <v>Finished</v>
      </c>
      <c r="B354" s="35">
        <f t="shared" si="37"/>
        <v>52657</v>
      </c>
      <c r="C354" s="36">
        <f t="shared" si="38"/>
        <v>0</v>
      </c>
      <c r="D354" s="36">
        <f t="shared" si="41"/>
        <v>0</v>
      </c>
      <c r="E354" s="243">
        <f t="shared" si="39"/>
        <v>0</v>
      </c>
      <c r="F354" s="240">
        <f t="shared" si="36"/>
        <v>0</v>
      </c>
      <c r="G354" s="37">
        <f t="shared" si="40"/>
        <v>0</v>
      </c>
    </row>
    <row r="355" spans="1:7" ht="15" x14ac:dyDescent="0.25">
      <c r="A355" s="34" t="str">
        <f t="shared" si="35"/>
        <v>Finished</v>
      </c>
      <c r="B355" s="35">
        <f t="shared" si="37"/>
        <v>52688</v>
      </c>
      <c r="C355" s="36">
        <f t="shared" si="38"/>
        <v>0</v>
      </c>
      <c r="D355" s="36">
        <f t="shared" si="41"/>
        <v>0</v>
      </c>
      <c r="E355" s="243">
        <f t="shared" si="39"/>
        <v>0</v>
      </c>
      <c r="F355" s="240">
        <f t="shared" si="36"/>
        <v>0</v>
      </c>
      <c r="G355" s="37">
        <f t="shared" si="40"/>
        <v>0</v>
      </c>
    </row>
    <row r="356" spans="1:7" ht="15" x14ac:dyDescent="0.25">
      <c r="A356" s="34" t="str">
        <f t="shared" si="35"/>
        <v>Finished</v>
      </c>
      <c r="B356" s="35">
        <f t="shared" si="37"/>
        <v>52718</v>
      </c>
      <c r="C356" s="36">
        <f t="shared" si="38"/>
        <v>0</v>
      </c>
      <c r="D356" s="36">
        <f t="shared" si="41"/>
        <v>0</v>
      </c>
      <c r="E356" s="243">
        <f t="shared" si="39"/>
        <v>0</v>
      </c>
      <c r="F356" s="240">
        <f t="shared" si="36"/>
        <v>0</v>
      </c>
      <c r="G356" s="37">
        <f t="shared" si="40"/>
        <v>0</v>
      </c>
    </row>
    <row r="357" spans="1:7" ht="15" x14ac:dyDescent="0.25">
      <c r="A357" s="34" t="str">
        <f t="shared" si="35"/>
        <v>Finished</v>
      </c>
      <c r="B357" s="35">
        <f t="shared" si="37"/>
        <v>52749</v>
      </c>
      <c r="C357" s="36">
        <f t="shared" si="38"/>
        <v>0</v>
      </c>
      <c r="D357" s="36">
        <f t="shared" si="41"/>
        <v>0</v>
      </c>
      <c r="E357" s="243">
        <f t="shared" si="39"/>
        <v>0</v>
      </c>
      <c r="F357" s="240">
        <f t="shared" si="36"/>
        <v>0</v>
      </c>
      <c r="G357" s="37">
        <f t="shared" si="40"/>
        <v>0</v>
      </c>
    </row>
    <row r="358" spans="1:7" ht="15" x14ac:dyDescent="0.25">
      <c r="A358" s="34" t="str">
        <f t="shared" si="35"/>
        <v>Finished</v>
      </c>
      <c r="B358" s="35">
        <f t="shared" si="37"/>
        <v>52779</v>
      </c>
      <c r="C358" s="36">
        <f t="shared" si="38"/>
        <v>0</v>
      </c>
      <c r="D358" s="36">
        <f t="shared" si="41"/>
        <v>0</v>
      </c>
      <c r="E358" s="243">
        <f t="shared" si="39"/>
        <v>0</v>
      </c>
      <c r="F358" s="240">
        <f t="shared" si="36"/>
        <v>0</v>
      </c>
      <c r="G358" s="37">
        <f t="shared" si="40"/>
        <v>0</v>
      </c>
    </row>
    <row r="359" spans="1:7" ht="15" x14ac:dyDescent="0.25">
      <c r="A359" s="34" t="str">
        <f t="shared" si="35"/>
        <v>Finished</v>
      </c>
      <c r="B359" s="35">
        <f t="shared" si="37"/>
        <v>52810</v>
      </c>
      <c r="C359" s="36">
        <f t="shared" si="38"/>
        <v>0</v>
      </c>
      <c r="D359" s="36">
        <f t="shared" si="41"/>
        <v>0</v>
      </c>
      <c r="E359" s="243">
        <f t="shared" si="39"/>
        <v>0</v>
      </c>
      <c r="F359" s="240">
        <f t="shared" si="36"/>
        <v>0</v>
      </c>
      <c r="G359" s="37">
        <f t="shared" si="40"/>
        <v>0</v>
      </c>
    </row>
    <row r="360" spans="1:7" ht="15" x14ac:dyDescent="0.25">
      <c r="A360" s="34" t="str">
        <f t="shared" si="35"/>
        <v>Finished</v>
      </c>
      <c r="B360" s="35">
        <f t="shared" si="37"/>
        <v>52841</v>
      </c>
      <c r="C360" s="36">
        <f t="shared" si="38"/>
        <v>0</v>
      </c>
      <c r="D360" s="36">
        <f t="shared" si="41"/>
        <v>0</v>
      </c>
      <c r="E360" s="243">
        <f t="shared" si="39"/>
        <v>0</v>
      </c>
      <c r="F360" s="240">
        <f t="shared" si="36"/>
        <v>0</v>
      </c>
      <c r="G360" s="37">
        <f t="shared" si="40"/>
        <v>0</v>
      </c>
    </row>
    <row r="361" spans="1:7" ht="15" x14ac:dyDescent="0.25">
      <c r="A361" s="34" t="str">
        <f t="shared" si="35"/>
        <v>Finished</v>
      </c>
      <c r="B361" s="35">
        <f t="shared" si="37"/>
        <v>52871</v>
      </c>
      <c r="C361" s="36">
        <f t="shared" si="38"/>
        <v>0</v>
      </c>
      <c r="D361" s="36">
        <f t="shared" si="41"/>
        <v>0</v>
      </c>
      <c r="E361" s="243">
        <f t="shared" si="39"/>
        <v>0</v>
      </c>
      <c r="F361" s="240">
        <f t="shared" si="36"/>
        <v>0</v>
      </c>
      <c r="G361" s="37">
        <f t="shared" si="40"/>
        <v>0</v>
      </c>
    </row>
    <row r="362" spans="1:7" ht="15" x14ac:dyDescent="0.25">
      <c r="A362" s="34" t="str">
        <f t="shared" si="35"/>
        <v>Finished</v>
      </c>
      <c r="B362" s="35">
        <f t="shared" si="37"/>
        <v>52902</v>
      </c>
      <c r="C362" s="36">
        <f t="shared" si="38"/>
        <v>0</v>
      </c>
      <c r="D362" s="36">
        <f t="shared" si="41"/>
        <v>0</v>
      </c>
      <c r="E362" s="243">
        <f t="shared" si="39"/>
        <v>0</v>
      </c>
      <c r="F362" s="240">
        <f t="shared" si="36"/>
        <v>0</v>
      </c>
      <c r="G362" s="37">
        <f t="shared" si="40"/>
        <v>0</v>
      </c>
    </row>
    <row r="363" spans="1:7" ht="15" x14ac:dyDescent="0.25">
      <c r="A363" s="34" t="str">
        <f t="shared" si="35"/>
        <v>Finished</v>
      </c>
      <c r="B363" s="35">
        <f t="shared" si="37"/>
        <v>52932</v>
      </c>
      <c r="C363" s="36">
        <f t="shared" si="38"/>
        <v>0</v>
      </c>
      <c r="D363" s="36">
        <f t="shared" si="41"/>
        <v>0</v>
      </c>
      <c r="E363" s="243">
        <f t="shared" si="39"/>
        <v>0</v>
      </c>
      <c r="F363" s="240">
        <f t="shared" si="36"/>
        <v>0</v>
      </c>
      <c r="G363" s="37">
        <f t="shared" si="40"/>
        <v>0</v>
      </c>
    </row>
    <row r="364" spans="1:7" ht="15" x14ac:dyDescent="0.25">
      <c r="A364" s="34" t="str">
        <f t="shared" si="35"/>
        <v>Finished</v>
      </c>
      <c r="B364" s="35">
        <f t="shared" si="37"/>
        <v>52963</v>
      </c>
      <c r="C364" s="36">
        <f t="shared" si="38"/>
        <v>0</v>
      </c>
      <c r="D364" s="36">
        <f t="shared" si="41"/>
        <v>0</v>
      </c>
      <c r="E364" s="243">
        <f t="shared" si="39"/>
        <v>0</v>
      </c>
      <c r="F364" s="240">
        <f t="shared" si="36"/>
        <v>0</v>
      </c>
      <c r="G364" s="37">
        <f t="shared" si="40"/>
        <v>0</v>
      </c>
    </row>
    <row r="365" spans="1:7" ht="15" x14ac:dyDescent="0.25">
      <c r="A365" s="34" t="str">
        <f t="shared" si="35"/>
        <v>Finished</v>
      </c>
      <c r="B365" s="35">
        <f t="shared" si="37"/>
        <v>52994</v>
      </c>
      <c r="C365" s="36">
        <f t="shared" si="38"/>
        <v>0</v>
      </c>
      <c r="D365" s="36">
        <f t="shared" si="41"/>
        <v>0</v>
      </c>
      <c r="E365" s="243">
        <f t="shared" si="39"/>
        <v>0</v>
      </c>
      <c r="F365" s="240">
        <f t="shared" si="36"/>
        <v>0</v>
      </c>
      <c r="G365" s="37">
        <f t="shared" si="40"/>
        <v>0</v>
      </c>
    </row>
    <row r="366" spans="1:7" ht="15" x14ac:dyDescent="0.25">
      <c r="A366" s="34" t="str">
        <f t="shared" si="35"/>
        <v>Finished</v>
      </c>
      <c r="B366" s="35">
        <f t="shared" si="37"/>
        <v>53022</v>
      </c>
      <c r="C366" s="36">
        <f t="shared" si="38"/>
        <v>0</v>
      </c>
      <c r="D366" s="36">
        <f t="shared" si="41"/>
        <v>0</v>
      </c>
      <c r="E366" s="243">
        <f t="shared" si="39"/>
        <v>0</v>
      </c>
      <c r="F366" s="240">
        <f t="shared" si="36"/>
        <v>0</v>
      </c>
      <c r="G366" s="37">
        <f t="shared" si="40"/>
        <v>0</v>
      </c>
    </row>
    <row r="367" spans="1:7" ht="15" x14ac:dyDescent="0.25">
      <c r="A367" s="34" t="str">
        <f t="shared" si="35"/>
        <v>Finished</v>
      </c>
      <c r="B367" s="35">
        <f t="shared" si="37"/>
        <v>53053</v>
      </c>
      <c r="C367" s="36">
        <f t="shared" si="38"/>
        <v>0</v>
      </c>
      <c r="D367" s="36">
        <f t="shared" si="41"/>
        <v>0</v>
      </c>
      <c r="E367" s="243">
        <f t="shared" si="39"/>
        <v>0</v>
      </c>
      <c r="F367" s="240">
        <f t="shared" si="36"/>
        <v>0</v>
      </c>
      <c r="G367" s="37">
        <f t="shared" si="40"/>
        <v>0</v>
      </c>
    </row>
    <row r="368" spans="1:7" ht="15" x14ac:dyDescent="0.25">
      <c r="A368" s="34" t="str">
        <f t="shared" si="35"/>
        <v>Finished</v>
      </c>
      <c r="B368" s="35">
        <f t="shared" si="37"/>
        <v>53083</v>
      </c>
      <c r="C368" s="36">
        <f t="shared" si="38"/>
        <v>0</v>
      </c>
      <c r="D368" s="36">
        <f t="shared" si="41"/>
        <v>0</v>
      </c>
      <c r="E368" s="243">
        <f t="shared" si="39"/>
        <v>0</v>
      </c>
      <c r="F368" s="240">
        <f t="shared" si="36"/>
        <v>0</v>
      </c>
      <c r="G368" s="37">
        <f t="shared" si="40"/>
        <v>0</v>
      </c>
    </row>
    <row r="369" spans="1:7" ht="15" x14ac:dyDescent="0.25">
      <c r="A369" s="34" t="str">
        <f t="shared" si="35"/>
        <v>Finished</v>
      </c>
      <c r="B369" s="35">
        <f t="shared" si="37"/>
        <v>53114</v>
      </c>
      <c r="C369" s="36">
        <f t="shared" si="38"/>
        <v>0</v>
      </c>
      <c r="D369" s="36">
        <f t="shared" si="41"/>
        <v>0</v>
      </c>
      <c r="E369" s="243">
        <f t="shared" si="39"/>
        <v>0</v>
      </c>
      <c r="F369" s="240">
        <f t="shared" si="36"/>
        <v>0</v>
      </c>
      <c r="G369" s="37">
        <f t="shared" si="40"/>
        <v>0</v>
      </c>
    </row>
    <row r="370" spans="1:7" ht="15" x14ac:dyDescent="0.25">
      <c r="A370" s="34" t="str">
        <f t="shared" si="35"/>
        <v>Finished</v>
      </c>
      <c r="B370" s="35">
        <f t="shared" si="37"/>
        <v>53144</v>
      </c>
      <c r="C370" s="36">
        <f t="shared" si="38"/>
        <v>0</v>
      </c>
      <c r="D370" s="36">
        <f t="shared" si="41"/>
        <v>0</v>
      </c>
      <c r="E370" s="243">
        <f t="shared" si="39"/>
        <v>0</v>
      </c>
      <c r="F370" s="240">
        <f t="shared" si="36"/>
        <v>0</v>
      </c>
      <c r="G370" s="37">
        <f t="shared" si="40"/>
        <v>0</v>
      </c>
    </row>
    <row r="371" spans="1:7" ht="15" x14ac:dyDescent="0.25">
      <c r="A371" s="34" t="str">
        <f t="shared" si="35"/>
        <v>Finished</v>
      </c>
      <c r="B371" s="35">
        <f t="shared" si="37"/>
        <v>53175</v>
      </c>
      <c r="C371" s="36">
        <f t="shared" si="38"/>
        <v>0</v>
      </c>
      <c r="D371" s="36">
        <f t="shared" si="41"/>
        <v>0</v>
      </c>
      <c r="E371" s="243">
        <f t="shared" si="39"/>
        <v>0</v>
      </c>
      <c r="F371" s="240">
        <f t="shared" si="36"/>
        <v>0</v>
      </c>
      <c r="G371" s="37">
        <f t="shared" si="40"/>
        <v>0</v>
      </c>
    </row>
    <row r="372" spans="1:7" ht="15" x14ac:dyDescent="0.25">
      <c r="A372" s="34" t="str">
        <f t="shared" si="35"/>
        <v>Finished</v>
      </c>
      <c r="B372" s="35">
        <f t="shared" si="37"/>
        <v>53206</v>
      </c>
      <c r="C372" s="36">
        <f t="shared" si="38"/>
        <v>0</v>
      </c>
      <c r="D372" s="36">
        <f t="shared" si="41"/>
        <v>0</v>
      </c>
      <c r="E372" s="243">
        <f t="shared" si="39"/>
        <v>0</v>
      </c>
      <c r="F372" s="240">
        <f t="shared" si="36"/>
        <v>0</v>
      </c>
      <c r="G372" s="37">
        <f t="shared" si="40"/>
        <v>0</v>
      </c>
    </row>
    <row r="373" spans="1:7" ht="15" x14ac:dyDescent="0.25">
      <c r="A373" s="34" t="str">
        <f t="shared" si="35"/>
        <v>Finished</v>
      </c>
      <c r="B373" s="35">
        <f t="shared" si="37"/>
        <v>53236</v>
      </c>
      <c r="C373" s="36">
        <f t="shared" si="38"/>
        <v>0</v>
      </c>
      <c r="D373" s="36">
        <f t="shared" si="41"/>
        <v>0</v>
      </c>
      <c r="E373" s="243">
        <f t="shared" si="39"/>
        <v>0</v>
      </c>
      <c r="F373" s="240">
        <f t="shared" si="36"/>
        <v>0</v>
      </c>
      <c r="G373" s="37">
        <f t="shared" si="40"/>
        <v>0</v>
      </c>
    </row>
    <row r="374" spans="1:7" ht="15" x14ac:dyDescent="0.25">
      <c r="A374" s="34" t="str">
        <f t="shared" si="35"/>
        <v>Finished</v>
      </c>
      <c r="B374" s="35">
        <f t="shared" si="37"/>
        <v>53267</v>
      </c>
      <c r="C374" s="36">
        <f t="shared" si="38"/>
        <v>0</v>
      </c>
      <c r="D374" s="36">
        <f t="shared" si="41"/>
        <v>0</v>
      </c>
      <c r="E374" s="243">
        <f t="shared" si="39"/>
        <v>0</v>
      </c>
      <c r="F374" s="240">
        <f t="shared" si="36"/>
        <v>0</v>
      </c>
      <c r="G374" s="37">
        <f t="shared" si="40"/>
        <v>0</v>
      </c>
    </row>
    <row r="375" spans="1:7" ht="15" x14ac:dyDescent="0.25">
      <c r="A375" s="34" t="str">
        <f t="shared" si="35"/>
        <v>Finished</v>
      </c>
      <c r="B375" s="35">
        <f t="shared" si="37"/>
        <v>53297</v>
      </c>
      <c r="C375" s="36">
        <f t="shared" si="38"/>
        <v>0</v>
      </c>
      <c r="D375" s="36">
        <f t="shared" si="41"/>
        <v>0</v>
      </c>
      <c r="E375" s="243">
        <f t="shared" si="39"/>
        <v>0</v>
      </c>
      <c r="F375" s="240">
        <f t="shared" si="36"/>
        <v>0</v>
      </c>
      <c r="G375" s="37">
        <f t="shared" si="40"/>
        <v>0</v>
      </c>
    </row>
    <row r="376" spans="1:7" ht="15" x14ac:dyDescent="0.25">
      <c r="A376" s="34" t="str">
        <f t="shared" ref="A376:A405" si="42">+IF(A375&lt;num_pmts,A375+1,"Finished")</f>
        <v>Finished</v>
      </c>
      <c r="B376" s="35">
        <f t="shared" si="37"/>
        <v>53328</v>
      </c>
      <c r="C376" s="36">
        <f t="shared" si="38"/>
        <v>0</v>
      </c>
      <c r="D376" s="36">
        <f t="shared" si="41"/>
        <v>0</v>
      </c>
      <c r="E376" s="243">
        <f t="shared" si="39"/>
        <v>0</v>
      </c>
      <c r="F376" s="240">
        <f t="shared" si="36"/>
        <v>0</v>
      </c>
      <c r="G376" s="37">
        <f t="shared" si="40"/>
        <v>0</v>
      </c>
    </row>
    <row r="377" spans="1:7" ht="15" x14ac:dyDescent="0.25">
      <c r="A377" s="34" t="str">
        <f t="shared" si="42"/>
        <v>Finished</v>
      </c>
      <c r="B377" s="35">
        <f t="shared" si="37"/>
        <v>53359</v>
      </c>
      <c r="C377" s="36">
        <f t="shared" si="38"/>
        <v>0</v>
      </c>
      <c r="D377" s="36">
        <f t="shared" si="41"/>
        <v>0</v>
      </c>
      <c r="E377" s="243">
        <f t="shared" si="39"/>
        <v>0</v>
      </c>
      <c r="F377" s="240">
        <f t="shared" si="36"/>
        <v>0</v>
      </c>
      <c r="G377" s="37">
        <f t="shared" si="40"/>
        <v>0</v>
      </c>
    </row>
    <row r="378" spans="1:7" ht="15" x14ac:dyDescent="0.25">
      <c r="A378" s="34" t="str">
        <f t="shared" si="42"/>
        <v>Finished</v>
      </c>
      <c r="B378" s="35">
        <f t="shared" si="37"/>
        <v>53387</v>
      </c>
      <c r="C378" s="36">
        <f t="shared" si="38"/>
        <v>0</v>
      </c>
      <c r="D378" s="36">
        <f t="shared" si="41"/>
        <v>0</v>
      </c>
      <c r="E378" s="243">
        <f t="shared" si="39"/>
        <v>0</v>
      </c>
      <c r="F378" s="240">
        <f t="shared" si="36"/>
        <v>0</v>
      </c>
      <c r="G378" s="37">
        <f t="shared" si="40"/>
        <v>0</v>
      </c>
    </row>
    <row r="379" spans="1:7" ht="15" x14ac:dyDescent="0.25">
      <c r="A379" s="34" t="str">
        <f t="shared" si="42"/>
        <v>Finished</v>
      </c>
      <c r="B379" s="35">
        <f t="shared" si="37"/>
        <v>53418</v>
      </c>
      <c r="C379" s="36">
        <f t="shared" si="38"/>
        <v>0</v>
      </c>
      <c r="D379" s="36">
        <f t="shared" si="41"/>
        <v>0</v>
      </c>
      <c r="E379" s="243">
        <f t="shared" si="39"/>
        <v>0</v>
      </c>
      <c r="F379" s="240">
        <f t="shared" si="36"/>
        <v>0</v>
      </c>
      <c r="G379" s="37">
        <f t="shared" si="40"/>
        <v>0</v>
      </c>
    </row>
    <row r="380" spans="1:7" ht="15" x14ac:dyDescent="0.25">
      <c r="A380" s="34" t="str">
        <f t="shared" si="42"/>
        <v>Finished</v>
      </c>
      <c r="B380" s="35">
        <f t="shared" si="37"/>
        <v>53448</v>
      </c>
      <c r="C380" s="36">
        <f t="shared" si="38"/>
        <v>0</v>
      </c>
      <c r="D380" s="36">
        <f t="shared" si="41"/>
        <v>0</v>
      </c>
      <c r="E380" s="243">
        <f t="shared" si="39"/>
        <v>0</v>
      </c>
      <c r="F380" s="240">
        <f t="shared" si="36"/>
        <v>0</v>
      </c>
      <c r="G380" s="37">
        <f t="shared" si="40"/>
        <v>0</v>
      </c>
    </row>
    <row r="381" spans="1:7" ht="15" x14ac:dyDescent="0.25">
      <c r="A381" s="34" t="str">
        <f t="shared" si="42"/>
        <v>Finished</v>
      </c>
      <c r="B381" s="35">
        <f t="shared" si="37"/>
        <v>53479</v>
      </c>
      <c r="C381" s="36">
        <f t="shared" si="38"/>
        <v>0</v>
      </c>
      <c r="D381" s="36">
        <f t="shared" si="41"/>
        <v>0</v>
      </c>
      <c r="E381" s="243">
        <f t="shared" si="39"/>
        <v>0</v>
      </c>
      <c r="F381" s="240">
        <f t="shared" si="36"/>
        <v>0</v>
      </c>
      <c r="G381" s="37">
        <f t="shared" si="40"/>
        <v>0</v>
      </c>
    </row>
    <row r="382" spans="1:7" ht="15" x14ac:dyDescent="0.25">
      <c r="A382" s="34" t="str">
        <f t="shared" si="42"/>
        <v>Finished</v>
      </c>
      <c r="B382" s="35">
        <f t="shared" si="37"/>
        <v>53509</v>
      </c>
      <c r="C382" s="36">
        <f t="shared" si="38"/>
        <v>0</v>
      </c>
      <c r="D382" s="36">
        <f t="shared" si="41"/>
        <v>0</v>
      </c>
      <c r="E382" s="243">
        <f t="shared" si="39"/>
        <v>0</v>
      </c>
      <c r="F382" s="240">
        <f t="shared" si="36"/>
        <v>0</v>
      </c>
      <c r="G382" s="37">
        <f t="shared" si="40"/>
        <v>0</v>
      </c>
    </row>
    <row r="383" spans="1:7" ht="15" x14ac:dyDescent="0.25">
      <c r="A383" s="34" t="str">
        <f t="shared" si="42"/>
        <v>Finished</v>
      </c>
      <c r="B383" s="35">
        <f t="shared" si="37"/>
        <v>53540</v>
      </c>
      <c r="C383" s="36">
        <f t="shared" si="38"/>
        <v>0</v>
      </c>
      <c r="D383" s="36">
        <f t="shared" si="41"/>
        <v>0</v>
      </c>
      <c r="E383" s="243">
        <f t="shared" si="39"/>
        <v>0</v>
      </c>
      <c r="F383" s="240">
        <f t="shared" si="36"/>
        <v>0</v>
      </c>
      <c r="G383" s="37">
        <f t="shared" si="40"/>
        <v>0</v>
      </c>
    </row>
    <row r="384" spans="1:7" ht="15" x14ac:dyDescent="0.25">
      <c r="A384" s="34" t="str">
        <f t="shared" si="42"/>
        <v>Finished</v>
      </c>
      <c r="B384" s="35">
        <f t="shared" si="37"/>
        <v>53571</v>
      </c>
      <c r="C384" s="36">
        <f t="shared" si="38"/>
        <v>0</v>
      </c>
      <c r="D384" s="36">
        <f t="shared" si="41"/>
        <v>0</v>
      </c>
      <c r="E384" s="243">
        <f t="shared" si="39"/>
        <v>0</v>
      </c>
      <c r="F384" s="240">
        <f t="shared" si="36"/>
        <v>0</v>
      </c>
      <c r="G384" s="37">
        <f t="shared" si="40"/>
        <v>0</v>
      </c>
    </row>
    <row r="385" spans="1:7" ht="15" x14ac:dyDescent="0.25">
      <c r="A385" s="34" t="str">
        <f t="shared" si="42"/>
        <v>Finished</v>
      </c>
      <c r="B385" s="35">
        <f t="shared" si="37"/>
        <v>53601</v>
      </c>
      <c r="C385" s="36">
        <f t="shared" si="38"/>
        <v>0</v>
      </c>
      <c r="D385" s="36">
        <f t="shared" si="41"/>
        <v>0</v>
      </c>
      <c r="E385" s="243">
        <f t="shared" si="39"/>
        <v>0</v>
      </c>
      <c r="F385" s="240">
        <f t="shared" si="36"/>
        <v>0</v>
      </c>
      <c r="G385" s="37">
        <f t="shared" si="40"/>
        <v>0</v>
      </c>
    </row>
    <row r="386" spans="1:7" ht="15" x14ac:dyDescent="0.25">
      <c r="A386" s="34" t="str">
        <f t="shared" si="42"/>
        <v>Finished</v>
      </c>
      <c r="B386" s="35">
        <f t="shared" si="37"/>
        <v>53632</v>
      </c>
      <c r="C386" s="36">
        <f t="shared" si="38"/>
        <v>0</v>
      </c>
      <c r="D386" s="36">
        <f t="shared" si="41"/>
        <v>0</v>
      </c>
      <c r="E386" s="243">
        <f t="shared" si="39"/>
        <v>0</v>
      </c>
      <c r="F386" s="240">
        <f t="shared" si="36"/>
        <v>0</v>
      </c>
      <c r="G386" s="37">
        <f t="shared" si="40"/>
        <v>0</v>
      </c>
    </row>
    <row r="387" spans="1:7" ht="15" x14ac:dyDescent="0.25">
      <c r="A387" s="34" t="str">
        <f t="shared" si="42"/>
        <v>Finished</v>
      </c>
      <c r="B387" s="35">
        <f t="shared" si="37"/>
        <v>53662</v>
      </c>
      <c r="C387" s="36">
        <f t="shared" si="38"/>
        <v>0</v>
      </c>
      <c r="D387" s="36">
        <f t="shared" si="41"/>
        <v>0</v>
      </c>
      <c r="E387" s="243">
        <f t="shared" si="39"/>
        <v>0</v>
      </c>
      <c r="F387" s="240">
        <f t="shared" si="36"/>
        <v>0</v>
      </c>
      <c r="G387" s="37">
        <f t="shared" si="40"/>
        <v>0</v>
      </c>
    </row>
    <row r="388" spans="1:7" ht="15" x14ac:dyDescent="0.25">
      <c r="A388" s="34" t="str">
        <f t="shared" si="42"/>
        <v>Finished</v>
      </c>
      <c r="B388" s="35">
        <f t="shared" si="37"/>
        <v>53693</v>
      </c>
      <c r="C388" s="36">
        <f t="shared" si="38"/>
        <v>0</v>
      </c>
      <c r="D388" s="36">
        <f t="shared" si="41"/>
        <v>0</v>
      </c>
      <c r="E388" s="243">
        <f t="shared" si="39"/>
        <v>0</v>
      </c>
      <c r="F388" s="240">
        <f t="shared" si="36"/>
        <v>0</v>
      </c>
      <c r="G388" s="37">
        <f t="shared" si="40"/>
        <v>0</v>
      </c>
    </row>
    <row r="389" spans="1:7" ht="15" x14ac:dyDescent="0.25">
      <c r="A389" s="34" t="str">
        <f t="shared" si="42"/>
        <v>Finished</v>
      </c>
      <c r="B389" s="35">
        <f t="shared" si="37"/>
        <v>53724</v>
      </c>
      <c r="C389" s="36">
        <f t="shared" si="38"/>
        <v>0</v>
      </c>
      <c r="D389" s="36">
        <f t="shared" si="41"/>
        <v>0</v>
      </c>
      <c r="E389" s="243">
        <f t="shared" si="39"/>
        <v>0</v>
      </c>
      <c r="F389" s="240">
        <f t="shared" si="36"/>
        <v>0</v>
      </c>
      <c r="G389" s="37">
        <f t="shared" si="40"/>
        <v>0</v>
      </c>
    </row>
    <row r="390" spans="1:7" ht="15" x14ac:dyDescent="0.25">
      <c r="A390" s="34" t="str">
        <f t="shared" si="42"/>
        <v>Finished</v>
      </c>
      <c r="B390" s="35">
        <f t="shared" si="37"/>
        <v>53752</v>
      </c>
      <c r="C390" s="36">
        <f t="shared" si="38"/>
        <v>0</v>
      </c>
      <c r="D390" s="36">
        <f t="shared" si="41"/>
        <v>0</v>
      </c>
      <c r="E390" s="243">
        <f t="shared" si="39"/>
        <v>0</v>
      </c>
      <c r="F390" s="240">
        <f t="shared" si="36"/>
        <v>0</v>
      </c>
      <c r="G390" s="37">
        <f t="shared" si="40"/>
        <v>0</v>
      </c>
    </row>
    <row r="391" spans="1:7" ht="15" x14ac:dyDescent="0.25">
      <c r="A391" s="34" t="str">
        <f t="shared" si="42"/>
        <v>Finished</v>
      </c>
      <c r="B391" s="35">
        <f t="shared" si="37"/>
        <v>53783</v>
      </c>
      <c r="C391" s="36">
        <f t="shared" si="38"/>
        <v>0</v>
      </c>
      <c r="D391" s="36">
        <f t="shared" si="41"/>
        <v>0</v>
      </c>
      <c r="E391" s="243">
        <f t="shared" si="39"/>
        <v>0</v>
      </c>
      <c r="F391" s="240">
        <f t="shared" si="36"/>
        <v>0</v>
      </c>
      <c r="G391" s="37">
        <f t="shared" si="40"/>
        <v>0</v>
      </c>
    </row>
    <row r="392" spans="1:7" ht="15" x14ac:dyDescent="0.25">
      <c r="A392" s="34" t="str">
        <f t="shared" si="42"/>
        <v>Finished</v>
      </c>
      <c r="B392" s="35">
        <f t="shared" si="37"/>
        <v>53813</v>
      </c>
      <c r="C392" s="36">
        <f t="shared" si="38"/>
        <v>0</v>
      </c>
      <c r="D392" s="36">
        <f t="shared" si="41"/>
        <v>0</v>
      </c>
      <c r="E392" s="243">
        <f t="shared" si="39"/>
        <v>0</v>
      </c>
      <c r="F392" s="240">
        <f t="shared" si="36"/>
        <v>0</v>
      </c>
      <c r="G392" s="37">
        <f t="shared" si="40"/>
        <v>0</v>
      </c>
    </row>
    <row r="393" spans="1:7" ht="15" x14ac:dyDescent="0.25">
      <c r="A393" s="34" t="str">
        <f t="shared" si="42"/>
        <v>Finished</v>
      </c>
      <c r="B393" s="35">
        <f t="shared" si="37"/>
        <v>53844</v>
      </c>
      <c r="C393" s="36">
        <f t="shared" si="38"/>
        <v>0</v>
      </c>
      <c r="D393" s="36">
        <f t="shared" si="41"/>
        <v>0</v>
      </c>
      <c r="E393" s="243">
        <f t="shared" si="39"/>
        <v>0</v>
      </c>
      <c r="F393" s="240">
        <f t="shared" si="36"/>
        <v>0</v>
      </c>
      <c r="G393" s="37">
        <f t="shared" si="40"/>
        <v>0</v>
      </c>
    </row>
    <row r="394" spans="1:7" ht="15" x14ac:dyDescent="0.25">
      <c r="A394" s="34" t="str">
        <f t="shared" si="42"/>
        <v>Finished</v>
      </c>
      <c r="B394" s="35">
        <f t="shared" si="37"/>
        <v>53874</v>
      </c>
      <c r="C394" s="36">
        <f t="shared" si="38"/>
        <v>0</v>
      </c>
      <c r="D394" s="36">
        <f t="shared" si="41"/>
        <v>0</v>
      </c>
      <c r="E394" s="243">
        <f t="shared" si="39"/>
        <v>0</v>
      </c>
      <c r="F394" s="240">
        <f t="shared" si="36"/>
        <v>0</v>
      </c>
      <c r="G394" s="37">
        <f t="shared" si="40"/>
        <v>0</v>
      </c>
    </row>
    <row r="395" spans="1:7" ht="15" x14ac:dyDescent="0.25">
      <c r="A395" s="34" t="str">
        <f t="shared" si="42"/>
        <v>Finished</v>
      </c>
      <c r="B395" s="35">
        <f t="shared" si="37"/>
        <v>53905</v>
      </c>
      <c r="C395" s="36">
        <f t="shared" si="38"/>
        <v>0</v>
      </c>
      <c r="D395" s="36">
        <f t="shared" si="41"/>
        <v>0</v>
      </c>
      <c r="E395" s="243">
        <f t="shared" si="39"/>
        <v>0</v>
      </c>
      <c r="F395" s="240">
        <f t="shared" si="36"/>
        <v>0</v>
      </c>
      <c r="G395" s="37">
        <f t="shared" si="40"/>
        <v>0</v>
      </c>
    </row>
    <row r="396" spans="1:7" ht="15" x14ac:dyDescent="0.25">
      <c r="A396" s="34" t="str">
        <f t="shared" si="42"/>
        <v>Finished</v>
      </c>
      <c r="B396" s="35">
        <f t="shared" si="37"/>
        <v>53936</v>
      </c>
      <c r="C396" s="36">
        <f t="shared" si="38"/>
        <v>0</v>
      </c>
      <c r="D396" s="36">
        <f t="shared" si="41"/>
        <v>0</v>
      </c>
      <c r="E396" s="243">
        <f t="shared" si="39"/>
        <v>0</v>
      </c>
      <c r="F396" s="240">
        <f t="shared" si="36"/>
        <v>0</v>
      </c>
      <c r="G396" s="37">
        <f t="shared" si="40"/>
        <v>0</v>
      </c>
    </row>
    <row r="397" spans="1:7" ht="15" x14ac:dyDescent="0.25">
      <c r="A397" s="34" t="str">
        <f t="shared" si="42"/>
        <v>Finished</v>
      </c>
      <c r="B397" s="35">
        <f t="shared" si="37"/>
        <v>53966</v>
      </c>
      <c r="C397" s="36">
        <f t="shared" si="38"/>
        <v>0</v>
      </c>
      <c r="D397" s="36">
        <f t="shared" si="41"/>
        <v>0</v>
      </c>
      <c r="E397" s="243">
        <f t="shared" si="39"/>
        <v>0</v>
      </c>
      <c r="F397" s="240">
        <f t="shared" si="36"/>
        <v>0</v>
      </c>
      <c r="G397" s="37">
        <f t="shared" si="40"/>
        <v>0</v>
      </c>
    </row>
    <row r="398" spans="1:7" ht="15" x14ac:dyDescent="0.25">
      <c r="A398" s="34" t="str">
        <f t="shared" si="42"/>
        <v>Finished</v>
      </c>
      <c r="B398" s="35">
        <f t="shared" si="37"/>
        <v>53997</v>
      </c>
      <c r="C398" s="36">
        <f t="shared" si="38"/>
        <v>0</v>
      </c>
      <c r="D398" s="36">
        <f t="shared" si="41"/>
        <v>0</v>
      </c>
      <c r="E398" s="243">
        <f t="shared" si="39"/>
        <v>0</v>
      </c>
      <c r="F398" s="240">
        <f t="shared" si="36"/>
        <v>0</v>
      </c>
      <c r="G398" s="37">
        <f t="shared" si="40"/>
        <v>0</v>
      </c>
    </row>
    <row r="399" spans="1:7" ht="15" x14ac:dyDescent="0.25">
      <c r="A399" s="34" t="str">
        <f t="shared" si="42"/>
        <v>Finished</v>
      </c>
      <c r="B399" s="35">
        <f t="shared" si="37"/>
        <v>54027</v>
      </c>
      <c r="C399" s="36">
        <f t="shared" si="38"/>
        <v>0</v>
      </c>
      <c r="D399" s="36">
        <f t="shared" si="41"/>
        <v>0</v>
      </c>
      <c r="E399" s="243">
        <f t="shared" si="39"/>
        <v>0</v>
      </c>
      <c r="F399" s="240">
        <f t="shared" si="36"/>
        <v>0</v>
      </c>
      <c r="G399" s="37">
        <f t="shared" si="40"/>
        <v>0</v>
      </c>
    </row>
    <row r="400" spans="1:7" ht="15" x14ac:dyDescent="0.25">
      <c r="A400" s="34" t="str">
        <f t="shared" si="42"/>
        <v>Finished</v>
      </c>
      <c r="B400" s="35">
        <f t="shared" si="37"/>
        <v>54058</v>
      </c>
      <c r="C400" s="36">
        <f t="shared" si="38"/>
        <v>0</v>
      </c>
      <c r="D400" s="36">
        <f t="shared" si="41"/>
        <v>0</v>
      </c>
      <c r="E400" s="243">
        <f t="shared" si="39"/>
        <v>0</v>
      </c>
      <c r="F400" s="240">
        <f t="shared" si="36"/>
        <v>0</v>
      </c>
      <c r="G400" s="37">
        <f t="shared" si="40"/>
        <v>0</v>
      </c>
    </row>
    <row r="401" spans="1:7" ht="15" x14ac:dyDescent="0.25">
      <c r="A401" s="34" t="str">
        <f t="shared" si="42"/>
        <v>Finished</v>
      </c>
      <c r="B401" s="35">
        <f t="shared" si="37"/>
        <v>54089</v>
      </c>
      <c r="C401" s="36">
        <f t="shared" si="38"/>
        <v>0</v>
      </c>
      <c r="D401" s="36">
        <f t="shared" si="41"/>
        <v>0</v>
      </c>
      <c r="E401" s="243">
        <f t="shared" si="39"/>
        <v>0</v>
      </c>
      <c r="F401" s="240">
        <f t="shared" si="36"/>
        <v>0</v>
      </c>
      <c r="G401" s="37">
        <f t="shared" si="40"/>
        <v>0</v>
      </c>
    </row>
    <row r="402" spans="1:7" ht="15" x14ac:dyDescent="0.25">
      <c r="A402" s="34" t="str">
        <f t="shared" si="42"/>
        <v>Finished</v>
      </c>
      <c r="B402" s="35">
        <f t="shared" si="37"/>
        <v>54118</v>
      </c>
      <c r="C402" s="36">
        <f t="shared" si="38"/>
        <v>0</v>
      </c>
      <c r="D402" s="36">
        <f t="shared" si="41"/>
        <v>0</v>
      </c>
      <c r="E402" s="243">
        <f t="shared" si="39"/>
        <v>0</v>
      </c>
      <c r="F402" s="240">
        <f t="shared" si="36"/>
        <v>0</v>
      </c>
      <c r="G402" s="37">
        <f t="shared" si="40"/>
        <v>0</v>
      </c>
    </row>
    <row r="403" spans="1:7" ht="15" x14ac:dyDescent="0.25">
      <c r="A403" s="34" t="str">
        <f t="shared" si="42"/>
        <v>Finished</v>
      </c>
      <c r="B403" s="35">
        <f t="shared" si="37"/>
        <v>54149</v>
      </c>
      <c r="C403" s="36">
        <f t="shared" si="38"/>
        <v>0</v>
      </c>
      <c r="D403" s="36">
        <f t="shared" si="41"/>
        <v>0</v>
      </c>
      <c r="E403" s="243">
        <f t="shared" si="39"/>
        <v>0</v>
      </c>
      <c r="F403" s="240">
        <f t="shared" si="36"/>
        <v>0</v>
      </c>
      <c r="G403" s="37">
        <f t="shared" si="40"/>
        <v>0</v>
      </c>
    </row>
    <row r="404" spans="1:7" ht="15" x14ac:dyDescent="0.25">
      <c r="A404" s="34" t="str">
        <f t="shared" si="42"/>
        <v>Finished</v>
      </c>
      <c r="B404" s="35">
        <f t="shared" si="37"/>
        <v>54179</v>
      </c>
      <c r="C404" s="36">
        <f t="shared" si="38"/>
        <v>0</v>
      </c>
      <c r="D404" s="36">
        <f t="shared" si="41"/>
        <v>0</v>
      </c>
      <c r="E404" s="243">
        <f t="shared" si="39"/>
        <v>0</v>
      </c>
      <c r="F404" s="240">
        <f t="shared" si="36"/>
        <v>0</v>
      </c>
      <c r="G404" s="37">
        <f t="shared" si="40"/>
        <v>0</v>
      </c>
    </row>
    <row r="405" spans="1:7" ht="15" x14ac:dyDescent="0.25">
      <c r="A405" s="34" t="str">
        <f t="shared" si="42"/>
        <v>Finished</v>
      </c>
      <c r="B405" s="35">
        <f t="shared" si="37"/>
        <v>54210</v>
      </c>
      <c r="C405" s="36">
        <f t="shared" si="38"/>
        <v>0</v>
      </c>
      <c r="D405" s="36">
        <f t="shared" si="41"/>
        <v>0</v>
      </c>
      <c r="E405" s="243">
        <f t="shared" si="39"/>
        <v>0</v>
      </c>
      <c r="F405" s="240">
        <f t="shared" si="36"/>
        <v>0</v>
      </c>
      <c r="G405" s="37">
        <f t="shared" si="40"/>
        <v>0</v>
      </c>
    </row>
  </sheetData>
  <mergeCells count="3">
    <mergeCell ref="Q5:Q7"/>
    <mergeCell ref="Q9:Q14"/>
    <mergeCell ref="D21:F21"/>
  </mergeCells>
  <dataValidations count="3">
    <dataValidation type="list" allowBlank="1" showInputMessage="1" showErrorMessage="1" sqref="B15:B16">
      <formula1>list_schedules_intervals</formula1>
    </dataValidation>
    <dataValidation type="list" allowBlank="1" showInputMessage="1" showErrorMessage="1" sqref="B4">
      <formula1>list_num_days_in_year</formula1>
    </dataValidation>
    <dataValidation type="list" allowBlank="1" showInputMessage="1" showErrorMessage="1" sqref="F3">
      <formula1>$S$13:$S$14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S406"/>
  <sheetViews>
    <sheetView zoomScale="70" zoomScaleNormal="70" workbookViewId="0">
      <pane xSplit="3" ySplit="23" topLeftCell="D24" activePane="bottomRight" state="frozen"/>
      <selection activeCell="C25" sqref="C25"/>
      <selection pane="topRight" activeCell="C25" sqref="C25"/>
      <selection pane="bottomLeft" activeCell="C25" sqref="C25"/>
      <selection pane="bottomRight" activeCell="F17" sqref="F17"/>
    </sheetView>
  </sheetViews>
  <sheetFormatPr defaultRowHeight="14.25" x14ac:dyDescent="0.2"/>
  <cols>
    <col min="1" max="1" width="31" customWidth="1"/>
    <col min="2" max="2" width="22.25" customWidth="1"/>
    <col min="3" max="3" width="17.875" style="1" customWidth="1"/>
    <col min="4" max="4" width="16.625" style="1" customWidth="1"/>
    <col min="5" max="5" width="37.375" style="1" customWidth="1"/>
    <col min="6" max="6" width="21.25" style="1" customWidth="1"/>
    <col min="7" max="7" width="14.75" style="1" customWidth="1"/>
    <col min="8" max="8" width="1.625" customWidth="1"/>
    <col min="9" max="9" width="10.5" hidden="1" customWidth="1"/>
    <col min="10" max="10" width="26.875" hidden="1" customWidth="1"/>
    <col min="11" max="11" width="11.25" hidden="1" customWidth="1"/>
    <col min="12" max="12" width="10.5" hidden="1" customWidth="1"/>
    <col min="13" max="13" width="4.625" customWidth="1"/>
    <col min="14" max="14" width="17.25" customWidth="1"/>
    <col min="15" max="15" width="15.625" customWidth="1"/>
    <col min="16" max="16" width="16.75" customWidth="1"/>
    <col min="17" max="17" width="14" customWidth="1"/>
    <col min="18" max="18" width="9" customWidth="1"/>
    <col min="19" max="19" width="18" customWidth="1"/>
    <col min="20" max="20" width="9" customWidth="1"/>
  </cols>
  <sheetData>
    <row r="1" spans="1:19" ht="15.75" x14ac:dyDescent="0.25">
      <c r="E1" s="49"/>
      <c r="F1" s="285" t="s">
        <v>180</v>
      </c>
      <c r="J1" t="s">
        <v>96</v>
      </c>
    </row>
    <row r="2" spans="1:19" ht="15" thickBot="1" x14ac:dyDescent="0.25">
      <c r="J2" t="s">
        <v>97</v>
      </c>
    </row>
    <row r="3" spans="1:19" ht="15.75" thickBot="1" x14ac:dyDescent="0.3">
      <c r="E3" s="86" t="s">
        <v>182</v>
      </c>
      <c r="F3" s="225" t="s">
        <v>109</v>
      </c>
    </row>
    <row r="4" spans="1:19" ht="13.5" customHeight="1" thickBot="1" x14ac:dyDescent="0.3">
      <c r="A4" s="217" t="s">
        <v>32</v>
      </c>
      <c r="B4" s="198">
        <v>360</v>
      </c>
      <c r="C4" s="156" t="s">
        <v>139</v>
      </c>
      <c r="E4" s="7" t="str">
        <f>+"# pmt interval p: "&amp; $B$15</f>
        <v># pmt interval p: 1-month (Monthly)</v>
      </c>
      <c r="F4" s="203">
        <f>+VLOOKUP(selected_pmt_interval,$N$5:$O$14,2,0)</f>
        <v>12</v>
      </c>
      <c r="G4" s="116"/>
      <c r="J4" t="s">
        <v>100</v>
      </c>
      <c r="N4" s="27" t="s">
        <v>115</v>
      </c>
      <c r="O4" s="96" t="s">
        <v>116</v>
      </c>
      <c r="P4" s="97" t="s">
        <v>104</v>
      </c>
      <c r="S4" s="27" t="s">
        <v>27</v>
      </c>
    </row>
    <row r="5" spans="1:19" ht="15" thickBot="1" x14ac:dyDescent="0.25">
      <c r="A5" s="194"/>
      <c r="B5" s="47"/>
      <c r="D5" s="103"/>
      <c r="E5" s="117" t="str">
        <f>+"#comp interval c: "&amp;$B$16</f>
        <v>#comp interval c: 6-months</v>
      </c>
      <c r="F5" s="204">
        <f>+VLOOKUP(selected_comp_interval,$N$5:$O$14,2,0)</f>
        <v>2</v>
      </c>
      <c r="G5" s="5"/>
      <c r="J5" t="s">
        <v>99</v>
      </c>
      <c r="N5" s="14" t="s">
        <v>16</v>
      </c>
      <c r="O5" s="19">
        <v>52</v>
      </c>
      <c r="P5" s="215">
        <v>7</v>
      </c>
      <c r="Q5" s="293" t="s">
        <v>23</v>
      </c>
      <c r="S5" s="14">
        <v>360</v>
      </c>
    </row>
    <row r="6" spans="1:19" ht="15" customHeight="1" thickBot="1" x14ac:dyDescent="0.3">
      <c r="A6" s="218" t="s">
        <v>77</v>
      </c>
      <c r="B6" s="93">
        <v>6.5000000000000002E-2</v>
      </c>
      <c r="C6" s="184"/>
      <c r="D6" s="103"/>
      <c r="E6" s="12" t="s">
        <v>117</v>
      </c>
      <c r="F6" s="205">
        <f>+VLOOKUP(selected_pmt_interval,$N$5:$P$14,3,0)</f>
        <v>1</v>
      </c>
      <c r="G6" s="4"/>
      <c r="J6" s="90" t="s">
        <v>51</v>
      </c>
      <c r="K6" s="87"/>
      <c r="N6" s="15" t="s">
        <v>15</v>
      </c>
      <c r="O6" s="19">
        <f>52/2</f>
        <v>26</v>
      </c>
      <c r="P6" s="215">
        <v>14</v>
      </c>
      <c r="Q6" s="293"/>
      <c r="S6" s="15">
        <v>364</v>
      </c>
    </row>
    <row r="7" spans="1:19" ht="15" thickBot="1" x14ac:dyDescent="0.25">
      <c r="A7" s="10" t="s">
        <v>2</v>
      </c>
      <c r="B7" s="91">
        <v>0</v>
      </c>
      <c r="J7" s="9" t="s">
        <v>33</v>
      </c>
      <c r="K7" s="73">
        <f>+B7*loan_amt</f>
        <v>0</v>
      </c>
      <c r="N7" s="15" t="s">
        <v>11</v>
      </c>
      <c r="O7" s="19">
        <f>+O5/4</f>
        <v>13</v>
      </c>
      <c r="P7" s="215">
        <v>28</v>
      </c>
      <c r="Q7" s="293"/>
      <c r="S7" s="15">
        <v>365</v>
      </c>
    </row>
    <row r="8" spans="1:19" ht="15" thickBot="1" x14ac:dyDescent="0.25">
      <c r="A8" s="47"/>
      <c r="B8" s="47"/>
      <c r="E8" s="7" t="s">
        <v>103</v>
      </c>
      <c r="F8" s="286">
        <f>+Quoted_APR-B7</f>
        <v>6.5000000000000002E-2</v>
      </c>
      <c r="G8" s="131"/>
      <c r="J8" s="9"/>
      <c r="K8" s="73"/>
      <c r="N8" s="15" t="s">
        <v>113</v>
      </c>
      <c r="O8" s="144">
        <f>+num_days_in_year</f>
        <v>360</v>
      </c>
      <c r="P8" s="215">
        <v>1</v>
      </c>
      <c r="Q8" s="216"/>
      <c r="S8" s="19"/>
    </row>
    <row r="9" spans="1:19" x14ac:dyDescent="0.2">
      <c r="A9" s="7" t="s">
        <v>7</v>
      </c>
      <c r="B9" s="199">
        <v>425000</v>
      </c>
      <c r="E9" s="117" t="s">
        <v>67</v>
      </c>
      <c r="F9" s="207">
        <f>+((1+cal_apr_after_points/cal_num_comp_interval)^(cal_num_comp_interval/cal_num_pmt_interval)-1)*cal_num_pmt_interval</f>
        <v>6.4136880905970806E-2</v>
      </c>
      <c r="G9">
        <f>+G15*num_days_in_year/cal_days_loan_to_p0/loan_amt</f>
        <v>6.5003294117647048E-2</v>
      </c>
      <c r="J9" s="9" t="s">
        <v>114</v>
      </c>
      <c r="K9" s="71">
        <f>+((1+Quoted_APR/cal_num_comp_interval)^(cal_num_comp_interval/cal_num_pmt_interval)-1)*cal_num_pmt_interval</f>
        <v>6.4136880905970806E-2</v>
      </c>
      <c r="N9" s="15" t="s">
        <v>13</v>
      </c>
      <c r="O9" s="19">
        <v>12</v>
      </c>
      <c r="P9" s="15">
        <v>1</v>
      </c>
      <c r="Q9" s="294" t="s">
        <v>24</v>
      </c>
    </row>
    <row r="10" spans="1:19" ht="15.75" thickBot="1" x14ac:dyDescent="0.3">
      <c r="A10" s="10" t="s">
        <v>8</v>
      </c>
      <c r="B10" s="22">
        <v>12</v>
      </c>
      <c r="D10"/>
      <c r="E10" s="127" t="str">
        <f>"ARP new/#pmt interval: "&amp;$B$15</f>
        <v>ARP new/#pmt interval: 1-month (Monthly)</v>
      </c>
      <c r="F10" s="208">
        <f>+cal_apr_new/cal_num_pmt_interval</f>
        <v>5.3447400754975671E-3</v>
      </c>
      <c r="G10" s="130"/>
      <c r="J10" s="21" t="str">
        <f>+$B$15&amp;" rate"</f>
        <v>1-month (Monthly) rate</v>
      </c>
      <c r="K10" s="79">
        <f>K9/cal_num_pmt_interval</f>
        <v>5.3447400754975671E-3</v>
      </c>
      <c r="N10" s="15" t="s">
        <v>14</v>
      </c>
      <c r="O10" s="19">
        <v>6</v>
      </c>
      <c r="P10" s="15">
        <v>2</v>
      </c>
      <c r="Q10" s="294"/>
    </row>
    <row r="11" spans="1:19" ht="15.75" thickBot="1" x14ac:dyDescent="0.3">
      <c r="A11" s="47"/>
      <c r="B11" s="83"/>
      <c r="D11" s="132"/>
      <c r="E11" s="219" t="s">
        <v>177</v>
      </c>
      <c r="F11" s="221">
        <f>+PMT(cal_periodic_pmt_rate,num_pmts,-loan_amt)</f>
        <v>36659.093785926074</v>
      </c>
      <c r="I11" s="6"/>
      <c r="J11" s="9" t="s">
        <v>34</v>
      </c>
      <c r="K11" s="69">
        <f>(cal_pv_on_p0*(1+$F$10)^num_pmts)*($F$10)/((1+$F$10)^num_pmts-1)</f>
        <v>0</v>
      </c>
      <c r="L11" s="6"/>
      <c r="M11" s="6"/>
      <c r="N11" s="15" t="s">
        <v>12</v>
      </c>
      <c r="O11" s="19">
        <v>4</v>
      </c>
      <c r="P11" s="15">
        <v>3</v>
      </c>
      <c r="Q11" s="294"/>
    </row>
    <row r="12" spans="1:19" ht="15" thickBot="1" x14ac:dyDescent="0.25">
      <c r="A12" s="86" t="s">
        <v>49</v>
      </c>
      <c r="B12" s="23">
        <v>42566</v>
      </c>
      <c r="D12"/>
      <c r="G12" s="3"/>
      <c r="J12" s="9" t="s">
        <v>35</v>
      </c>
      <c r="K12" s="69">
        <f>+cal_periodic_pmt_amt</f>
        <v>36659.093785926074</v>
      </c>
      <c r="N12" s="15" t="s">
        <v>9</v>
      </c>
      <c r="O12" s="19">
        <v>3</v>
      </c>
      <c r="P12" s="15">
        <v>4</v>
      </c>
      <c r="Q12" s="294"/>
      <c r="S12" s="140" t="s">
        <v>108</v>
      </c>
    </row>
    <row r="13" spans="1:19" ht="15" thickBot="1" x14ac:dyDescent="0.25">
      <c r="A13" s="10" t="s">
        <v>0</v>
      </c>
      <c r="B13" s="200">
        <v>42614</v>
      </c>
      <c r="C13" s="1">
        <f>+first_pmt_due-approval_date</f>
        <v>48</v>
      </c>
      <c r="D13"/>
      <c r="E13" s="86" t="s">
        <v>140</v>
      </c>
      <c r="F13" s="209">
        <f>+EDATE(first_pmt_due,-Len_of_pmt_interval)</f>
        <v>42583</v>
      </c>
      <c r="G13"/>
      <c r="J13" s="9" t="s">
        <v>36</v>
      </c>
      <c r="K13" s="70">
        <f>+K11-K12</f>
        <v>-36659.093785926074</v>
      </c>
      <c r="N13" s="15" t="s">
        <v>10</v>
      </c>
      <c r="O13" s="19">
        <v>2</v>
      </c>
      <c r="P13" s="15">
        <v>6</v>
      </c>
      <c r="Q13" s="294"/>
      <c r="S13" s="141" t="s">
        <v>109</v>
      </c>
    </row>
    <row r="14" spans="1:19" ht="15.75" thickBot="1" x14ac:dyDescent="0.3">
      <c r="A14" s="47"/>
      <c r="B14" s="47"/>
      <c r="D14"/>
      <c r="E14" s="117" t="s">
        <v>141</v>
      </c>
      <c r="F14" s="210">
        <f>+$F$13-approval_date</f>
        <v>17</v>
      </c>
      <c r="G14" s="136"/>
      <c r="J14" s="59" t="s">
        <v>38</v>
      </c>
      <c r="K14" s="74">
        <f>+IFERROR(K7/K13,0)</f>
        <v>0</v>
      </c>
      <c r="N14" s="16" t="s">
        <v>17</v>
      </c>
      <c r="O14" s="20">
        <v>1</v>
      </c>
      <c r="P14" s="16">
        <v>12</v>
      </c>
      <c r="Q14" s="294"/>
      <c r="S14" s="142" t="s">
        <v>110</v>
      </c>
    </row>
    <row r="15" spans="1:19" ht="15.75" thickBot="1" x14ac:dyDescent="0.3">
      <c r="A15" s="7" t="s">
        <v>22</v>
      </c>
      <c r="B15" s="89" t="s">
        <v>13</v>
      </c>
      <c r="D15"/>
      <c r="E15" s="92" t="s">
        <v>178</v>
      </c>
      <c r="F15" s="287">
        <f>+loan_amt*cal_apr_new/num_days_in_year*cal_days_loan_to_p0</f>
        <v>1287.1915681823309</v>
      </c>
      <c r="G15" s="1">
        <v>1304.58</v>
      </c>
      <c r="J15" s="72" t="s">
        <v>37</v>
      </c>
      <c r="K15" s="80">
        <f>+K10-cal_periodic_pmt_rate</f>
        <v>0</v>
      </c>
    </row>
    <row r="16" spans="1:19" ht="16.5" thickBot="1" x14ac:dyDescent="0.3">
      <c r="A16" s="59" t="s">
        <v>1</v>
      </c>
      <c r="B16" s="202" t="s">
        <v>10</v>
      </c>
      <c r="C16" s="106"/>
      <c r="D16" s="84"/>
      <c r="E16" s="193" t="s">
        <v>142</v>
      </c>
      <c r="F16" s="214">
        <f>+first_pmt_due-cal_prev_scan_date</f>
        <v>31</v>
      </c>
      <c r="G16" s="1">
        <f>+loan_amt*cal_periodic_pmt_rate</f>
        <v>2271.5145320864658</v>
      </c>
      <c r="J16" s="81" t="s">
        <v>39</v>
      </c>
      <c r="K16" s="82" t="str">
        <f>+IF(K14&lt;num_pmts,"Yes","No")</f>
        <v>Yes</v>
      </c>
      <c r="M16" s="49"/>
      <c r="N16" s="128"/>
    </row>
    <row r="17" spans="1:19" ht="15" thickBot="1" x14ac:dyDescent="0.25">
      <c r="A17" s="10" t="s">
        <v>3</v>
      </c>
      <c r="B17" s="22" t="s">
        <v>54</v>
      </c>
      <c r="D17" s="84"/>
      <c r="E17" s="117" t="s">
        <v>179</v>
      </c>
      <c r="F17" s="289">
        <f>+cal_interest_loan_to_p0*cal_periodic_pmt_rate</f>
        <v>6.8797043593066629</v>
      </c>
    </row>
    <row r="18" spans="1:19" ht="15" x14ac:dyDescent="0.25">
      <c r="A18" s="47"/>
      <c r="B18" s="83"/>
      <c r="D18" s="84"/>
      <c r="E18" s="117" t="s">
        <v>143</v>
      </c>
      <c r="F18" s="290">
        <f>+cal_periodic_pmt_rate*loan_amt</f>
        <v>2271.5145320864658</v>
      </c>
      <c r="G18" s="3"/>
      <c r="J18" s="83"/>
      <c r="K18" s="47"/>
      <c r="N18" s="1"/>
      <c r="P18" s="135"/>
    </row>
    <row r="19" spans="1:19" ht="15" thickBot="1" x14ac:dyDescent="0.25">
      <c r="A19" s="47"/>
      <c r="B19" s="83"/>
      <c r="D19" s="129"/>
      <c r="E19" s="12" t="s">
        <v>144</v>
      </c>
      <c r="F19" s="205">
        <f>+loan_amt/num_pmts</f>
        <v>35416.666666666664</v>
      </c>
      <c r="G19" s="3"/>
      <c r="J19" s="83"/>
      <c r="K19" s="47"/>
      <c r="N19" s="136"/>
      <c r="P19" s="135"/>
    </row>
    <row r="20" spans="1:19" x14ac:dyDescent="0.2">
      <c r="A20" t="s">
        <v>171</v>
      </c>
      <c r="D20" s="129">
        <f>+D21/num_pmts</f>
        <v>36754.909644258638</v>
      </c>
      <c r="E20" s="48"/>
      <c r="F20" s="48"/>
      <c r="J20" s="83"/>
      <c r="K20" s="47"/>
      <c r="N20" s="3"/>
      <c r="O20" s="136"/>
    </row>
    <row r="21" spans="1:19" s="49" customFormat="1" ht="16.5" thickBot="1" x14ac:dyDescent="0.3">
      <c r="A21" s="49" t="s">
        <v>26</v>
      </c>
      <c r="C21" s="50"/>
      <c r="D21" s="51">
        <f>+SUM(D24:D406)</f>
        <v>441058.91573110368</v>
      </c>
      <c r="E21" s="51">
        <f>+SUM(E24:E406)</f>
        <v>16058.915731103663</v>
      </c>
      <c r="F21" s="51">
        <f>+SUM(F24:F406)</f>
        <v>425000</v>
      </c>
      <c r="G21" s="51"/>
      <c r="N21" s="51"/>
      <c r="O21" s="51"/>
    </row>
    <row r="22" spans="1:19" ht="15.75" thickBot="1" x14ac:dyDescent="0.3">
      <c r="A22" s="8"/>
      <c r="B22" s="8"/>
      <c r="C22" s="17"/>
      <c r="D22" s="295" t="s">
        <v>4</v>
      </c>
      <c r="E22" s="296"/>
      <c r="F22" s="297"/>
      <c r="G22" s="18"/>
    </row>
    <row r="23" spans="1:19" s="85" customFormat="1" ht="45" x14ac:dyDescent="0.2">
      <c r="A23" s="251" t="s">
        <v>47</v>
      </c>
      <c r="B23" s="251" t="s">
        <v>166</v>
      </c>
      <c r="C23" s="252" t="s">
        <v>165</v>
      </c>
      <c r="D23" s="253" t="s">
        <v>167</v>
      </c>
      <c r="E23" s="253" t="s">
        <v>168</v>
      </c>
      <c r="F23" s="253" t="s">
        <v>169</v>
      </c>
      <c r="G23" s="254" t="s">
        <v>170</v>
      </c>
      <c r="J23" s="85">
        <f>16/30*100</f>
        <v>53.333333333333336</v>
      </c>
      <c r="N23"/>
      <c r="O23"/>
      <c r="P23"/>
      <c r="Q23"/>
    </row>
    <row r="24" spans="1:19" s="255" customFormat="1" ht="15" x14ac:dyDescent="0.25">
      <c r="A24" s="278" t="s">
        <v>125</v>
      </c>
      <c r="B24" s="279">
        <f>+approval_date</f>
        <v>42566</v>
      </c>
      <c r="C24" s="280">
        <f>+loan_amt</f>
        <v>425000</v>
      </c>
      <c r="D24" s="284">
        <v>0</v>
      </c>
      <c r="E24" s="284">
        <v>0</v>
      </c>
      <c r="F24" s="284">
        <v>0</v>
      </c>
      <c r="G24" s="282">
        <f>+C24</f>
        <v>425000</v>
      </c>
      <c r="N24"/>
      <c r="O24"/>
      <c r="P24"/>
      <c r="Q24"/>
      <c r="S24" s="257"/>
    </row>
    <row r="25" spans="1:19" ht="15" x14ac:dyDescent="0.25">
      <c r="A25" s="34">
        <v>1</v>
      </c>
      <c r="B25" s="102">
        <f>+first_pmt_due</f>
        <v>42614</v>
      </c>
      <c r="C25" s="191">
        <f>+G24</f>
        <v>425000</v>
      </c>
      <c r="D25" s="192">
        <f>+E25+F25</f>
        <v>38982.252471294771</v>
      </c>
      <c r="E25" s="242">
        <f>+IF(F3="Yes",cal_interest_loan_to_p0+F17+F18,cal_interest_loan_to_p0+F18)</f>
        <v>3565.5858046281037</v>
      </c>
      <c r="F25" s="240">
        <f>+$F$19</f>
        <v>35416.666666666664</v>
      </c>
      <c r="G25" s="37">
        <f>+C25-F25</f>
        <v>389583.33333333331</v>
      </c>
      <c r="J25" t="s">
        <v>93</v>
      </c>
      <c r="K25">
        <f>+(cal_periodic_pmt_rate)*(1+cal_periodic_pmt_rate)^num_pmts</f>
        <v>5.6977935621096596E-3</v>
      </c>
    </row>
    <row r="26" spans="1:19" x14ac:dyDescent="0.2">
      <c r="A26" s="32">
        <f t="shared" ref="A26:A56" si="0">+IF(A25&lt;num_pmts,A25+1,"Finished")</f>
        <v>2</v>
      </c>
      <c r="B26" s="33">
        <f t="shared" ref="B26:B89" si="1">+EDATE(B25,Len_of_pmt_interval)</f>
        <v>42644</v>
      </c>
      <c r="C26" s="26">
        <f t="shared" ref="C26:C89" si="2">+G25</f>
        <v>389583.33333333331</v>
      </c>
      <c r="D26" s="36">
        <f>+E26+F26</f>
        <v>37498.888321079256</v>
      </c>
      <c r="E26" s="241">
        <f t="shared" ref="E26:E89" si="3">+G25*cal_periodic_pmt_rate</f>
        <v>2082.2216544125936</v>
      </c>
      <c r="F26" s="26">
        <f t="shared" ref="F26:F89" si="4">+IF(A26&lt;num_pmts,$F$19,C26)</f>
        <v>35416.666666666664</v>
      </c>
      <c r="G26" s="38">
        <f t="shared" ref="G26:G89" si="5">+C26-F26</f>
        <v>354166.66666666663</v>
      </c>
      <c r="J26" t="s">
        <v>94</v>
      </c>
      <c r="K26">
        <f>+(1+cal_periodic_pmt_rate)^(num_pmts+1)-1-cal_periodic_pmt_rate</f>
        <v>6.6409303486613558E-2</v>
      </c>
    </row>
    <row r="27" spans="1:19" s="5" customFormat="1" x14ac:dyDescent="0.2">
      <c r="A27" s="34">
        <f t="shared" si="0"/>
        <v>3</v>
      </c>
      <c r="B27" s="35">
        <f t="shared" si="1"/>
        <v>42675</v>
      </c>
      <c r="C27" s="36">
        <f t="shared" si="2"/>
        <v>354166.66666666663</v>
      </c>
      <c r="D27" s="36">
        <f t="shared" ref="D27:D90" si="6">+E27+F27</f>
        <v>37309.595443405386</v>
      </c>
      <c r="E27" s="243">
        <f t="shared" si="3"/>
        <v>1892.9287767387216</v>
      </c>
      <c r="F27" s="36">
        <f t="shared" si="4"/>
        <v>35416.666666666664</v>
      </c>
      <c r="G27" s="39">
        <f t="shared" si="5"/>
        <v>318749.99999999994</v>
      </c>
      <c r="N27"/>
      <c r="O27"/>
      <c r="P27"/>
      <c r="Q27"/>
    </row>
    <row r="28" spans="1:19" x14ac:dyDescent="0.2">
      <c r="A28" s="32">
        <f t="shared" si="0"/>
        <v>4</v>
      </c>
      <c r="B28" s="33">
        <f t="shared" si="1"/>
        <v>42705</v>
      </c>
      <c r="C28" s="26">
        <f t="shared" si="2"/>
        <v>318749.99999999994</v>
      </c>
      <c r="D28" s="26">
        <f t="shared" si="6"/>
        <v>37120.302565731516</v>
      </c>
      <c r="E28" s="241">
        <f t="shared" si="3"/>
        <v>1703.6358990648491</v>
      </c>
      <c r="F28" s="40">
        <f t="shared" si="4"/>
        <v>35416.666666666664</v>
      </c>
      <c r="G28" s="41">
        <f t="shared" si="5"/>
        <v>283333.33333333326</v>
      </c>
      <c r="J28" t="s">
        <v>95</v>
      </c>
      <c r="K28">
        <f>+loan_amt*K25/K26</f>
        <v>36464.202103621385</v>
      </c>
    </row>
    <row r="29" spans="1:19" x14ac:dyDescent="0.2">
      <c r="A29" s="34">
        <f t="shared" si="0"/>
        <v>5</v>
      </c>
      <c r="B29" s="35">
        <f t="shared" si="1"/>
        <v>42736</v>
      </c>
      <c r="C29" s="36">
        <f t="shared" si="2"/>
        <v>283333.33333333326</v>
      </c>
      <c r="D29" s="36">
        <f t="shared" si="6"/>
        <v>36931.009688057638</v>
      </c>
      <c r="E29" s="243">
        <f t="shared" si="3"/>
        <v>1514.3430213909769</v>
      </c>
      <c r="F29" s="36">
        <f t="shared" si="4"/>
        <v>35416.666666666664</v>
      </c>
      <c r="G29" s="37">
        <f t="shared" si="5"/>
        <v>247916.6666666666</v>
      </c>
    </row>
    <row r="30" spans="1:19" x14ac:dyDescent="0.2">
      <c r="A30" s="32">
        <f t="shared" si="0"/>
        <v>6</v>
      </c>
      <c r="B30" s="33">
        <f t="shared" si="1"/>
        <v>42767</v>
      </c>
      <c r="C30" s="26">
        <f t="shared" si="2"/>
        <v>247916.6666666666</v>
      </c>
      <c r="D30" s="26">
        <f t="shared" si="6"/>
        <v>36741.716810383768</v>
      </c>
      <c r="E30" s="241">
        <f t="shared" si="3"/>
        <v>1325.0501437171049</v>
      </c>
      <c r="F30" s="26">
        <f t="shared" si="4"/>
        <v>35416.666666666664</v>
      </c>
      <c r="G30" s="25">
        <f t="shared" si="5"/>
        <v>212499.99999999994</v>
      </c>
    </row>
    <row r="31" spans="1:19" x14ac:dyDescent="0.2">
      <c r="A31" s="34">
        <f t="shared" si="0"/>
        <v>7</v>
      </c>
      <c r="B31" s="35">
        <f t="shared" si="1"/>
        <v>42795</v>
      </c>
      <c r="C31" s="36">
        <f t="shared" si="2"/>
        <v>212499.99999999994</v>
      </c>
      <c r="D31" s="36">
        <f t="shared" si="6"/>
        <v>36552.423932709899</v>
      </c>
      <c r="E31" s="243">
        <f t="shared" si="3"/>
        <v>1135.7572660432327</v>
      </c>
      <c r="F31" s="36">
        <f t="shared" si="4"/>
        <v>35416.666666666664</v>
      </c>
      <c r="G31" s="37">
        <f t="shared" si="5"/>
        <v>177083.33333333328</v>
      </c>
    </row>
    <row r="32" spans="1:19" x14ac:dyDescent="0.2">
      <c r="A32" s="32">
        <f t="shared" si="0"/>
        <v>8</v>
      </c>
      <c r="B32" s="33">
        <f t="shared" si="1"/>
        <v>42826</v>
      </c>
      <c r="C32" s="26">
        <f t="shared" si="2"/>
        <v>177083.33333333328</v>
      </c>
      <c r="D32" s="26">
        <f t="shared" si="6"/>
        <v>36363.131055036021</v>
      </c>
      <c r="E32" s="241">
        <f t="shared" si="3"/>
        <v>946.46438836936056</v>
      </c>
      <c r="F32" s="26">
        <f t="shared" si="4"/>
        <v>35416.666666666664</v>
      </c>
      <c r="G32" s="25">
        <f t="shared" si="5"/>
        <v>141666.66666666663</v>
      </c>
    </row>
    <row r="33" spans="1:7" x14ac:dyDescent="0.2">
      <c r="A33" s="34">
        <f t="shared" si="0"/>
        <v>9</v>
      </c>
      <c r="B33" s="35">
        <f t="shared" si="1"/>
        <v>42856</v>
      </c>
      <c r="C33" s="36">
        <f t="shared" si="2"/>
        <v>141666.66666666663</v>
      </c>
      <c r="D33" s="36">
        <f t="shared" si="6"/>
        <v>36173.838177362151</v>
      </c>
      <c r="E33" s="243">
        <f t="shared" si="3"/>
        <v>757.17151069548845</v>
      </c>
      <c r="F33" s="36">
        <f t="shared" si="4"/>
        <v>35416.666666666664</v>
      </c>
      <c r="G33" s="37">
        <f t="shared" si="5"/>
        <v>106249.99999999997</v>
      </c>
    </row>
    <row r="34" spans="1:7" x14ac:dyDescent="0.2">
      <c r="A34" s="32">
        <f t="shared" si="0"/>
        <v>10</v>
      </c>
      <c r="B34" s="33">
        <f t="shared" si="1"/>
        <v>42887</v>
      </c>
      <c r="C34" s="26">
        <f t="shared" si="2"/>
        <v>106249.99999999997</v>
      </c>
      <c r="D34" s="26">
        <f t="shared" si="6"/>
        <v>35984.545299688281</v>
      </c>
      <c r="E34" s="241">
        <f t="shared" si="3"/>
        <v>567.87863302161634</v>
      </c>
      <c r="F34" s="26">
        <f t="shared" si="4"/>
        <v>35416.666666666664</v>
      </c>
      <c r="G34" s="25">
        <f t="shared" si="5"/>
        <v>70833.333333333314</v>
      </c>
    </row>
    <row r="35" spans="1:7" x14ac:dyDescent="0.2">
      <c r="A35" s="34">
        <f t="shared" si="0"/>
        <v>11</v>
      </c>
      <c r="B35" s="35">
        <f t="shared" si="1"/>
        <v>42917</v>
      </c>
      <c r="C35" s="36">
        <f t="shared" si="2"/>
        <v>70833.333333333314</v>
      </c>
      <c r="D35" s="36">
        <f t="shared" si="6"/>
        <v>35795.252422014411</v>
      </c>
      <c r="E35" s="243">
        <f t="shared" si="3"/>
        <v>378.58575534774423</v>
      </c>
      <c r="F35" s="36">
        <f t="shared" si="4"/>
        <v>35416.666666666664</v>
      </c>
      <c r="G35" s="37">
        <f t="shared" si="5"/>
        <v>35416.66666666665</v>
      </c>
    </row>
    <row r="36" spans="1:7" x14ac:dyDescent="0.2">
      <c r="A36" s="32">
        <f t="shared" si="0"/>
        <v>12</v>
      </c>
      <c r="B36" s="33">
        <f t="shared" si="1"/>
        <v>42948</v>
      </c>
      <c r="C36" s="26">
        <f t="shared" si="2"/>
        <v>35416.66666666665</v>
      </c>
      <c r="D36" s="26">
        <f t="shared" si="6"/>
        <v>35605.95954434052</v>
      </c>
      <c r="E36" s="241">
        <f t="shared" si="3"/>
        <v>189.29287767387208</v>
      </c>
      <c r="F36" s="26">
        <f t="shared" si="4"/>
        <v>35416.66666666665</v>
      </c>
      <c r="G36" s="25">
        <f t="shared" si="5"/>
        <v>0</v>
      </c>
    </row>
    <row r="37" spans="1:7" x14ac:dyDescent="0.2">
      <c r="A37" s="34" t="str">
        <f t="shared" si="0"/>
        <v>Finished</v>
      </c>
      <c r="B37" s="35">
        <f t="shared" si="1"/>
        <v>42979</v>
      </c>
      <c r="C37" s="36">
        <f t="shared" si="2"/>
        <v>0</v>
      </c>
      <c r="D37" s="36">
        <f t="shared" si="6"/>
        <v>0</v>
      </c>
      <c r="E37" s="243">
        <f t="shared" si="3"/>
        <v>0</v>
      </c>
      <c r="F37" s="36">
        <f t="shared" si="4"/>
        <v>0</v>
      </c>
      <c r="G37" s="37">
        <f t="shared" si="5"/>
        <v>0</v>
      </c>
    </row>
    <row r="38" spans="1:7" x14ac:dyDescent="0.2">
      <c r="A38" s="32" t="str">
        <f t="shared" si="0"/>
        <v>Finished</v>
      </c>
      <c r="B38" s="33">
        <f t="shared" si="1"/>
        <v>43009</v>
      </c>
      <c r="C38" s="26">
        <f t="shared" si="2"/>
        <v>0</v>
      </c>
      <c r="D38" s="26">
        <f t="shared" si="6"/>
        <v>0</v>
      </c>
      <c r="E38" s="241">
        <f t="shared" si="3"/>
        <v>0</v>
      </c>
      <c r="F38" s="26">
        <f t="shared" si="4"/>
        <v>0</v>
      </c>
      <c r="G38" s="25">
        <f t="shared" si="5"/>
        <v>0</v>
      </c>
    </row>
    <row r="39" spans="1:7" x14ac:dyDescent="0.2">
      <c r="A39" s="34" t="str">
        <f t="shared" si="0"/>
        <v>Finished</v>
      </c>
      <c r="B39" s="35">
        <f t="shared" si="1"/>
        <v>43040</v>
      </c>
      <c r="C39" s="36">
        <f t="shared" si="2"/>
        <v>0</v>
      </c>
      <c r="D39" s="36">
        <f t="shared" si="6"/>
        <v>0</v>
      </c>
      <c r="E39" s="243">
        <f t="shared" si="3"/>
        <v>0</v>
      </c>
      <c r="F39" s="36">
        <f t="shared" si="4"/>
        <v>0</v>
      </c>
      <c r="G39" s="37">
        <f t="shared" si="5"/>
        <v>0</v>
      </c>
    </row>
    <row r="40" spans="1:7" x14ac:dyDescent="0.2">
      <c r="A40" s="32" t="str">
        <f t="shared" si="0"/>
        <v>Finished</v>
      </c>
      <c r="B40" s="33">
        <f t="shared" si="1"/>
        <v>43070</v>
      </c>
      <c r="C40" s="26">
        <f t="shared" si="2"/>
        <v>0</v>
      </c>
      <c r="D40" s="26">
        <f t="shared" si="6"/>
        <v>0</v>
      </c>
      <c r="E40" s="241">
        <f t="shared" si="3"/>
        <v>0</v>
      </c>
      <c r="F40" s="26">
        <f t="shared" si="4"/>
        <v>0</v>
      </c>
      <c r="G40" s="25">
        <f t="shared" si="5"/>
        <v>0</v>
      </c>
    </row>
    <row r="41" spans="1:7" x14ac:dyDescent="0.2">
      <c r="A41" s="34" t="str">
        <f t="shared" si="0"/>
        <v>Finished</v>
      </c>
      <c r="B41" s="35">
        <f t="shared" si="1"/>
        <v>43101</v>
      </c>
      <c r="C41" s="36">
        <f t="shared" si="2"/>
        <v>0</v>
      </c>
      <c r="D41" s="36">
        <f t="shared" si="6"/>
        <v>0</v>
      </c>
      <c r="E41" s="243">
        <f t="shared" si="3"/>
        <v>0</v>
      </c>
      <c r="F41" s="36">
        <f t="shared" si="4"/>
        <v>0</v>
      </c>
      <c r="G41" s="37">
        <f t="shared" si="5"/>
        <v>0</v>
      </c>
    </row>
    <row r="42" spans="1:7" x14ac:dyDescent="0.2">
      <c r="A42" s="32" t="str">
        <f t="shared" si="0"/>
        <v>Finished</v>
      </c>
      <c r="B42" s="33">
        <f t="shared" si="1"/>
        <v>43132</v>
      </c>
      <c r="C42" s="26">
        <f t="shared" si="2"/>
        <v>0</v>
      </c>
      <c r="D42" s="26">
        <f t="shared" si="6"/>
        <v>0</v>
      </c>
      <c r="E42" s="241">
        <f t="shared" si="3"/>
        <v>0</v>
      </c>
      <c r="F42" s="26">
        <f t="shared" si="4"/>
        <v>0</v>
      </c>
      <c r="G42" s="25">
        <f t="shared" si="5"/>
        <v>0</v>
      </c>
    </row>
    <row r="43" spans="1:7" x14ac:dyDescent="0.2">
      <c r="A43" s="34" t="str">
        <f t="shared" si="0"/>
        <v>Finished</v>
      </c>
      <c r="B43" s="35">
        <f t="shared" si="1"/>
        <v>43160</v>
      </c>
      <c r="C43" s="36">
        <f t="shared" si="2"/>
        <v>0</v>
      </c>
      <c r="D43" s="36">
        <f t="shared" si="6"/>
        <v>0</v>
      </c>
      <c r="E43" s="243">
        <f t="shared" si="3"/>
        <v>0</v>
      </c>
      <c r="F43" s="36">
        <f t="shared" si="4"/>
        <v>0</v>
      </c>
      <c r="G43" s="37">
        <f t="shared" si="5"/>
        <v>0</v>
      </c>
    </row>
    <row r="44" spans="1:7" x14ac:dyDescent="0.2">
      <c r="A44" s="32" t="str">
        <f t="shared" si="0"/>
        <v>Finished</v>
      </c>
      <c r="B44" s="33">
        <f t="shared" si="1"/>
        <v>43191</v>
      </c>
      <c r="C44" s="26">
        <f t="shared" si="2"/>
        <v>0</v>
      </c>
      <c r="D44" s="26">
        <f t="shared" si="6"/>
        <v>0</v>
      </c>
      <c r="E44" s="241">
        <f t="shared" si="3"/>
        <v>0</v>
      </c>
      <c r="F44" s="26">
        <f t="shared" si="4"/>
        <v>0</v>
      </c>
      <c r="G44" s="25">
        <f t="shared" si="5"/>
        <v>0</v>
      </c>
    </row>
    <row r="45" spans="1:7" x14ac:dyDescent="0.2">
      <c r="A45" s="34" t="str">
        <f t="shared" si="0"/>
        <v>Finished</v>
      </c>
      <c r="B45" s="35">
        <f t="shared" si="1"/>
        <v>43221</v>
      </c>
      <c r="C45" s="36">
        <f t="shared" si="2"/>
        <v>0</v>
      </c>
      <c r="D45" s="36">
        <f t="shared" si="6"/>
        <v>0</v>
      </c>
      <c r="E45" s="243">
        <f t="shared" si="3"/>
        <v>0</v>
      </c>
      <c r="F45" s="36">
        <f t="shared" si="4"/>
        <v>0</v>
      </c>
      <c r="G45" s="37">
        <f t="shared" si="5"/>
        <v>0</v>
      </c>
    </row>
    <row r="46" spans="1:7" s="1" customFormat="1" x14ac:dyDescent="0.2">
      <c r="A46" s="32" t="str">
        <f t="shared" si="0"/>
        <v>Finished</v>
      </c>
      <c r="B46" s="33">
        <f t="shared" si="1"/>
        <v>43252</v>
      </c>
      <c r="C46" s="26">
        <f t="shared" si="2"/>
        <v>0</v>
      </c>
      <c r="D46" s="26">
        <f t="shared" si="6"/>
        <v>0</v>
      </c>
      <c r="E46" s="241">
        <f t="shared" si="3"/>
        <v>0</v>
      </c>
      <c r="F46" s="26">
        <f t="shared" si="4"/>
        <v>0</v>
      </c>
      <c r="G46" s="25">
        <f t="shared" si="5"/>
        <v>0</v>
      </c>
    </row>
    <row r="47" spans="1:7" s="1" customFormat="1" x14ac:dyDescent="0.2">
      <c r="A47" s="34" t="str">
        <f t="shared" si="0"/>
        <v>Finished</v>
      </c>
      <c r="B47" s="35">
        <f t="shared" si="1"/>
        <v>43282</v>
      </c>
      <c r="C47" s="36">
        <f t="shared" si="2"/>
        <v>0</v>
      </c>
      <c r="D47" s="36">
        <f t="shared" si="6"/>
        <v>0</v>
      </c>
      <c r="E47" s="243">
        <f t="shared" si="3"/>
        <v>0</v>
      </c>
      <c r="F47" s="36">
        <f t="shared" si="4"/>
        <v>0</v>
      </c>
      <c r="G47" s="37">
        <f t="shared" si="5"/>
        <v>0</v>
      </c>
    </row>
    <row r="48" spans="1:7" s="1" customFormat="1" x14ac:dyDescent="0.2">
      <c r="A48" s="32" t="str">
        <f t="shared" si="0"/>
        <v>Finished</v>
      </c>
      <c r="B48" s="33">
        <f t="shared" si="1"/>
        <v>43313</v>
      </c>
      <c r="C48" s="26">
        <f t="shared" si="2"/>
        <v>0</v>
      </c>
      <c r="D48" s="26">
        <f t="shared" si="6"/>
        <v>0</v>
      </c>
      <c r="E48" s="241">
        <f t="shared" si="3"/>
        <v>0</v>
      </c>
      <c r="F48" s="26">
        <f t="shared" si="4"/>
        <v>0</v>
      </c>
      <c r="G48" s="25">
        <f t="shared" si="5"/>
        <v>0</v>
      </c>
    </row>
    <row r="49" spans="1:7" s="1" customFormat="1" x14ac:dyDescent="0.2">
      <c r="A49" s="34" t="str">
        <f t="shared" si="0"/>
        <v>Finished</v>
      </c>
      <c r="B49" s="35">
        <f t="shared" si="1"/>
        <v>43344</v>
      </c>
      <c r="C49" s="36">
        <f t="shared" si="2"/>
        <v>0</v>
      </c>
      <c r="D49" s="36">
        <f t="shared" si="6"/>
        <v>0</v>
      </c>
      <c r="E49" s="243">
        <f t="shared" si="3"/>
        <v>0</v>
      </c>
      <c r="F49" s="36">
        <f t="shared" si="4"/>
        <v>0</v>
      </c>
      <c r="G49" s="37">
        <f t="shared" si="5"/>
        <v>0</v>
      </c>
    </row>
    <row r="50" spans="1:7" s="1" customFormat="1" x14ac:dyDescent="0.2">
      <c r="A50" s="32" t="str">
        <f t="shared" si="0"/>
        <v>Finished</v>
      </c>
      <c r="B50" s="33">
        <f t="shared" si="1"/>
        <v>43374</v>
      </c>
      <c r="C50" s="26">
        <f t="shared" si="2"/>
        <v>0</v>
      </c>
      <c r="D50" s="26">
        <f t="shared" si="6"/>
        <v>0</v>
      </c>
      <c r="E50" s="241">
        <f t="shared" si="3"/>
        <v>0</v>
      </c>
      <c r="F50" s="26">
        <f t="shared" si="4"/>
        <v>0</v>
      </c>
      <c r="G50" s="25">
        <f t="shared" si="5"/>
        <v>0</v>
      </c>
    </row>
    <row r="51" spans="1:7" s="1" customFormat="1" x14ac:dyDescent="0.2">
      <c r="A51" s="34" t="str">
        <f t="shared" si="0"/>
        <v>Finished</v>
      </c>
      <c r="B51" s="35">
        <f t="shared" si="1"/>
        <v>43405</v>
      </c>
      <c r="C51" s="36">
        <f t="shared" si="2"/>
        <v>0</v>
      </c>
      <c r="D51" s="36">
        <f t="shared" si="6"/>
        <v>0</v>
      </c>
      <c r="E51" s="243">
        <f t="shared" si="3"/>
        <v>0</v>
      </c>
      <c r="F51" s="36">
        <f t="shared" si="4"/>
        <v>0</v>
      </c>
      <c r="G51" s="37">
        <f t="shared" si="5"/>
        <v>0</v>
      </c>
    </row>
    <row r="52" spans="1:7" s="1" customFormat="1" x14ac:dyDescent="0.2">
      <c r="A52" s="32" t="str">
        <f t="shared" si="0"/>
        <v>Finished</v>
      </c>
      <c r="B52" s="33">
        <f t="shared" si="1"/>
        <v>43435</v>
      </c>
      <c r="C52" s="26">
        <f t="shared" si="2"/>
        <v>0</v>
      </c>
      <c r="D52" s="26">
        <f t="shared" si="6"/>
        <v>0</v>
      </c>
      <c r="E52" s="241">
        <f t="shared" si="3"/>
        <v>0</v>
      </c>
      <c r="F52" s="26">
        <f t="shared" si="4"/>
        <v>0</v>
      </c>
      <c r="G52" s="25">
        <f t="shared" si="5"/>
        <v>0</v>
      </c>
    </row>
    <row r="53" spans="1:7" s="1" customFormat="1" x14ac:dyDescent="0.2">
      <c r="A53" s="34" t="str">
        <f t="shared" si="0"/>
        <v>Finished</v>
      </c>
      <c r="B53" s="35">
        <f t="shared" si="1"/>
        <v>43466</v>
      </c>
      <c r="C53" s="36">
        <f t="shared" si="2"/>
        <v>0</v>
      </c>
      <c r="D53" s="36">
        <f t="shared" si="6"/>
        <v>0</v>
      </c>
      <c r="E53" s="243">
        <f t="shared" si="3"/>
        <v>0</v>
      </c>
      <c r="F53" s="36">
        <f t="shared" si="4"/>
        <v>0</v>
      </c>
      <c r="G53" s="37">
        <f t="shared" si="5"/>
        <v>0</v>
      </c>
    </row>
    <row r="54" spans="1:7" s="1" customFormat="1" x14ac:dyDescent="0.2">
      <c r="A54" s="32" t="str">
        <f t="shared" si="0"/>
        <v>Finished</v>
      </c>
      <c r="B54" s="33">
        <f t="shared" si="1"/>
        <v>43497</v>
      </c>
      <c r="C54" s="26">
        <f t="shared" si="2"/>
        <v>0</v>
      </c>
      <c r="D54" s="26">
        <f t="shared" si="6"/>
        <v>0</v>
      </c>
      <c r="E54" s="241">
        <f t="shared" si="3"/>
        <v>0</v>
      </c>
      <c r="F54" s="26">
        <f t="shared" si="4"/>
        <v>0</v>
      </c>
      <c r="G54" s="25">
        <f t="shared" si="5"/>
        <v>0</v>
      </c>
    </row>
    <row r="55" spans="1:7" s="1" customFormat="1" x14ac:dyDescent="0.2">
      <c r="A55" s="34" t="str">
        <f t="shared" si="0"/>
        <v>Finished</v>
      </c>
      <c r="B55" s="35">
        <f t="shared" si="1"/>
        <v>43525</v>
      </c>
      <c r="C55" s="36">
        <f t="shared" si="2"/>
        <v>0</v>
      </c>
      <c r="D55" s="36">
        <f t="shared" si="6"/>
        <v>0</v>
      </c>
      <c r="E55" s="243">
        <f t="shared" si="3"/>
        <v>0</v>
      </c>
      <c r="F55" s="36">
        <f t="shared" si="4"/>
        <v>0</v>
      </c>
      <c r="G55" s="37">
        <f t="shared" si="5"/>
        <v>0</v>
      </c>
    </row>
    <row r="56" spans="1:7" s="1" customFormat="1" x14ac:dyDescent="0.2">
      <c r="A56" s="32" t="str">
        <f t="shared" si="0"/>
        <v>Finished</v>
      </c>
      <c r="B56" s="33">
        <f t="shared" si="1"/>
        <v>43556</v>
      </c>
      <c r="C56" s="26">
        <f t="shared" si="2"/>
        <v>0</v>
      </c>
      <c r="D56" s="26">
        <f t="shared" si="6"/>
        <v>0</v>
      </c>
      <c r="E56" s="241">
        <f t="shared" si="3"/>
        <v>0</v>
      </c>
      <c r="F56" s="26">
        <f t="shared" si="4"/>
        <v>0</v>
      </c>
      <c r="G56" s="25">
        <f t="shared" si="5"/>
        <v>0</v>
      </c>
    </row>
    <row r="57" spans="1:7" s="1" customFormat="1" x14ac:dyDescent="0.2">
      <c r="A57" s="34" t="str">
        <f t="shared" ref="A57:A120" si="7">+IF(A56&lt;num_pmts,A56+1,"Finished")</f>
        <v>Finished</v>
      </c>
      <c r="B57" s="35">
        <f t="shared" si="1"/>
        <v>43586</v>
      </c>
      <c r="C57" s="36">
        <f t="shared" si="2"/>
        <v>0</v>
      </c>
      <c r="D57" s="36">
        <f t="shared" si="6"/>
        <v>0</v>
      </c>
      <c r="E57" s="243">
        <f t="shared" si="3"/>
        <v>0</v>
      </c>
      <c r="F57" s="36">
        <f t="shared" si="4"/>
        <v>0</v>
      </c>
      <c r="G57" s="37">
        <f t="shared" si="5"/>
        <v>0</v>
      </c>
    </row>
    <row r="58" spans="1:7" s="1" customFormat="1" x14ac:dyDescent="0.2">
      <c r="A58" s="32" t="str">
        <f t="shared" si="7"/>
        <v>Finished</v>
      </c>
      <c r="B58" s="33">
        <f t="shared" si="1"/>
        <v>43617</v>
      </c>
      <c r="C58" s="26">
        <f t="shared" si="2"/>
        <v>0</v>
      </c>
      <c r="D58" s="26">
        <f t="shared" si="6"/>
        <v>0</v>
      </c>
      <c r="E58" s="241">
        <f t="shared" si="3"/>
        <v>0</v>
      </c>
      <c r="F58" s="26">
        <f t="shared" si="4"/>
        <v>0</v>
      </c>
      <c r="G58" s="25">
        <f t="shared" si="5"/>
        <v>0</v>
      </c>
    </row>
    <row r="59" spans="1:7" s="1" customFormat="1" x14ac:dyDescent="0.2">
      <c r="A59" s="34" t="str">
        <f t="shared" si="7"/>
        <v>Finished</v>
      </c>
      <c r="B59" s="35">
        <f t="shared" si="1"/>
        <v>43647</v>
      </c>
      <c r="C59" s="36">
        <f t="shared" si="2"/>
        <v>0</v>
      </c>
      <c r="D59" s="36">
        <f t="shared" si="6"/>
        <v>0</v>
      </c>
      <c r="E59" s="243">
        <f t="shared" si="3"/>
        <v>0</v>
      </c>
      <c r="F59" s="36">
        <f t="shared" si="4"/>
        <v>0</v>
      </c>
      <c r="G59" s="37">
        <f t="shared" si="5"/>
        <v>0</v>
      </c>
    </row>
    <row r="60" spans="1:7" s="1" customFormat="1" x14ac:dyDescent="0.2">
      <c r="A60" s="32" t="str">
        <f t="shared" si="7"/>
        <v>Finished</v>
      </c>
      <c r="B60" s="33">
        <f t="shared" si="1"/>
        <v>43678</v>
      </c>
      <c r="C60" s="26">
        <f t="shared" si="2"/>
        <v>0</v>
      </c>
      <c r="D60" s="26">
        <f t="shared" si="6"/>
        <v>0</v>
      </c>
      <c r="E60" s="241">
        <f t="shared" si="3"/>
        <v>0</v>
      </c>
      <c r="F60" s="26">
        <f t="shared" si="4"/>
        <v>0</v>
      </c>
      <c r="G60" s="25">
        <f t="shared" si="5"/>
        <v>0</v>
      </c>
    </row>
    <row r="61" spans="1:7" s="1" customFormat="1" x14ac:dyDescent="0.2">
      <c r="A61" s="34" t="str">
        <f t="shared" si="7"/>
        <v>Finished</v>
      </c>
      <c r="B61" s="35">
        <f t="shared" si="1"/>
        <v>43709</v>
      </c>
      <c r="C61" s="36">
        <f t="shared" si="2"/>
        <v>0</v>
      </c>
      <c r="D61" s="36">
        <f t="shared" si="6"/>
        <v>0</v>
      </c>
      <c r="E61" s="243">
        <f t="shared" si="3"/>
        <v>0</v>
      </c>
      <c r="F61" s="36">
        <f t="shared" si="4"/>
        <v>0</v>
      </c>
      <c r="G61" s="37">
        <f t="shared" si="5"/>
        <v>0</v>
      </c>
    </row>
    <row r="62" spans="1:7" s="1" customFormat="1" x14ac:dyDescent="0.2">
      <c r="A62" s="32" t="str">
        <f t="shared" si="7"/>
        <v>Finished</v>
      </c>
      <c r="B62" s="33">
        <f t="shared" si="1"/>
        <v>43739</v>
      </c>
      <c r="C62" s="26">
        <f t="shared" si="2"/>
        <v>0</v>
      </c>
      <c r="D62" s="26">
        <f t="shared" si="6"/>
        <v>0</v>
      </c>
      <c r="E62" s="241">
        <f t="shared" si="3"/>
        <v>0</v>
      </c>
      <c r="F62" s="26">
        <f t="shared" si="4"/>
        <v>0</v>
      </c>
      <c r="G62" s="25">
        <f t="shared" si="5"/>
        <v>0</v>
      </c>
    </row>
    <row r="63" spans="1:7" s="1" customFormat="1" x14ac:dyDescent="0.2">
      <c r="A63" s="34" t="str">
        <f t="shared" si="7"/>
        <v>Finished</v>
      </c>
      <c r="B63" s="35">
        <f t="shared" si="1"/>
        <v>43770</v>
      </c>
      <c r="C63" s="36">
        <f t="shared" si="2"/>
        <v>0</v>
      </c>
      <c r="D63" s="36">
        <f t="shared" si="6"/>
        <v>0</v>
      </c>
      <c r="E63" s="243">
        <f t="shared" si="3"/>
        <v>0</v>
      </c>
      <c r="F63" s="36">
        <f t="shared" si="4"/>
        <v>0</v>
      </c>
      <c r="G63" s="37">
        <f t="shared" si="5"/>
        <v>0</v>
      </c>
    </row>
    <row r="64" spans="1:7" s="1" customFormat="1" x14ac:dyDescent="0.2">
      <c r="A64" s="32" t="str">
        <f t="shared" si="7"/>
        <v>Finished</v>
      </c>
      <c r="B64" s="33">
        <f t="shared" si="1"/>
        <v>43800</v>
      </c>
      <c r="C64" s="26">
        <f t="shared" si="2"/>
        <v>0</v>
      </c>
      <c r="D64" s="26">
        <f t="shared" si="6"/>
        <v>0</v>
      </c>
      <c r="E64" s="241">
        <f t="shared" si="3"/>
        <v>0</v>
      </c>
      <c r="F64" s="26">
        <f t="shared" si="4"/>
        <v>0</v>
      </c>
      <c r="G64" s="25">
        <f t="shared" si="5"/>
        <v>0</v>
      </c>
    </row>
    <row r="65" spans="1:7" s="1" customFormat="1" x14ac:dyDescent="0.2">
      <c r="A65" s="34" t="str">
        <f t="shared" si="7"/>
        <v>Finished</v>
      </c>
      <c r="B65" s="35">
        <f t="shared" si="1"/>
        <v>43831</v>
      </c>
      <c r="C65" s="36">
        <f t="shared" si="2"/>
        <v>0</v>
      </c>
      <c r="D65" s="36">
        <f t="shared" si="6"/>
        <v>0</v>
      </c>
      <c r="E65" s="243">
        <f t="shared" si="3"/>
        <v>0</v>
      </c>
      <c r="F65" s="36">
        <f t="shared" si="4"/>
        <v>0</v>
      </c>
      <c r="G65" s="37">
        <f t="shared" si="5"/>
        <v>0</v>
      </c>
    </row>
    <row r="66" spans="1:7" s="1" customFormat="1" x14ac:dyDescent="0.2">
      <c r="A66" s="32" t="str">
        <f t="shared" si="7"/>
        <v>Finished</v>
      </c>
      <c r="B66" s="33">
        <f t="shared" si="1"/>
        <v>43862</v>
      </c>
      <c r="C66" s="26">
        <f t="shared" si="2"/>
        <v>0</v>
      </c>
      <c r="D66" s="26">
        <f t="shared" si="6"/>
        <v>0</v>
      </c>
      <c r="E66" s="241">
        <f t="shared" si="3"/>
        <v>0</v>
      </c>
      <c r="F66" s="26">
        <f t="shared" si="4"/>
        <v>0</v>
      </c>
      <c r="G66" s="25">
        <f t="shared" si="5"/>
        <v>0</v>
      </c>
    </row>
    <row r="67" spans="1:7" s="1" customFormat="1" x14ac:dyDescent="0.2">
      <c r="A67" s="34" t="str">
        <f t="shared" si="7"/>
        <v>Finished</v>
      </c>
      <c r="B67" s="35">
        <f t="shared" si="1"/>
        <v>43891</v>
      </c>
      <c r="C67" s="36">
        <f t="shared" si="2"/>
        <v>0</v>
      </c>
      <c r="D67" s="36">
        <f t="shared" si="6"/>
        <v>0</v>
      </c>
      <c r="E67" s="243">
        <f t="shared" si="3"/>
        <v>0</v>
      </c>
      <c r="F67" s="36">
        <f t="shared" si="4"/>
        <v>0</v>
      </c>
      <c r="G67" s="37">
        <f t="shared" si="5"/>
        <v>0</v>
      </c>
    </row>
    <row r="68" spans="1:7" s="1" customFormat="1" x14ac:dyDescent="0.2">
      <c r="A68" s="32" t="str">
        <f t="shared" si="7"/>
        <v>Finished</v>
      </c>
      <c r="B68" s="33">
        <f t="shared" si="1"/>
        <v>43922</v>
      </c>
      <c r="C68" s="26">
        <f t="shared" si="2"/>
        <v>0</v>
      </c>
      <c r="D68" s="26">
        <f t="shared" si="6"/>
        <v>0</v>
      </c>
      <c r="E68" s="241">
        <f t="shared" si="3"/>
        <v>0</v>
      </c>
      <c r="F68" s="26">
        <f t="shared" si="4"/>
        <v>0</v>
      </c>
      <c r="G68" s="25">
        <f t="shared" si="5"/>
        <v>0</v>
      </c>
    </row>
    <row r="69" spans="1:7" s="1" customFormat="1" x14ac:dyDescent="0.2">
      <c r="A69" s="34" t="str">
        <f t="shared" si="7"/>
        <v>Finished</v>
      </c>
      <c r="B69" s="35">
        <f t="shared" si="1"/>
        <v>43952</v>
      </c>
      <c r="C69" s="36">
        <f t="shared" si="2"/>
        <v>0</v>
      </c>
      <c r="D69" s="36">
        <f t="shared" si="6"/>
        <v>0</v>
      </c>
      <c r="E69" s="243">
        <f t="shared" si="3"/>
        <v>0</v>
      </c>
      <c r="F69" s="36">
        <f t="shared" si="4"/>
        <v>0</v>
      </c>
      <c r="G69" s="37">
        <f t="shared" si="5"/>
        <v>0</v>
      </c>
    </row>
    <row r="70" spans="1:7" s="1" customFormat="1" x14ac:dyDescent="0.2">
      <c r="A70" s="32" t="str">
        <f t="shared" si="7"/>
        <v>Finished</v>
      </c>
      <c r="B70" s="33">
        <f t="shared" si="1"/>
        <v>43983</v>
      </c>
      <c r="C70" s="26">
        <f t="shared" si="2"/>
        <v>0</v>
      </c>
      <c r="D70" s="26">
        <f t="shared" si="6"/>
        <v>0</v>
      </c>
      <c r="E70" s="241">
        <f t="shared" si="3"/>
        <v>0</v>
      </c>
      <c r="F70" s="26">
        <f t="shared" si="4"/>
        <v>0</v>
      </c>
      <c r="G70" s="25">
        <f t="shared" si="5"/>
        <v>0</v>
      </c>
    </row>
    <row r="71" spans="1:7" s="1" customFormat="1" x14ac:dyDescent="0.2">
      <c r="A71" s="34" t="str">
        <f t="shared" si="7"/>
        <v>Finished</v>
      </c>
      <c r="B71" s="35">
        <f t="shared" si="1"/>
        <v>44013</v>
      </c>
      <c r="C71" s="36">
        <f t="shared" si="2"/>
        <v>0</v>
      </c>
      <c r="D71" s="36">
        <f t="shared" si="6"/>
        <v>0</v>
      </c>
      <c r="E71" s="243">
        <f t="shared" si="3"/>
        <v>0</v>
      </c>
      <c r="F71" s="36">
        <f t="shared" si="4"/>
        <v>0</v>
      </c>
      <c r="G71" s="37">
        <f t="shared" si="5"/>
        <v>0</v>
      </c>
    </row>
    <row r="72" spans="1:7" s="4" customFormat="1" ht="15" x14ac:dyDescent="0.25">
      <c r="A72" s="42" t="str">
        <f t="shared" si="7"/>
        <v>Finished</v>
      </c>
      <c r="B72" s="43">
        <f t="shared" si="1"/>
        <v>44044</v>
      </c>
      <c r="C72" s="44">
        <f t="shared" si="2"/>
        <v>0</v>
      </c>
      <c r="D72" s="45">
        <f t="shared" si="6"/>
        <v>0</v>
      </c>
      <c r="E72" s="244">
        <f t="shared" si="3"/>
        <v>0</v>
      </c>
      <c r="F72" s="44">
        <f t="shared" si="4"/>
        <v>0</v>
      </c>
      <c r="G72" s="46">
        <f t="shared" si="5"/>
        <v>0</v>
      </c>
    </row>
    <row r="73" spans="1:7" s="1" customFormat="1" x14ac:dyDescent="0.2">
      <c r="A73" s="34" t="str">
        <f t="shared" si="7"/>
        <v>Finished</v>
      </c>
      <c r="B73" s="35">
        <f t="shared" si="1"/>
        <v>44075</v>
      </c>
      <c r="C73" s="36">
        <f>+G72</f>
        <v>0</v>
      </c>
      <c r="D73" s="36">
        <f t="shared" si="6"/>
        <v>0</v>
      </c>
      <c r="E73" s="243">
        <f t="shared" si="3"/>
        <v>0</v>
      </c>
      <c r="F73" s="36">
        <f t="shared" si="4"/>
        <v>0</v>
      </c>
      <c r="G73" s="37">
        <f t="shared" si="5"/>
        <v>0</v>
      </c>
    </row>
    <row r="74" spans="1:7" s="1" customFormat="1" x14ac:dyDescent="0.2">
      <c r="A74" s="32" t="str">
        <f t="shared" si="7"/>
        <v>Finished</v>
      </c>
      <c r="B74" s="33">
        <f t="shared" si="1"/>
        <v>44105</v>
      </c>
      <c r="C74" s="26">
        <f t="shared" si="2"/>
        <v>0</v>
      </c>
      <c r="D74" s="26">
        <f t="shared" si="6"/>
        <v>0</v>
      </c>
      <c r="E74" s="241">
        <f t="shared" si="3"/>
        <v>0</v>
      </c>
      <c r="F74" s="26">
        <f t="shared" si="4"/>
        <v>0</v>
      </c>
      <c r="G74" s="25">
        <f t="shared" si="5"/>
        <v>0</v>
      </c>
    </row>
    <row r="75" spans="1:7" s="1" customFormat="1" x14ac:dyDescent="0.2">
      <c r="A75" s="34" t="str">
        <f t="shared" si="7"/>
        <v>Finished</v>
      </c>
      <c r="B75" s="35">
        <f t="shared" si="1"/>
        <v>44136</v>
      </c>
      <c r="C75" s="36">
        <f t="shared" si="2"/>
        <v>0</v>
      </c>
      <c r="D75" s="36">
        <f t="shared" si="6"/>
        <v>0</v>
      </c>
      <c r="E75" s="243">
        <f t="shared" si="3"/>
        <v>0</v>
      </c>
      <c r="F75" s="36">
        <f t="shared" si="4"/>
        <v>0</v>
      </c>
      <c r="G75" s="37">
        <f t="shared" si="5"/>
        <v>0</v>
      </c>
    </row>
    <row r="76" spans="1:7" s="1" customFormat="1" x14ac:dyDescent="0.2">
      <c r="A76" s="32" t="str">
        <f t="shared" si="7"/>
        <v>Finished</v>
      </c>
      <c r="B76" s="33">
        <f t="shared" si="1"/>
        <v>44166</v>
      </c>
      <c r="C76" s="26">
        <f t="shared" si="2"/>
        <v>0</v>
      </c>
      <c r="D76" s="26">
        <f t="shared" si="6"/>
        <v>0</v>
      </c>
      <c r="E76" s="241">
        <f t="shared" si="3"/>
        <v>0</v>
      </c>
      <c r="F76" s="26">
        <f t="shared" si="4"/>
        <v>0</v>
      </c>
      <c r="G76" s="25">
        <f t="shared" si="5"/>
        <v>0</v>
      </c>
    </row>
    <row r="77" spans="1:7" s="1" customFormat="1" x14ac:dyDescent="0.2">
      <c r="A77" s="34" t="str">
        <f t="shared" si="7"/>
        <v>Finished</v>
      </c>
      <c r="B77" s="35">
        <f t="shared" si="1"/>
        <v>44197</v>
      </c>
      <c r="C77" s="36">
        <f t="shared" si="2"/>
        <v>0</v>
      </c>
      <c r="D77" s="36">
        <f t="shared" si="6"/>
        <v>0</v>
      </c>
      <c r="E77" s="243">
        <f t="shared" si="3"/>
        <v>0</v>
      </c>
      <c r="F77" s="36">
        <f t="shared" si="4"/>
        <v>0</v>
      </c>
      <c r="G77" s="37">
        <f t="shared" si="5"/>
        <v>0</v>
      </c>
    </row>
    <row r="78" spans="1:7" s="1" customFormat="1" x14ac:dyDescent="0.2">
      <c r="A78" s="32" t="str">
        <f t="shared" si="7"/>
        <v>Finished</v>
      </c>
      <c r="B78" s="33">
        <f t="shared" si="1"/>
        <v>44228</v>
      </c>
      <c r="C78" s="26">
        <f t="shared" si="2"/>
        <v>0</v>
      </c>
      <c r="D78" s="26">
        <f t="shared" si="6"/>
        <v>0</v>
      </c>
      <c r="E78" s="241">
        <f t="shared" si="3"/>
        <v>0</v>
      </c>
      <c r="F78" s="26">
        <f t="shared" si="4"/>
        <v>0</v>
      </c>
      <c r="G78" s="25">
        <f t="shared" si="5"/>
        <v>0</v>
      </c>
    </row>
    <row r="79" spans="1:7" s="1" customFormat="1" x14ac:dyDescent="0.2">
      <c r="A79" s="34" t="str">
        <f t="shared" si="7"/>
        <v>Finished</v>
      </c>
      <c r="B79" s="35">
        <f t="shared" si="1"/>
        <v>44256</v>
      </c>
      <c r="C79" s="36">
        <f t="shared" si="2"/>
        <v>0</v>
      </c>
      <c r="D79" s="36">
        <f t="shared" si="6"/>
        <v>0</v>
      </c>
      <c r="E79" s="243">
        <f t="shared" si="3"/>
        <v>0</v>
      </c>
      <c r="F79" s="36">
        <f t="shared" si="4"/>
        <v>0</v>
      </c>
      <c r="G79" s="37">
        <f t="shared" si="5"/>
        <v>0</v>
      </c>
    </row>
    <row r="80" spans="1:7" s="1" customFormat="1" x14ac:dyDescent="0.2">
      <c r="A80" s="34" t="str">
        <f t="shared" si="7"/>
        <v>Finished</v>
      </c>
      <c r="B80" s="35">
        <f t="shared" si="1"/>
        <v>44287</v>
      </c>
      <c r="C80" s="36">
        <f t="shared" si="2"/>
        <v>0</v>
      </c>
      <c r="D80" s="36">
        <f t="shared" si="6"/>
        <v>0</v>
      </c>
      <c r="E80" s="243">
        <f t="shared" si="3"/>
        <v>0</v>
      </c>
      <c r="F80" s="36">
        <f t="shared" si="4"/>
        <v>0</v>
      </c>
      <c r="G80" s="37">
        <f t="shared" si="5"/>
        <v>0</v>
      </c>
    </row>
    <row r="81" spans="1:7" s="1" customFormat="1" x14ac:dyDescent="0.2">
      <c r="A81" s="34" t="str">
        <f t="shared" si="7"/>
        <v>Finished</v>
      </c>
      <c r="B81" s="35">
        <f t="shared" si="1"/>
        <v>44317</v>
      </c>
      <c r="C81" s="36">
        <f t="shared" si="2"/>
        <v>0</v>
      </c>
      <c r="D81" s="36">
        <f t="shared" si="6"/>
        <v>0</v>
      </c>
      <c r="E81" s="243">
        <f t="shared" si="3"/>
        <v>0</v>
      </c>
      <c r="F81" s="36">
        <f t="shared" si="4"/>
        <v>0</v>
      </c>
      <c r="G81" s="37">
        <f t="shared" si="5"/>
        <v>0</v>
      </c>
    </row>
    <row r="82" spans="1:7" s="1" customFormat="1" x14ac:dyDescent="0.2">
      <c r="A82" s="34" t="str">
        <f t="shared" si="7"/>
        <v>Finished</v>
      </c>
      <c r="B82" s="35">
        <f t="shared" si="1"/>
        <v>44348</v>
      </c>
      <c r="C82" s="36">
        <f t="shared" si="2"/>
        <v>0</v>
      </c>
      <c r="D82" s="36">
        <f t="shared" si="6"/>
        <v>0</v>
      </c>
      <c r="E82" s="243">
        <f t="shared" si="3"/>
        <v>0</v>
      </c>
      <c r="F82" s="36">
        <f t="shared" si="4"/>
        <v>0</v>
      </c>
      <c r="G82" s="37">
        <f t="shared" si="5"/>
        <v>0</v>
      </c>
    </row>
    <row r="83" spans="1:7" s="1" customFormat="1" x14ac:dyDescent="0.2">
      <c r="A83" s="34" t="str">
        <f t="shared" si="7"/>
        <v>Finished</v>
      </c>
      <c r="B83" s="35">
        <f t="shared" si="1"/>
        <v>44378</v>
      </c>
      <c r="C83" s="36">
        <f t="shared" si="2"/>
        <v>0</v>
      </c>
      <c r="D83" s="36">
        <f t="shared" si="6"/>
        <v>0</v>
      </c>
      <c r="E83" s="243">
        <f t="shared" si="3"/>
        <v>0</v>
      </c>
      <c r="F83" s="36">
        <f t="shared" si="4"/>
        <v>0</v>
      </c>
      <c r="G83" s="37">
        <f t="shared" si="5"/>
        <v>0</v>
      </c>
    </row>
    <row r="84" spans="1:7" s="1" customFormat="1" x14ac:dyDescent="0.2">
      <c r="A84" s="34" t="str">
        <f t="shared" si="7"/>
        <v>Finished</v>
      </c>
      <c r="B84" s="35">
        <f t="shared" si="1"/>
        <v>44409</v>
      </c>
      <c r="C84" s="36">
        <f t="shared" si="2"/>
        <v>0</v>
      </c>
      <c r="D84" s="36">
        <f t="shared" si="6"/>
        <v>0</v>
      </c>
      <c r="E84" s="243">
        <f t="shared" si="3"/>
        <v>0</v>
      </c>
      <c r="F84" s="36">
        <f t="shared" si="4"/>
        <v>0</v>
      </c>
      <c r="G84" s="37">
        <f t="shared" si="5"/>
        <v>0</v>
      </c>
    </row>
    <row r="85" spans="1:7" s="1" customFormat="1" x14ac:dyDescent="0.2">
      <c r="A85" s="34" t="str">
        <f t="shared" si="7"/>
        <v>Finished</v>
      </c>
      <c r="B85" s="35">
        <f t="shared" si="1"/>
        <v>44440</v>
      </c>
      <c r="C85" s="36">
        <f t="shared" si="2"/>
        <v>0</v>
      </c>
      <c r="D85" s="36">
        <f t="shared" si="6"/>
        <v>0</v>
      </c>
      <c r="E85" s="243">
        <f t="shared" si="3"/>
        <v>0</v>
      </c>
      <c r="F85" s="36">
        <f t="shared" si="4"/>
        <v>0</v>
      </c>
      <c r="G85" s="37">
        <f t="shared" si="5"/>
        <v>0</v>
      </c>
    </row>
    <row r="86" spans="1:7" s="1" customFormat="1" x14ac:dyDescent="0.2">
      <c r="A86" s="34" t="str">
        <f t="shared" si="7"/>
        <v>Finished</v>
      </c>
      <c r="B86" s="35">
        <f t="shared" si="1"/>
        <v>44470</v>
      </c>
      <c r="C86" s="36">
        <f t="shared" si="2"/>
        <v>0</v>
      </c>
      <c r="D86" s="36">
        <f t="shared" si="6"/>
        <v>0</v>
      </c>
      <c r="E86" s="243">
        <f t="shared" si="3"/>
        <v>0</v>
      </c>
      <c r="F86" s="36">
        <f t="shared" si="4"/>
        <v>0</v>
      </c>
      <c r="G86" s="37">
        <f t="shared" si="5"/>
        <v>0</v>
      </c>
    </row>
    <row r="87" spans="1:7" s="1" customFormat="1" x14ac:dyDescent="0.2">
      <c r="A87" s="34" t="str">
        <f t="shared" si="7"/>
        <v>Finished</v>
      </c>
      <c r="B87" s="35">
        <f t="shared" si="1"/>
        <v>44501</v>
      </c>
      <c r="C87" s="36">
        <f t="shared" si="2"/>
        <v>0</v>
      </c>
      <c r="D87" s="36">
        <f t="shared" si="6"/>
        <v>0</v>
      </c>
      <c r="E87" s="243">
        <f t="shared" si="3"/>
        <v>0</v>
      </c>
      <c r="F87" s="36">
        <f t="shared" si="4"/>
        <v>0</v>
      </c>
      <c r="G87" s="37">
        <f t="shared" si="5"/>
        <v>0</v>
      </c>
    </row>
    <row r="88" spans="1:7" s="1" customFormat="1" x14ac:dyDescent="0.2">
      <c r="A88" s="34" t="str">
        <f t="shared" si="7"/>
        <v>Finished</v>
      </c>
      <c r="B88" s="35">
        <f t="shared" si="1"/>
        <v>44531</v>
      </c>
      <c r="C88" s="36">
        <f t="shared" si="2"/>
        <v>0</v>
      </c>
      <c r="D88" s="36">
        <f t="shared" si="6"/>
        <v>0</v>
      </c>
      <c r="E88" s="243">
        <f t="shared" si="3"/>
        <v>0</v>
      </c>
      <c r="F88" s="36">
        <f t="shared" si="4"/>
        <v>0</v>
      </c>
      <c r="G88" s="37">
        <f t="shared" si="5"/>
        <v>0</v>
      </c>
    </row>
    <row r="89" spans="1:7" s="1" customFormat="1" x14ac:dyDescent="0.2">
      <c r="A89" s="34" t="str">
        <f t="shared" si="7"/>
        <v>Finished</v>
      </c>
      <c r="B89" s="35">
        <f t="shared" si="1"/>
        <v>44562</v>
      </c>
      <c r="C89" s="36">
        <f t="shared" si="2"/>
        <v>0</v>
      </c>
      <c r="D89" s="36">
        <f t="shared" si="6"/>
        <v>0</v>
      </c>
      <c r="E89" s="243">
        <f t="shared" si="3"/>
        <v>0</v>
      </c>
      <c r="F89" s="36">
        <f t="shared" si="4"/>
        <v>0</v>
      </c>
      <c r="G89" s="37">
        <f t="shared" si="5"/>
        <v>0</v>
      </c>
    </row>
    <row r="90" spans="1:7" s="1" customFormat="1" x14ac:dyDescent="0.2">
      <c r="A90" s="34" t="str">
        <f t="shared" si="7"/>
        <v>Finished</v>
      </c>
      <c r="B90" s="35">
        <f t="shared" ref="B90:B153" si="8">+EDATE(B89,Len_of_pmt_interval)</f>
        <v>44593</v>
      </c>
      <c r="C90" s="36">
        <f t="shared" ref="C90:C153" si="9">+G89</f>
        <v>0</v>
      </c>
      <c r="D90" s="36">
        <f t="shared" si="6"/>
        <v>0</v>
      </c>
      <c r="E90" s="243">
        <f t="shared" ref="E90:E153" si="10">+G89*cal_periodic_pmt_rate</f>
        <v>0</v>
      </c>
      <c r="F90" s="36">
        <f t="shared" ref="F90:F153" si="11">+IF(A90&lt;num_pmts,$F$19,C90)</f>
        <v>0</v>
      </c>
      <c r="G90" s="37">
        <f t="shared" ref="G90:G153" si="12">+C90-F90</f>
        <v>0</v>
      </c>
    </row>
    <row r="91" spans="1:7" s="1" customFormat="1" x14ac:dyDescent="0.2">
      <c r="A91" s="34" t="str">
        <f t="shared" si="7"/>
        <v>Finished</v>
      </c>
      <c r="B91" s="35">
        <f t="shared" si="8"/>
        <v>44621</v>
      </c>
      <c r="C91" s="36">
        <f t="shared" si="9"/>
        <v>0</v>
      </c>
      <c r="D91" s="36">
        <f t="shared" ref="D91:D154" si="13">+E91+F91</f>
        <v>0</v>
      </c>
      <c r="E91" s="243">
        <f t="shared" si="10"/>
        <v>0</v>
      </c>
      <c r="F91" s="36">
        <f t="shared" si="11"/>
        <v>0</v>
      </c>
      <c r="G91" s="37">
        <f t="shared" si="12"/>
        <v>0</v>
      </c>
    </row>
    <row r="92" spans="1:7" s="1" customFormat="1" x14ac:dyDescent="0.2">
      <c r="A92" s="34" t="str">
        <f t="shared" si="7"/>
        <v>Finished</v>
      </c>
      <c r="B92" s="35">
        <f t="shared" si="8"/>
        <v>44652</v>
      </c>
      <c r="C92" s="36">
        <f t="shared" si="9"/>
        <v>0</v>
      </c>
      <c r="D92" s="36">
        <f t="shared" si="13"/>
        <v>0</v>
      </c>
      <c r="E92" s="243">
        <f t="shared" si="10"/>
        <v>0</v>
      </c>
      <c r="F92" s="36">
        <f t="shared" si="11"/>
        <v>0</v>
      </c>
      <c r="G92" s="37">
        <f t="shared" si="12"/>
        <v>0</v>
      </c>
    </row>
    <row r="93" spans="1:7" s="1" customFormat="1" x14ac:dyDescent="0.2">
      <c r="A93" s="34" t="str">
        <f t="shared" si="7"/>
        <v>Finished</v>
      </c>
      <c r="B93" s="35">
        <f t="shared" si="8"/>
        <v>44682</v>
      </c>
      <c r="C93" s="36">
        <f t="shared" si="9"/>
        <v>0</v>
      </c>
      <c r="D93" s="36">
        <f t="shared" si="13"/>
        <v>0</v>
      </c>
      <c r="E93" s="243">
        <f t="shared" si="10"/>
        <v>0</v>
      </c>
      <c r="F93" s="36">
        <f t="shared" si="11"/>
        <v>0</v>
      </c>
      <c r="G93" s="37">
        <f t="shared" si="12"/>
        <v>0</v>
      </c>
    </row>
    <row r="94" spans="1:7" s="1" customFormat="1" x14ac:dyDescent="0.2">
      <c r="A94" s="34" t="str">
        <f t="shared" si="7"/>
        <v>Finished</v>
      </c>
      <c r="B94" s="35">
        <f t="shared" si="8"/>
        <v>44713</v>
      </c>
      <c r="C94" s="36">
        <f t="shared" si="9"/>
        <v>0</v>
      </c>
      <c r="D94" s="36">
        <f t="shared" si="13"/>
        <v>0</v>
      </c>
      <c r="E94" s="243">
        <f t="shared" si="10"/>
        <v>0</v>
      </c>
      <c r="F94" s="36">
        <f t="shared" si="11"/>
        <v>0</v>
      </c>
      <c r="G94" s="37">
        <f t="shared" si="12"/>
        <v>0</v>
      </c>
    </row>
    <row r="95" spans="1:7" s="1" customFormat="1" x14ac:dyDescent="0.2">
      <c r="A95" s="34" t="str">
        <f t="shared" si="7"/>
        <v>Finished</v>
      </c>
      <c r="B95" s="35">
        <f t="shared" si="8"/>
        <v>44743</v>
      </c>
      <c r="C95" s="36">
        <f t="shared" si="9"/>
        <v>0</v>
      </c>
      <c r="D95" s="36">
        <f t="shared" si="13"/>
        <v>0</v>
      </c>
      <c r="E95" s="243">
        <f t="shared" si="10"/>
        <v>0</v>
      </c>
      <c r="F95" s="36">
        <f t="shared" si="11"/>
        <v>0</v>
      </c>
      <c r="G95" s="37">
        <f t="shared" si="12"/>
        <v>0</v>
      </c>
    </row>
    <row r="96" spans="1:7" s="1" customFormat="1" x14ac:dyDescent="0.2">
      <c r="A96" s="34" t="str">
        <f t="shared" si="7"/>
        <v>Finished</v>
      </c>
      <c r="B96" s="35">
        <f t="shared" si="8"/>
        <v>44774</v>
      </c>
      <c r="C96" s="36">
        <f t="shared" si="9"/>
        <v>0</v>
      </c>
      <c r="D96" s="36">
        <f t="shared" si="13"/>
        <v>0</v>
      </c>
      <c r="E96" s="243">
        <f t="shared" si="10"/>
        <v>0</v>
      </c>
      <c r="F96" s="36">
        <f t="shared" si="11"/>
        <v>0</v>
      </c>
      <c r="G96" s="37">
        <f t="shared" si="12"/>
        <v>0</v>
      </c>
    </row>
    <row r="97" spans="1:7" s="1" customFormat="1" x14ac:dyDescent="0.2">
      <c r="A97" s="34" t="str">
        <f t="shared" si="7"/>
        <v>Finished</v>
      </c>
      <c r="B97" s="35">
        <f t="shared" si="8"/>
        <v>44805</v>
      </c>
      <c r="C97" s="36">
        <f t="shared" si="9"/>
        <v>0</v>
      </c>
      <c r="D97" s="36">
        <f t="shared" si="13"/>
        <v>0</v>
      </c>
      <c r="E97" s="243">
        <f t="shared" si="10"/>
        <v>0</v>
      </c>
      <c r="F97" s="36">
        <f t="shared" si="11"/>
        <v>0</v>
      </c>
      <c r="G97" s="37">
        <f t="shared" si="12"/>
        <v>0</v>
      </c>
    </row>
    <row r="98" spans="1:7" s="1" customFormat="1" x14ac:dyDescent="0.2">
      <c r="A98" s="34" t="str">
        <f t="shared" si="7"/>
        <v>Finished</v>
      </c>
      <c r="B98" s="35">
        <f t="shared" si="8"/>
        <v>44835</v>
      </c>
      <c r="C98" s="36">
        <f t="shared" si="9"/>
        <v>0</v>
      </c>
      <c r="D98" s="36">
        <f t="shared" si="13"/>
        <v>0</v>
      </c>
      <c r="E98" s="243">
        <f t="shared" si="10"/>
        <v>0</v>
      </c>
      <c r="F98" s="36">
        <f t="shared" si="11"/>
        <v>0</v>
      </c>
      <c r="G98" s="37">
        <f t="shared" si="12"/>
        <v>0</v>
      </c>
    </row>
    <row r="99" spans="1:7" s="1" customFormat="1" x14ac:dyDescent="0.2">
      <c r="A99" s="34" t="str">
        <f t="shared" si="7"/>
        <v>Finished</v>
      </c>
      <c r="B99" s="35">
        <f t="shared" si="8"/>
        <v>44866</v>
      </c>
      <c r="C99" s="36">
        <f t="shared" si="9"/>
        <v>0</v>
      </c>
      <c r="D99" s="36">
        <f t="shared" si="13"/>
        <v>0</v>
      </c>
      <c r="E99" s="243">
        <f t="shared" si="10"/>
        <v>0</v>
      </c>
      <c r="F99" s="36">
        <f t="shared" si="11"/>
        <v>0</v>
      </c>
      <c r="G99" s="37">
        <f t="shared" si="12"/>
        <v>0</v>
      </c>
    </row>
    <row r="100" spans="1:7" s="1" customFormat="1" x14ac:dyDescent="0.2">
      <c r="A100" s="34" t="str">
        <f t="shared" si="7"/>
        <v>Finished</v>
      </c>
      <c r="B100" s="35">
        <f t="shared" si="8"/>
        <v>44896</v>
      </c>
      <c r="C100" s="36">
        <f t="shared" si="9"/>
        <v>0</v>
      </c>
      <c r="D100" s="36">
        <f t="shared" si="13"/>
        <v>0</v>
      </c>
      <c r="E100" s="243">
        <f t="shared" si="10"/>
        <v>0</v>
      </c>
      <c r="F100" s="36">
        <f t="shared" si="11"/>
        <v>0</v>
      </c>
      <c r="G100" s="37">
        <f t="shared" si="12"/>
        <v>0</v>
      </c>
    </row>
    <row r="101" spans="1:7" x14ac:dyDescent="0.2">
      <c r="A101" s="34" t="str">
        <f t="shared" si="7"/>
        <v>Finished</v>
      </c>
      <c r="B101" s="35">
        <f t="shared" si="8"/>
        <v>44927</v>
      </c>
      <c r="C101" s="36">
        <f t="shared" si="9"/>
        <v>0</v>
      </c>
      <c r="D101" s="36">
        <f t="shared" si="13"/>
        <v>0</v>
      </c>
      <c r="E101" s="243">
        <f t="shared" si="10"/>
        <v>0</v>
      </c>
      <c r="F101" s="36">
        <f t="shared" si="11"/>
        <v>0</v>
      </c>
      <c r="G101" s="37">
        <f t="shared" si="12"/>
        <v>0</v>
      </c>
    </row>
    <row r="102" spans="1:7" x14ac:dyDescent="0.2">
      <c r="A102" s="34" t="str">
        <f t="shared" si="7"/>
        <v>Finished</v>
      </c>
      <c r="B102" s="35">
        <f t="shared" si="8"/>
        <v>44958</v>
      </c>
      <c r="C102" s="36">
        <f t="shared" si="9"/>
        <v>0</v>
      </c>
      <c r="D102" s="36">
        <f t="shared" si="13"/>
        <v>0</v>
      </c>
      <c r="E102" s="243">
        <f t="shared" si="10"/>
        <v>0</v>
      </c>
      <c r="F102" s="36">
        <f t="shared" si="11"/>
        <v>0</v>
      </c>
      <c r="G102" s="37">
        <f t="shared" si="12"/>
        <v>0</v>
      </c>
    </row>
    <row r="103" spans="1:7" x14ac:dyDescent="0.2">
      <c r="A103" s="34" t="str">
        <f t="shared" si="7"/>
        <v>Finished</v>
      </c>
      <c r="B103" s="35">
        <f t="shared" si="8"/>
        <v>44986</v>
      </c>
      <c r="C103" s="36">
        <f t="shared" si="9"/>
        <v>0</v>
      </c>
      <c r="D103" s="36">
        <f t="shared" si="13"/>
        <v>0</v>
      </c>
      <c r="E103" s="243">
        <f t="shared" si="10"/>
        <v>0</v>
      </c>
      <c r="F103" s="36">
        <f t="shared" si="11"/>
        <v>0</v>
      </c>
      <c r="G103" s="37">
        <f t="shared" si="12"/>
        <v>0</v>
      </c>
    </row>
    <row r="104" spans="1:7" x14ac:dyDescent="0.2">
      <c r="A104" s="34" t="str">
        <f t="shared" si="7"/>
        <v>Finished</v>
      </c>
      <c r="B104" s="35">
        <f t="shared" si="8"/>
        <v>45017</v>
      </c>
      <c r="C104" s="36">
        <f t="shared" si="9"/>
        <v>0</v>
      </c>
      <c r="D104" s="36">
        <f t="shared" si="13"/>
        <v>0</v>
      </c>
      <c r="E104" s="243">
        <f t="shared" si="10"/>
        <v>0</v>
      </c>
      <c r="F104" s="36">
        <f t="shared" si="11"/>
        <v>0</v>
      </c>
      <c r="G104" s="37">
        <f t="shared" si="12"/>
        <v>0</v>
      </c>
    </row>
    <row r="105" spans="1:7" x14ac:dyDescent="0.2">
      <c r="A105" s="34" t="str">
        <f t="shared" si="7"/>
        <v>Finished</v>
      </c>
      <c r="B105" s="35">
        <f t="shared" si="8"/>
        <v>45047</v>
      </c>
      <c r="C105" s="36">
        <f t="shared" si="9"/>
        <v>0</v>
      </c>
      <c r="D105" s="36">
        <f t="shared" si="13"/>
        <v>0</v>
      </c>
      <c r="E105" s="243">
        <f t="shared" si="10"/>
        <v>0</v>
      </c>
      <c r="F105" s="36">
        <f t="shared" si="11"/>
        <v>0</v>
      </c>
      <c r="G105" s="37">
        <f t="shared" si="12"/>
        <v>0</v>
      </c>
    </row>
    <row r="106" spans="1:7" x14ac:dyDescent="0.2">
      <c r="A106" s="34" t="str">
        <f t="shared" si="7"/>
        <v>Finished</v>
      </c>
      <c r="B106" s="35">
        <f t="shared" si="8"/>
        <v>45078</v>
      </c>
      <c r="C106" s="36">
        <f t="shared" si="9"/>
        <v>0</v>
      </c>
      <c r="D106" s="36">
        <f t="shared" si="13"/>
        <v>0</v>
      </c>
      <c r="E106" s="243">
        <f t="shared" si="10"/>
        <v>0</v>
      </c>
      <c r="F106" s="36">
        <f t="shared" si="11"/>
        <v>0</v>
      </c>
      <c r="G106" s="37">
        <f t="shared" si="12"/>
        <v>0</v>
      </c>
    </row>
    <row r="107" spans="1:7" x14ac:dyDescent="0.2">
      <c r="A107" s="34" t="str">
        <f t="shared" si="7"/>
        <v>Finished</v>
      </c>
      <c r="B107" s="35">
        <f t="shared" si="8"/>
        <v>45108</v>
      </c>
      <c r="C107" s="36">
        <f t="shared" si="9"/>
        <v>0</v>
      </c>
      <c r="D107" s="36">
        <f t="shared" si="13"/>
        <v>0</v>
      </c>
      <c r="E107" s="243">
        <f t="shared" si="10"/>
        <v>0</v>
      </c>
      <c r="F107" s="36">
        <f t="shared" si="11"/>
        <v>0</v>
      </c>
      <c r="G107" s="37">
        <f t="shared" si="12"/>
        <v>0</v>
      </c>
    </row>
    <row r="108" spans="1:7" x14ac:dyDescent="0.2">
      <c r="A108" s="34" t="str">
        <f t="shared" si="7"/>
        <v>Finished</v>
      </c>
      <c r="B108" s="35">
        <f t="shared" si="8"/>
        <v>45139</v>
      </c>
      <c r="C108" s="36">
        <f t="shared" si="9"/>
        <v>0</v>
      </c>
      <c r="D108" s="36">
        <f t="shared" si="13"/>
        <v>0</v>
      </c>
      <c r="E108" s="243">
        <f t="shared" si="10"/>
        <v>0</v>
      </c>
      <c r="F108" s="36">
        <f t="shared" si="11"/>
        <v>0</v>
      </c>
      <c r="G108" s="37">
        <f t="shared" si="12"/>
        <v>0</v>
      </c>
    </row>
    <row r="109" spans="1:7" x14ac:dyDescent="0.2">
      <c r="A109" s="34" t="str">
        <f t="shared" si="7"/>
        <v>Finished</v>
      </c>
      <c r="B109" s="35">
        <f t="shared" si="8"/>
        <v>45170</v>
      </c>
      <c r="C109" s="36">
        <f t="shared" si="9"/>
        <v>0</v>
      </c>
      <c r="D109" s="36">
        <f t="shared" si="13"/>
        <v>0</v>
      </c>
      <c r="E109" s="243">
        <f t="shared" si="10"/>
        <v>0</v>
      </c>
      <c r="F109" s="36">
        <f t="shared" si="11"/>
        <v>0</v>
      </c>
      <c r="G109" s="37">
        <f t="shared" si="12"/>
        <v>0</v>
      </c>
    </row>
    <row r="110" spans="1:7" x14ac:dyDescent="0.2">
      <c r="A110" s="34" t="str">
        <f t="shared" si="7"/>
        <v>Finished</v>
      </c>
      <c r="B110" s="35">
        <f t="shared" si="8"/>
        <v>45200</v>
      </c>
      <c r="C110" s="36">
        <f t="shared" si="9"/>
        <v>0</v>
      </c>
      <c r="D110" s="36">
        <f t="shared" si="13"/>
        <v>0</v>
      </c>
      <c r="E110" s="243">
        <f t="shared" si="10"/>
        <v>0</v>
      </c>
      <c r="F110" s="36">
        <f t="shared" si="11"/>
        <v>0</v>
      </c>
      <c r="G110" s="37">
        <f t="shared" si="12"/>
        <v>0</v>
      </c>
    </row>
    <row r="111" spans="1:7" x14ac:dyDescent="0.2">
      <c r="A111" s="34" t="str">
        <f t="shared" si="7"/>
        <v>Finished</v>
      </c>
      <c r="B111" s="35">
        <f t="shared" si="8"/>
        <v>45231</v>
      </c>
      <c r="C111" s="36">
        <f t="shared" si="9"/>
        <v>0</v>
      </c>
      <c r="D111" s="36">
        <f t="shared" si="13"/>
        <v>0</v>
      </c>
      <c r="E111" s="243">
        <f t="shared" si="10"/>
        <v>0</v>
      </c>
      <c r="F111" s="36">
        <f t="shared" si="11"/>
        <v>0</v>
      </c>
      <c r="G111" s="37">
        <f t="shared" si="12"/>
        <v>0</v>
      </c>
    </row>
    <row r="112" spans="1:7" x14ac:dyDescent="0.2">
      <c r="A112" s="34" t="str">
        <f t="shared" si="7"/>
        <v>Finished</v>
      </c>
      <c r="B112" s="35">
        <f t="shared" si="8"/>
        <v>45261</v>
      </c>
      <c r="C112" s="36">
        <f t="shared" si="9"/>
        <v>0</v>
      </c>
      <c r="D112" s="36">
        <f t="shared" si="13"/>
        <v>0</v>
      </c>
      <c r="E112" s="243">
        <f t="shared" si="10"/>
        <v>0</v>
      </c>
      <c r="F112" s="36">
        <f t="shared" si="11"/>
        <v>0</v>
      </c>
      <c r="G112" s="37">
        <f t="shared" si="12"/>
        <v>0</v>
      </c>
    </row>
    <row r="113" spans="1:7" x14ac:dyDescent="0.2">
      <c r="A113" s="34" t="str">
        <f t="shared" si="7"/>
        <v>Finished</v>
      </c>
      <c r="B113" s="35">
        <f t="shared" si="8"/>
        <v>45292</v>
      </c>
      <c r="C113" s="36">
        <f t="shared" si="9"/>
        <v>0</v>
      </c>
      <c r="D113" s="36">
        <f t="shared" si="13"/>
        <v>0</v>
      </c>
      <c r="E113" s="243">
        <f t="shared" si="10"/>
        <v>0</v>
      </c>
      <c r="F113" s="36">
        <f t="shared" si="11"/>
        <v>0</v>
      </c>
      <c r="G113" s="37">
        <f t="shared" si="12"/>
        <v>0</v>
      </c>
    </row>
    <row r="114" spans="1:7" x14ac:dyDescent="0.2">
      <c r="A114" s="34" t="str">
        <f t="shared" si="7"/>
        <v>Finished</v>
      </c>
      <c r="B114" s="35">
        <f t="shared" si="8"/>
        <v>45323</v>
      </c>
      <c r="C114" s="36">
        <f t="shared" si="9"/>
        <v>0</v>
      </c>
      <c r="D114" s="36">
        <f t="shared" si="13"/>
        <v>0</v>
      </c>
      <c r="E114" s="243">
        <f t="shared" si="10"/>
        <v>0</v>
      </c>
      <c r="F114" s="36">
        <f t="shared" si="11"/>
        <v>0</v>
      </c>
      <c r="G114" s="37">
        <f t="shared" si="12"/>
        <v>0</v>
      </c>
    </row>
    <row r="115" spans="1:7" x14ac:dyDescent="0.2">
      <c r="A115" s="34" t="str">
        <f t="shared" si="7"/>
        <v>Finished</v>
      </c>
      <c r="B115" s="35">
        <f t="shared" si="8"/>
        <v>45352</v>
      </c>
      <c r="C115" s="36">
        <f t="shared" si="9"/>
        <v>0</v>
      </c>
      <c r="D115" s="36">
        <f t="shared" si="13"/>
        <v>0</v>
      </c>
      <c r="E115" s="243">
        <f t="shared" si="10"/>
        <v>0</v>
      </c>
      <c r="F115" s="36">
        <f t="shared" si="11"/>
        <v>0</v>
      </c>
      <c r="G115" s="37">
        <f t="shared" si="12"/>
        <v>0</v>
      </c>
    </row>
    <row r="116" spans="1:7" x14ac:dyDescent="0.2">
      <c r="A116" s="34" t="str">
        <f t="shared" si="7"/>
        <v>Finished</v>
      </c>
      <c r="B116" s="35">
        <f t="shared" si="8"/>
        <v>45383</v>
      </c>
      <c r="C116" s="36">
        <f t="shared" si="9"/>
        <v>0</v>
      </c>
      <c r="D116" s="36">
        <f t="shared" si="13"/>
        <v>0</v>
      </c>
      <c r="E116" s="243">
        <f t="shared" si="10"/>
        <v>0</v>
      </c>
      <c r="F116" s="36">
        <f t="shared" si="11"/>
        <v>0</v>
      </c>
      <c r="G116" s="37">
        <f t="shared" si="12"/>
        <v>0</v>
      </c>
    </row>
    <row r="117" spans="1:7" x14ac:dyDescent="0.2">
      <c r="A117" s="34" t="str">
        <f t="shared" si="7"/>
        <v>Finished</v>
      </c>
      <c r="B117" s="35">
        <f t="shared" si="8"/>
        <v>45413</v>
      </c>
      <c r="C117" s="36">
        <f t="shared" si="9"/>
        <v>0</v>
      </c>
      <c r="D117" s="36">
        <f t="shared" si="13"/>
        <v>0</v>
      </c>
      <c r="E117" s="243">
        <f t="shared" si="10"/>
        <v>0</v>
      </c>
      <c r="F117" s="36">
        <f t="shared" si="11"/>
        <v>0</v>
      </c>
      <c r="G117" s="37">
        <f t="shared" si="12"/>
        <v>0</v>
      </c>
    </row>
    <row r="118" spans="1:7" x14ac:dyDescent="0.2">
      <c r="A118" s="34" t="str">
        <f t="shared" si="7"/>
        <v>Finished</v>
      </c>
      <c r="B118" s="35">
        <f t="shared" si="8"/>
        <v>45444</v>
      </c>
      <c r="C118" s="36">
        <f t="shared" si="9"/>
        <v>0</v>
      </c>
      <c r="D118" s="36">
        <f t="shared" si="13"/>
        <v>0</v>
      </c>
      <c r="E118" s="243">
        <f t="shared" si="10"/>
        <v>0</v>
      </c>
      <c r="F118" s="36">
        <f t="shared" si="11"/>
        <v>0</v>
      </c>
      <c r="G118" s="37">
        <f t="shared" si="12"/>
        <v>0</v>
      </c>
    </row>
    <row r="119" spans="1:7" x14ac:dyDescent="0.2">
      <c r="A119" s="34" t="str">
        <f t="shared" si="7"/>
        <v>Finished</v>
      </c>
      <c r="B119" s="35">
        <f t="shared" si="8"/>
        <v>45474</v>
      </c>
      <c r="C119" s="36">
        <f t="shared" si="9"/>
        <v>0</v>
      </c>
      <c r="D119" s="36">
        <f t="shared" si="13"/>
        <v>0</v>
      </c>
      <c r="E119" s="243">
        <f t="shared" si="10"/>
        <v>0</v>
      </c>
      <c r="F119" s="36">
        <f t="shared" si="11"/>
        <v>0</v>
      </c>
      <c r="G119" s="37">
        <f t="shared" si="12"/>
        <v>0</v>
      </c>
    </row>
    <row r="120" spans="1:7" x14ac:dyDescent="0.2">
      <c r="A120" s="34" t="str">
        <f t="shared" si="7"/>
        <v>Finished</v>
      </c>
      <c r="B120" s="35">
        <f t="shared" si="8"/>
        <v>45505</v>
      </c>
      <c r="C120" s="36">
        <f t="shared" si="9"/>
        <v>0</v>
      </c>
      <c r="D120" s="36">
        <f t="shared" si="13"/>
        <v>0</v>
      </c>
      <c r="E120" s="243">
        <f t="shared" si="10"/>
        <v>0</v>
      </c>
      <c r="F120" s="36">
        <f t="shared" si="11"/>
        <v>0</v>
      </c>
      <c r="G120" s="37">
        <f t="shared" si="12"/>
        <v>0</v>
      </c>
    </row>
    <row r="121" spans="1:7" x14ac:dyDescent="0.2">
      <c r="A121" s="34" t="str">
        <f t="shared" ref="A121:A184" si="14">+IF(A120&lt;num_pmts,A120+1,"Finished")</f>
        <v>Finished</v>
      </c>
      <c r="B121" s="35">
        <f t="shared" si="8"/>
        <v>45536</v>
      </c>
      <c r="C121" s="36">
        <f t="shared" si="9"/>
        <v>0</v>
      </c>
      <c r="D121" s="36">
        <f t="shared" si="13"/>
        <v>0</v>
      </c>
      <c r="E121" s="243">
        <f t="shared" si="10"/>
        <v>0</v>
      </c>
      <c r="F121" s="36">
        <f t="shared" si="11"/>
        <v>0</v>
      </c>
      <c r="G121" s="37">
        <f t="shared" si="12"/>
        <v>0</v>
      </c>
    </row>
    <row r="122" spans="1:7" x14ac:dyDescent="0.2">
      <c r="A122" s="34" t="str">
        <f t="shared" si="14"/>
        <v>Finished</v>
      </c>
      <c r="B122" s="35">
        <f t="shared" si="8"/>
        <v>45566</v>
      </c>
      <c r="C122" s="36">
        <f t="shared" si="9"/>
        <v>0</v>
      </c>
      <c r="D122" s="36">
        <f t="shared" si="13"/>
        <v>0</v>
      </c>
      <c r="E122" s="243">
        <f t="shared" si="10"/>
        <v>0</v>
      </c>
      <c r="F122" s="36">
        <f t="shared" si="11"/>
        <v>0</v>
      </c>
      <c r="G122" s="37">
        <f t="shared" si="12"/>
        <v>0</v>
      </c>
    </row>
    <row r="123" spans="1:7" x14ac:dyDescent="0.2">
      <c r="A123" s="34" t="str">
        <f t="shared" si="14"/>
        <v>Finished</v>
      </c>
      <c r="B123" s="35">
        <f t="shared" si="8"/>
        <v>45597</v>
      </c>
      <c r="C123" s="36">
        <f t="shared" si="9"/>
        <v>0</v>
      </c>
      <c r="D123" s="36">
        <f t="shared" si="13"/>
        <v>0</v>
      </c>
      <c r="E123" s="243">
        <f t="shared" si="10"/>
        <v>0</v>
      </c>
      <c r="F123" s="36">
        <f t="shared" si="11"/>
        <v>0</v>
      </c>
      <c r="G123" s="37">
        <f t="shared" si="12"/>
        <v>0</v>
      </c>
    </row>
    <row r="124" spans="1:7" x14ac:dyDescent="0.2">
      <c r="A124" s="34" t="str">
        <f t="shared" si="14"/>
        <v>Finished</v>
      </c>
      <c r="B124" s="35">
        <f t="shared" si="8"/>
        <v>45627</v>
      </c>
      <c r="C124" s="36">
        <f t="shared" si="9"/>
        <v>0</v>
      </c>
      <c r="D124" s="36">
        <f t="shared" si="13"/>
        <v>0</v>
      </c>
      <c r="E124" s="243">
        <f t="shared" si="10"/>
        <v>0</v>
      </c>
      <c r="F124" s="36">
        <f t="shared" si="11"/>
        <v>0</v>
      </c>
      <c r="G124" s="37">
        <f t="shared" si="12"/>
        <v>0</v>
      </c>
    </row>
    <row r="125" spans="1:7" x14ac:dyDescent="0.2">
      <c r="A125" s="34" t="str">
        <f t="shared" si="14"/>
        <v>Finished</v>
      </c>
      <c r="B125" s="35">
        <f t="shared" si="8"/>
        <v>45658</v>
      </c>
      <c r="C125" s="36">
        <f t="shared" si="9"/>
        <v>0</v>
      </c>
      <c r="D125" s="36">
        <f t="shared" si="13"/>
        <v>0</v>
      </c>
      <c r="E125" s="243">
        <f t="shared" si="10"/>
        <v>0</v>
      </c>
      <c r="F125" s="36">
        <f t="shared" si="11"/>
        <v>0</v>
      </c>
      <c r="G125" s="37">
        <f t="shared" si="12"/>
        <v>0</v>
      </c>
    </row>
    <row r="126" spans="1:7" x14ac:dyDescent="0.2">
      <c r="A126" s="34" t="str">
        <f t="shared" si="14"/>
        <v>Finished</v>
      </c>
      <c r="B126" s="35">
        <f t="shared" si="8"/>
        <v>45689</v>
      </c>
      <c r="C126" s="36">
        <f t="shared" si="9"/>
        <v>0</v>
      </c>
      <c r="D126" s="36">
        <f t="shared" si="13"/>
        <v>0</v>
      </c>
      <c r="E126" s="243">
        <f t="shared" si="10"/>
        <v>0</v>
      </c>
      <c r="F126" s="36">
        <f t="shared" si="11"/>
        <v>0</v>
      </c>
      <c r="G126" s="37">
        <f t="shared" si="12"/>
        <v>0</v>
      </c>
    </row>
    <row r="127" spans="1:7" x14ac:dyDescent="0.2">
      <c r="A127" s="34" t="str">
        <f t="shared" si="14"/>
        <v>Finished</v>
      </c>
      <c r="B127" s="35">
        <f t="shared" si="8"/>
        <v>45717</v>
      </c>
      <c r="C127" s="36">
        <f t="shared" si="9"/>
        <v>0</v>
      </c>
      <c r="D127" s="36">
        <f t="shared" si="13"/>
        <v>0</v>
      </c>
      <c r="E127" s="243">
        <f t="shared" si="10"/>
        <v>0</v>
      </c>
      <c r="F127" s="36">
        <f t="shared" si="11"/>
        <v>0</v>
      </c>
      <c r="G127" s="37">
        <f t="shared" si="12"/>
        <v>0</v>
      </c>
    </row>
    <row r="128" spans="1:7" x14ac:dyDescent="0.2">
      <c r="A128" s="34" t="str">
        <f t="shared" si="14"/>
        <v>Finished</v>
      </c>
      <c r="B128" s="35">
        <f t="shared" si="8"/>
        <v>45748</v>
      </c>
      <c r="C128" s="36">
        <f t="shared" si="9"/>
        <v>0</v>
      </c>
      <c r="D128" s="36">
        <f t="shared" si="13"/>
        <v>0</v>
      </c>
      <c r="E128" s="243">
        <f t="shared" si="10"/>
        <v>0</v>
      </c>
      <c r="F128" s="36">
        <f t="shared" si="11"/>
        <v>0</v>
      </c>
      <c r="G128" s="37">
        <f t="shared" si="12"/>
        <v>0</v>
      </c>
    </row>
    <row r="129" spans="1:7" x14ac:dyDescent="0.2">
      <c r="A129" s="34" t="str">
        <f t="shared" si="14"/>
        <v>Finished</v>
      </c>
      <c r="B129" s="35">
        <f t="shared" si="8"/>
        <v>45778</v>
      </c>
      <c r="C129" s="36">
        <f t="shared" si="9"/>
        <v>0</v>
      </c>
      <c r="D129" s="36">
        <f t="shared" si="13"/>
        <v>0</v>
      </c>
      <c r="E129" s="243">
        <f t="shared" si="10"/>
        <v>0</v>
      </c>
      <c r="F129" s="36">
        <f t="shared" si="11"/>
        <v>0</v>
      </c>
      <c r="G129" s="37">
        <f t="shared" si="12"/>
        <v>0</v>
      </c>
    </row>
    <row r="130" spans="1:7" x14ac:dyDescent="0.2">
      <c r="A130" s="34" t="str">
        <f t="shared" si="14"/>
        <v>Finished</v>
      </c>
      <c r="B130" s="35">
        <f t="shared" si="8"/>
        <v>45809</v>
      </c>
      <c r="C130" s="36">
        <f t="shared" si="9"/>
        <v>0</v>
      </c>
      <c r="D130" s="36">
        <f t="shared" si="13"/>
        <v>0</v>
      </c>
      <c r="E130" s="243">
        <f t="shared" si="10"/>
        <v>0</v>
      </c>
      <c r="F130" s="36">
        <f t="shared" si="11"/>
        <v>0</v>
      </c>
      <c r="G130" s="37">
        <f t="shared" si="12"/>
        <v>0</v>
      </c>
    </row>
    <row r="131" spans="1:7" x14ac:dyDescent="0.2">
      <c r="A131" s="34" t="str">
        <f t="shared" si="14"/>
        <v>Finished</v>
      </c>
      <c r="B131" s="35">
        <f t="shared" si="8"/>
        <v>45839</v>
      </c>
      <c r="C131" s="36">
        <f t="shared" si="9"/>
        <v>0</v>
      </c>
      <c r="D131" s="36">
        <f t="shared" si="13"/>
        <v>0</v>
      </c>
      <c r="E131" s="243">
        <f t="shared" si="10"/>
        <v>0</v>
      </c>
      <c r="F131" s="36">
        <f t="shared" si="11"/>
        <v>0</v>
      </c>
      <c r="G131" s="37">
        <f t="shared" si="12"/>
        <v>0</v>
      </c>
    </row>
    <row r="132" spans="1:7" x14ac:dyDescent="0.2">
      <c r="A132" s="34" t="str">
        <f t="shared" si="14"/>
        <v>Finished</v>
      </c>
      <c r="B132" s="35">
        <f t="shared" si="8"/>
        <v>45870</v>
      </c>
      <c r="C132" s="36">
        <f t="shared" si="9"/>
        <v>0</v>
      </c>
      <c r="D132" s="36">
        <f t="shared" si="13"/>
        <v>0</v>
      </c>
      <c r="E132" s="243">
        <f t="shared" si="10"/>
        <v>0</v>
      </c>
      <c r="F132" s="36">
        <f t="shared" si="11"/>
        <v>0</v>
      </c>
      <c r="G132" s="37">
        <f t="shared" si="12"/>
        <v>0</v>
      </c>
    </row>
    <row r="133" spans="1:7" x14ac:dyDescent="0.2">
      <c r="A133" s="34" t="str">
        <f t="shared" si="14"/>
        <v>Finished</v>
      </c>
      <c r="B133" s="35">
        <f t="shared" si="8"/>
        <v>45901</v>
      </c>
      <c r="C133" s="36">
        <f t="shared" si="9"/>
        <v>0</v>
      </c>
      <c r="D133" s="36">
        <f t="shared" si="13"/>
        <v>0</v>
      </c>
      <c r="E133" s="243">
        <f t="shared" si="10"/>
        <v>0</v>
      </c>
      <c r="F133" s="36">
        <f t="shared" si="11"/>
        <v>0</v>
      </c>
      <c r="G133" s="37">
        <f t="shared" si="12"/>
        <v>0</v>
      </c>
    </row>
    <row r="134" spans="1:7" x14ac:dyDescent="0.2">
      <c r="A134" s="34" t="str">
        <f t="shared" si="14"/>
        <v>Finished</v>
      </c>
      <c r="B134" s="35">
        <f t="shared" si="8"/>
        <v>45931</v>
      </c>
      <c r="C134" s="36">
        <f t="shared" si="9"/>
        <v>0</v>
      </c>
      <c r="D134" s="36">
        <f t="shared" si="13"/>
        <v>0</v>
      </c>
      <c r="E134" s="243">
        <f t="shared" si="10"/>
        <v>0</v>
      </c>
      <c r="F134" s="36">
        <f t="shared" si="11"/>
        <v>0</v>
      </c>
      <c r="G134" s="37">
        <f t="shared" si="12"/>
        <v>0</v>
      </c>
    </row>
    <row r="135" spans="1:7" x14ac:dyDescent="0.2">
      <c r="A135" s="34" t="str">
        <f t="shared" si="14"/>
        <v>Finished</v>
      </c>
      <c r="B135" s="35">
        <f t="shared" si="8"/>
        <v>45962</v>
      </c>
      <c r="C135" s="36">
        <f t="shared" si="9"/>
        <v>0</v>
      </c>
      <c r="D135" s="36">
        <f t="shared" si="13"/>
        <v>0</v>
      </c>
      <c r="E135" s="243">
        <f t="shared" si="10"/>
        <v>0</v>
      </c>
      <c r="F135" s="36">
        <f t="shared" si="11"/>
        <v>0</v>
      </c>
      <c r="G135" s="37">
        <f t="shared" si="12"/>
        <v>0</v>
      </c>
    </row>
    <row r="136" spans="1:7" x14ac:dyDescent="0.2">
      <c r="A136" s="34" t="str">
        <f t="shared" si="14"/>
        <v>Finished</v>
      </c>
      <c r="B136" s="35">
        <f t="shared" si="8"/>
        <v>45992</v>
      </c>
      <c r="C136" s="36">
        <f t="shared" si="9"/>
        <v>0</v>
      </c>
      <c r="D136" s="36">
        <f t="shared" si="13"/>
        <v>0</v>
      </c>
      <c r="E136" s="243">
        <f t="shared" si="10"/>
        <v>0</v>
      </c>
      <c r="F136" s="36">
        <f t="shared" si="11"/>
        <v>0</v>
      </c>
      <c r="G136" s="37">
        <f t="shared" si="12"/>
        <v>0</v>
      </c>
    </row>
    <row r="137" spans="1:7" x14ac:dyDescent="0.2">
      <c r="A137" s="34" t="str">
        <f t="shared" si="14"/>
        <v>Finished</v>
      </c>
      <c r="B137" s="35">
        <f t="shared" si="8"/>
        <v>46023</v>
      </c>
      <c r="C137" s="36">
        <f t="shared" si="9"/>
        <v>0</v>
      </c>
      <c r="D137" s="36">
        <f t="shared" si="13"/>
        <v>0</v>
      </c>
      <c r="E137" s="243">
        <f t="shared" si="10"/>
        <v>0</v>
      </c>
      <c r="F137" s="36">
        <f t="shared" si="11"/>
        <v>0</v>
      </c>
      <c r="G137" s="37">
        <f t="shared" si="12"/>
        <v>0</v>
      </c>
    </row>
    <row r="138" spans="1:7" x14ac:dyDescent="0.2">
      <c r="A138" s="34" t="str">
        <f t="shared" si="14"/>
        <v>Finished</v>
      </c>
      <c r="B138" s="35">
        <f t="shared" si="8"/>
        <v>46054</v>
      </c>
      <c r="C138" s="36">
        <f t="shared" si="9"/>
        <v>0</v>
      </c>
      <c r="D138" s="36">
        <f t="shared" si="13"/>
        <v>0</v>
      </c>
      <c r="E138" s="243">
        <f t="shared" si="10"/>
        <v>0</v>
      </c>
      <c r="F138" s="36">
        <f t="shared" si="11"/>
        <v>0</v>
      </c>
      <c r="G138" s="37">
        <f t="shared" si="12"/>
        <v>0</v>
      </c>
    </row>
    <row r="139" spans="1:7" x14ac:dyDescent="0.2">
      <c r="A139" s="34" t="str">
        <f t="shared" si="14"/>
        <v>Finished</v>
      </c>
      <c r="B139" s="35">
        <f t="shared" si="8"/>
        <v>46082</v>
      </c>
      <c r="C139" s="36">
        <f t="shared" si="9"/>
        <v>0</v>
      </c>
      <c r="D139" s="36">
        <f t="shared" si="13"/>
        <v>0</v>
      </c>
      <c r="E139" s="243">
        <f t="shared" si="10"/>
        <v>0</v>
      </c>
      <c r="F139" s="36">
        <f t="shared" si="11"/>
        <v>0</v>
      </c>
      <c r="G139" s="37">
        <f t="shared" si="12"/>
        <v>0</v>
      </c>
    </row>
    <row r="140" spans="1:7" x14ac:dyDescent="0.2">
      <c r="A140" s="34" t="str">
        <f t="shared" si="14"/>
        <v>Finished</v>
      </c>
      <c r="B140" s="35">
        <f t="shared" si="8"/>
        <v>46113</v>
      </c>
      <c r="C140" s="36">
        <f t="shared" si="9"/>
        <v>0</v>
      </c>
      <c r="D140" s="36">
        <f t="shared" si="13"/>
        <v>0</v>
      </c>
      <c r="E140" s="243">
        <f t="shared" si="10"/>
        <v>0</v>
      </c>
      <c r="F140" s="36">
        <f t="shared" si="11"/>
        <v>0</v>
      </c>
      <c r="G140" s="37">
        <f t="shared" si="12"/>
        <v>0</v>
      </c>
    </row>
    <row r="141" spans="1:7" x14ac:dyDescent="0.2">
      <c r="A141" s="34" t="str">
        <f t="shared" si="14"/>
        <v>Finished</v>
      </c>
      <c r="B141" s="35">
        <f t="shared" si="8"/>
        <v>46143</v>
      </c>
      <c r="C141" s="36">
        <f t="shared" si="9"/>
        <v>0</v>
      </c>
      <c r="D141" s="36">
        <f t="shared" si="13"/>
        <v>0</v>
      </c>
      <c r="E141" s="243">
        <f t="shared" si="10"/>
        <v>0</v>
      </c>
      <c r="F141" s="36">
        <f t="shared" si="11"/>
        <v>0</v>
      </c>
      <c r="G141" s="37">
        <f t="shared" si="12"/>
        <v>0</v>
      </c>
    </row>
    <row r="142" spans="1:7" x14ac:dyDescent="0.2">
      <c r="A142" s="34" t="str">
        <f t="shared" si="14"/>
        <v>Finished</v>
      </c>
      <c r="B142" s="35">
        <f t="shared" si="8"/>
        <v>46174</v>
      </c>
      <c r="C142" s="36">
        <f t="shared" si="9"/>
        <v>0</v>
      </c>
      <c r="D142" s="36">
        <f t="shared" si="13"/>
        <v>0</v>
      </c>
      <c r="E142" s="243">
        <f t="shared" si="10"/>
        <v>0</v>
      </c>
      <c r="F142" s="36">
        <f t="shared" si="11"/>
        <v>0</v>
      </c>
      <c r="G142" s="37">
        <f t="shared" si="12"/>
        <v>0</v>
      </c>
    </row>
    <row r="143" spans="1:7" x14ac:dyDescent="0.2">
      <c r="A143" s="34" t="str">
        <f t="shared" si="14"/>
        <v>Finished</v>
      </c>
      <c r="B143" s="35">
        <f t="shared" si="8"/>
        <v>46204</v>
      </c>
      <c r="C143" s="36">
        <f t="shared" si="9"/>
        <v>0</v>
      </c>
      <c r="D143" s="36">
        <f t="shared" si="13"/>
        <v>0</v>
      </c>
      <c r="E143" s="243">
        <f t="shared" si="10"/>
        <v>0</v>
      </c>
      <c r="F143" s="36">
        <f t="shared" si="11"/>
        <v>0</v>
      </c>
      <c r="G143" s="37">
        <f t="shared" si="12"/>
        <v>0</v>
      </c>
    </row>
    <row r="144" spans="1:7" x14ac:dyDescent="0.2">
      <c r="A144" s="34" t="str">
        <f t="shared" si="14"/>
        <v>Finished</v>
      </c>
      <c r="B144" s="35">
        <f t="shared" si="8"/>
        <v>46235</v>
      </c>
      <c r="C144" s="36">
        <f t="shared" si="9"/>
        <v>0</v>
      </c>
      <c r="D144" s="36">
        <f t="shared" si="13"/>
        <v>0</v>
      </c>
      <c r="E144" s="243">
        <f t="shared" si="10"/>
        <v>0</v>
      </c>
      <c r="F144" s="36">
        <f t="shared" si="11"/>
        <v>0</v>
      </c>
      <c r="G144" s="37">
        <f t="shared" si="12"/>
        <v>0</v>
      </c>
    </row>
    <row r="145" spans="1:7" x14ac:dyDescent="0.2">
      <c r="A145" s="34" t="str">
        <f t="shared" si="14"/>
        <v>Finished</v>
      </c>
      <c r="B145" s="35">
        <f t="shared" si="8"/>
        <v>46266</v>
      </c>
      <c r="C145" s="36">
        <f t="shared" si="9"/>
        <v>0</v>
      </c>
      <c r="D145" s="36">
        <f t="shared" si="13"/>
        <v>0</v>
      </c>
      <c r="E145" s="243">
        <f t="shared" si="10"/>
        <v>0</v>
      </c>
      <c r="F145" s="36">
        <f t="shared" si="11"/>
        <v>0</v>
      </c>
      <c r="G145" s="37">
        <f t="shared" si="12"/>
        <v>0</v>
      </c>
    </row>
    <row r="146" spans="1:7" x14ac:dyDescent="0.2">
      <c r="A146" s="34" t="str">
        <f t="shared" si="14"/>
        <v>Finished</v>
      </c>
      <c r="B146" s="35">
        <f t="shared" si="8"/>
        <v>46296</v>
      </c>
      <c r="C146" s="36">
        <f t="shared" si="9"/>
        <v>0</v>
      </c>
      <c r="D146" s="36">
        <f t="shared" si="13"/>
        <v>0</v>
      </c>
      <c r="E146" s="243">
        <f t="shared" si="10"/>
        <v>0</v>
      </c>
      <c r="F146" s="36">
        <f t="shared" si="11"/>
        <v>0</v>
      </c>
      <c r="G146" s="37">
        <f t="shared" si="12"/>
        <v>0</v>
      </c>
    </row>
    <row r="147" spans="1:7" x14ac:dyDescent="0.2">
      <c r="A147" s="34" t="str">
        <f t="shared" si="14"/>
        <v>Finished</v>
      </c>
      <c r="B147" s="35">
        <f t="shared" si="8"/>
        <v>46327</v>
      </c>
      <c r="C147" s="36">
        <f t="shared" si="9"/>
        <v>0</v>
      </c>
      <c r="D147" s="36">
        <f t="shared" si="13"/>
        <v>0</v>
      </c>
      <c r="E147" s="243">
        <f t="shared" si="10"/>
        <v>0</v>
      </c>
      <c r="F147" s="36">
        <f t="shared" si="11"/>
        <v>0</v>
      </c>
      <c r="G147" s="37">
        <f t="shared" si="12"/>
        <v>0</v>
      </c>
    </row>
    <row r="148" spans="1:7" x14ac:dyDescent="0.2">
      <c r="A148" s="34" t="str">
        <f t="shared" si="14"/>
        <v>Finished</v>
      </c>
      <c r="B148" s="35">
        <f t="shared" si="8"/>
        <v>46357</v>
      </c>
      <c r="C148" s="36">
        <f t="shared" si="9"/>
        <v>0</v>
      </c>
      <c r="D148" s="36">
        <f t="shared" si="13"/>
        <v>0</v>
      </c>
      <c r="E148" s="243">
        <f t="shared" si="10"/>
        <v>0</v>
      </c>
      <c r="F148" s="36">
        <f t="shared" si="11"/>
        <v>0</v>
      </c>
      <c r="G148" s="37">
        <f t="shared" si="12"/>
        <v>0</v>
      </c>
    </row>
    <row r="149" spans="1:7" x14ac:dyDescent="0.2">
      <c r="A149" s="34" t="str">
        <f t="shared" si="14"/>
        <v>Finished</v>
      </c>
      <c r="B149" s="35">
        <f t="shared" si="8"/>
        <v>46388</v>
      </c>
      <c r="C149" s="36">
        <f t="shared" si="9"/>
        <v>0</v>
      </c>
      <c r="D149" s="36">
        <f t="shared" si="13"/>
        <v>0</v>
      </c>
      <c r="E149" s="243">
        <f t="shared" si="10"/>
        <v>0</v>
      </c>
      <c r="F149" s="36">
        <f t="shared" si="11"/>
        <v>0</v>
      </c>
      <c r="G149" s="37">
        <f t="shared" si="12"/>
        <v>0</v>
      </c>
    </row>
    <row r="150" spans="1:7" x14ac:dyDescent="0.2">
      <c r="A150" s="34" t="str">
        <f t="shared" si="14"/>
        <v>Finished</v>
      </c>
      <c r="B150" s="35">
        <f t="shared" si="8"/>
        <v>46419</v>
      </c>
      <c r="C150" s="36">
        <f t="shared" si="9"/>
        <v>0</v>
      </c>
      <c r="D150" s="36">
        <f t="shared" si="13"/>
        <v>0</v>
      </c>
      <c r="E150" s="243">
        <f t="shared" si="10"/>
        <v>0</v>
      </c>
      <c r="F150" s="36">
        <f t="shared" si="11"/>
        <v>0</v>
      </c>
      <c r="G150" s="37">
        <f t="shared" si="12"/>
        <v>0</v>
      </c>
    </row>
    <row r="151" spans="1:7" x14ac:dyDescent="0.2">
      <c r="A151" s="34" t="str">
        <f t="shared" si="14"/>
        <v>Finished</v>
      </c>
      <c r="B151" s="35">
        <f t="shared" si="8"/>
        <v>46447</v>
      </c>
      <c r="C151" s="36">
        <f t="shared" si="9"/>
        <v>0</v>
      </c>
      <c r="D151" s="36">
        <f t="shared" si="13"/>
        <v>0</v>
      </c>
      <c r="E151" s="243">
        <f t="shared" si="10"/>
        <v>0</v>
      </c>
      <c r="F151" s="36">
        <f t="shared" si="11"/>
        <v>0</v>
      </c>
      <c r="G151" s="37">
        <f t="shared" si="12"/>
        <v>0</v>
      </c>
    </row>
    <row r="152" spans="1:7" x14ac:dyDescent="0.2">
      <c r="A152" s="34" t="str">
        <f t="shared" si="14"/>
        <v>Finished</v>
      </c>
      <c r="B152" s="35">
        <f t="shared" si="8"/>
        <v>46478</v>
      </c>
      <c r="C152" s="36">
        <f t="shared" si="9"/>
        <v>0</v>
      </c>
      <c r="D152" s="36">
        <f t="shared" si="13"/>
        <v>0</v>
      </c>
      <c r="E152" s="243">
        <f t="shared" si="10"/>
        <v>0</v>
      </c>
      <c r="F152" s="36">
        <f t="shared" si="11"/>
        <v>0</v>
      </c>
      <c r="G152" s="37">
        <f t="shared" si="12"/>
        <v>0</v>
      </c>
    </row>
    <row r="153" spans="1:7" x14ac:dyDescent="0.2">
      <c r="A153" s="34" t="str">
        <f t="shared" si="14"/>
        <v>Finished</v>
      </c>
      <c r="B153" s="35">
        <f t="shared" si="8"/>
        <v>46508</v>
      </c>
      <c r="C153" s="36">
        <f t="shared" si="9"/>
        <v>0</v>
      </c>
      <c r="D153" s="36">
        <f t="shared" si="13"/>
        <v>0</v>
      </c>
      <c r="E153" s="243">
        <f t="shared" si="10"/>
        <v>0</v>
      </c>
      <c r="F153" s="36">
        <f t="shared" si="11"/>
        <v>0</v>
      </c>
      <c r="G153" s="37">
        <f t="shared" si="12"/>
        <v>0</v>
      </c>
    </row>
    <row r="154" spans="1:7" x14ac:dyDescent="0.2">
      <c r="A154" s="34" t="str">
        <f t="shared" si="14"/>
        <v>Finished</v>
      </c>
      <c r="B154" s="35">
        <f t="shared" ref="B154:B217" si="15">+EDATE(B153,Len_of_pmt_interval)</f>
        <v>46539</v>
      </c>
      <c r="C154" s="36">
        <f t="shared" ref="C154:C217" si="16">+G153</f>
        <v>0</v>
      </c>
      <c r="D154" s="36">
        <f t="shared" si="13"/>
        <v>0</v>
      </c>
      <c r="E154" s="243">
        <f t="shared" ref="E154:E217" si="17">+G153*cal_periodic_pmt_rate</f>
        <v>0</v>
      </c>
      <c r="F154" s="36">
        <f t="shared" ref="F154:F217" si="18">+IF(A154&lt;num_pmts,$F$19,C154)</f>
        <v>0</v>
      </c>
      <c r="G154" s="37">
        <f t="shared" ref="G154:G217" si="19">+C154-F154</f>
        <v>0</v>
      </c>
    </row>
    <row r="155" spans="1:7" x14ac:dyDescent="0.2">
      <c r="A155" s="34" t="str">
        <f t="shared" si="14"/>
        <v>Finished</v>
      </c>
      <c r="B155" s="35">
        <f t="shared" si="15"/>
        <v>46569</v>
      </c>
      <c r="C155" s="36">
        <f t="shared" si="16"/>
        <v>0</v>
      </c>
      <c r="D155" s="36">
        <f t="shared" ref="D155:D218" si="20">+E155+F155</f>
        <v>0</v>
      </c>
      <c r="E155" s="243">
        <f t="shared" si="17"/>
        <v>0</v>
      </c>
      <c r="F155" s="36">
        <f t="shared" si="18"/>
        <v>0</v>
      </c>
      <c r="G155" s="37">
        <f t="shared" si="19"/>
        <v>0</v>
      </c>
    </row>
    <row r="156" spans="1:7" x14ac:dyDescent="0.2">
      <c r="A156" s="34" t="str">
        <f t="shared" si="14"/>
        <v>Finished</v>
      </c>
      <c r="B156" s="35">
        <f t="shared" si="15"/>
        <v>46600</v>
      </c>
      <c r="C156" s="36">
        <f t="shared" si="16"/>
        <v>0</v>
      </c>
      <c r="D156" s="36">
        <f t="shared" si="20"/>
        <v>0</v>
      </c>
      <c r="E156" s="243">
        <f t="shared" si="17"/>
        <v>0</v>
      </c>
      <c r="F156" s="36">
        <f t="shared" si="18"/>
        <v>0</v>
      </c>
      <c r="G156" s="37">
        <f t="shared" si="19"/>
        <v>0</v>
      </c>
    </row>
    <row r="157" spans="1:7" x14ac:dyDescent="0.2">
      <c r="A157" s="34" t="str">
        <f t="shared" si="14"/>
        <v>Finished</v>
      </c>
      <c r="B157" s="35">
        <f t="shared" si="15"/>
        <v>46631</v>
      </c>
      <c r="C157" s="36">
        <f t="shared" si="16"/>
        <v>0</v>
      </c>
      <c r="D157" s="36">
        <f t="shared" si="20"/>
        <v>0</v>
      </c>
      <c r="E157" s="243">
        <f t="shared" si="17"/>
        <v>0</v>
      </c>
      <c r="F157" s="36">
        <f t="shared" si="18"/>
        <v>0</v>
      </c>
      <c r="G157" s="37">
        <f t="shared" si="19"/>
        <v>0</v>
      </c>
    </row>
    <row r="158" spans="1:7" x14ac:dyDescent="0.2">
      <c r="A158" s="34" t="str">
        <f t="shared" si="14"/>
        <v>Finished</v>
      </c>
      <c r="B158" s="35">
        <f t="shared" si="15"/>
        <v>46661</v>
      </c>
      <c r="C158" s="36">
        <f t="shared" si="16"/>
        <v>0</v>
      </c>
      <c r="D158" s="36">
        <f t="shared" si="20"/>
        <v>0</v>
      </c>
      <c r="E158" s="243">
        <f t="shared" si="17"/>
        <v>0</v>
      </c>
      <c r="F158" s="36">
        <f t="shared" si="18"/>
        <v>0</v>
      </c>
      <c r="G158" s="37">
        <f t="shared" si="19"/>
        <v>0</v>
      </c>
    </row>
    <row r="159" spans="1:7" x14ac:dyDescent="0.2">
      <c r="A159" s="34" t="str">
        <f t="shared" si="14"/>
        <v>Finished</v>
      </c>
      <c r="B159" s="35">
        <f t="shared" si="15"/>
        <v>46692</v>
      </c>
      <c r="C159" s="36">
        <f t="shared" si="16"/>
        <v>0</v>
      </c>
      <c r="D159" s="36">
        <f t="shared" si="20"/>
        <v>0</v>
      </c>
      <c r="E159" s="243">
        <f t="shared" si="17"/>
        <v>0</v>
      </c>
      <c r="F159" s="36">
        <f t="shared" si="18"/>
        <v>0</v>
      </c>
      <c r="G159" s="37">
        <f t="shared" si="19"/>
        <v>0</v>
      </c>
    </row>
    <row r="160" spans="1:7" x14ac:dyDescent="0.2">
      <c r="A160" s="34" t="str">
        <f t="shared" si="14"/>
        <v>Finished</v>
      </c>
      <c r="B160" s="35">
        <f t="shared" si="15"/>
        <v>46722</v>
      </c>
      <c r="C160" s="36">
        <f t="shared" si="16"/>
        <v>0</v>
      </c>
      <c r="D160" s="36">
        <f t="shared" si="20"/>
        <v>0</v>
      </c>
      <c r="E160" s="243">
        <f t="shared" si="17"/>
        <v>0</v>
      </c>
      <c r="F160" s="36">
        <f t="shared" si="18"/>
        <v>0</v>
      </c>
      <c r="G160" s="37">
        <f t="shared" si="19"/>
        <v>0</v>
      </c>
    </row>
    <row r="161" spans="1:7" x14ac:dyDescent="0.2">
      <c r="A161" s="34" t="str">
        <f t="shared" si="14"/>
        <v>Finished</v>
      </c>
      <c r="B161" s="35">
        <f t="shared" si="15"/>
        <v>46753</v>
      </c>
      <c r="C161" s="36">
        <f t="shared" si="16"/>
        <v>0</v>
      </c>
      <c r="D161" s="36">
        <f t="shared" si="20"/>
        <v>0</v>
      </c>
      <c r="E161" s="243">
        <f t="shared" si="17"/>
        <v>0</v>
      </c>
      <c r="F161" s="36">
        <f t="shared" si="18"/>
        <v>0</v>
      </c>
      <c r="G161" s="37">
        <f t="shared" si="19"/>
        <v>0</v>
      </c>
    </row>
    <row r="162" spans="1:7" x14ac:dyDescent="0.2">
      <c r="A162" s="34" t="str">
        <f t="shared" si="14"/>
        <v>Finished</v>
      </c>
      <c r="B162" s="35">
        <f t="shared" si="15"/>
        <v>46784</v>
      </c>
      <c r="C162" s="36">
        <f t="shared" si="16"/>
        <v>0</v>
      </c>
      <c r="D162" s="36">
        <f t="shared" si="20"/>
        <v>0</v>
      </c>
      <c r="E162" s="243">
        <f t="shared" si="17"/>
        <v>0</v>
      </c>
      <c r="F162" s="36">
        <f t="shared" si="18"/>
        <v>0</v>
      </c>
      <c r="G162" s="37">
        <f t="shared" si="19"/>
        <v>0</v>
      </c>
    </row>
    <row r="163" spans="1:7" x14ac:dyDescent="0.2">
      <c r="A163" s="34" t="str">
        <f t="shared" si="14"/>
        <v>Finished</v>
      </c>
      <c r="B163" s="35">
        <f t="shared" si="15"/>
        <v>46813</v>
      </c>
      <c r="C163" s="36">
        <f t="shared" si="16"/>
        <v>0</v>
      </c>
      <c r="D163" s="36">
        <f t="shared" si="20"/>
        <v>0</v>
      </c>
      <c r="E163" s="243">
        <f t="shared" si="17"/>
        <v>0</v>
      </c>
      <c r="F163" s="36">
        <f t="shared" si="18"/>
        <v>0</v>
      </c>
      <c r="G163" s="37">
        <f t="shared" si="19"/>
        <v>0</v>
      </c>
    </row>
    <row r="164" spans="1:7" x14ac:dyDescent="0.2">
      <c r="A164" s="34" t="str">
        <f t="shared" si="14"/>
        <v>Finished</v>
      </c>
      <c r="B164" s="35">
        <f t="shared" si="15"/>
        <v>46844</v>
      </c>
      <c r="C164" s="36">
        <f t="shared" si="16"/>
        <v>0</v>
      </c>
      <c r="D164" s="36">
        <f t="shared" si="20"/>
        <v>0</v>
      </c>
      <c r="E164" s="243">
        <f t="shared" si="17"/>
        <v>0</v>
      </c>
      <c r="F164" s="36">
        <f t="shared" si="18"/>
        <v>0</v>
      </c>
      <c r="G164" s="37">
        <f t="shared" si="19"/>
        <v>0</v>
      </c>
    </row>
    <row r="165" spans="1:7" x14ac:dyDescent="0.2">
      <c r="A165" s="34" t="str">
        <f t="shared" si="14"/>
        <v>Finished</v>
      </c>
      <c r="B165" s="35">
        <f t="shared" si="15"/>
        <v>46874</v>
      </c>
      <c r="C165" s="36">
        <f t="shared" si="16"/>
        <v>0</v>
      </c>
      <c r="D165" s="36">
        <f t="shared" si="20"/>
        <v>0</v>
      </c>
      <c r="E165" s="243">
        <f t="shared" si="17"/>
        <v>0</v>
      </c>
      <c r="F165" s="36">
        <f t="shared" si="18"/>
        <v>0</v>
      </c>
      <c r="G165" s="37">
        <f t="shared" si="19"/>
        <v>0</v>
      </c>
    </row>
    <row r="166" spans="1:7" x14ac:dyDescent="0.2">
      <c r="A166" s="34" t="str">
        <f t="shared" si="14"/>
        <v>Finished</v>
      </c>
      <c r="B166" s="35">
        <f t="shared" si="15"/>
        <v>46905</v>
      </c>
      <c r="C166" s="36">
        <f t="shared" si="16"/>
        <v>0</v>
      </c>
      <c r="D166" s="36">
        <f t="shared" si="20"/>
        <v>0</v>
      </c>
      <c r="E166" s="243">
        <f t="shared" si="17"/>
        <v>0</v>
      </c>
      <c r="F166" s="36">
        <f t="shared" si="18"/>
        <v>0</v>
      </c>
      <c r="G166" s="37">
        <f t="shared" si="19"/>
        <v>0</v>
      </c>
    </row>
    <row r="167" spans="1:7" x14ac:dyDescent="0.2">
      <c r="A167" s="34" t="str">
        <f t="shared" si="14"/>
        <v>Finished</v>
      </c>
      <c r="B167" s="35">
        <f t="shared" si="15"/>
        <v>46935</v>
      </c>
      <c r="C167" s="36">
        <f t="shared" si="16"/>
        <v>0</v>
      </c>
      <c r="D167" s="36">
        <f t="shared" si="20"/>
        <v>0</v>
      </c>
      <c r="E167" s="243">
        <f t="shared" si="17"/>
        <v>0</v>
      </c>
      <c r="F167" s="36">
        <f t="shared" si="18"/>
        <v>0</v>
      </c>
      <c r="G167" s="37">
        <f t="shared" si="19"/>
        <v>0</v>
      </c>
    </row>
    <row r="168" spans="1:7" x14ac:dyDescent="0.2">
      <c r="A168" s="34" t="str">
        <f t="shared" si="14"/>
        <v>Finished</v>
      </c>
      <c r="B168" s="35">
        <f t="shared" si="15"/>
        <v>46966</v>
      </c>
      <c r="C168" s="36">
        <f t="shared" si="16"/>
        <v>0</v>
      </c>
      <c r="D168" s="36">
        <f t="shared" si="20"/>
        <v>0</v>
      </c>
      <c r="E168" s="243">
        <f t="shared" si="17"/>
        <v>0</v>
      </c>
      <c r="F168" s="36">
        <f t="shared" si="18"/>
        <v>0</v>
      </c>
      <c r="G168" s="37">
        <f t="shared" si="19"/>
        <v>0</v>
      </c>
    </row>
    <row r="169" spans="1:7" x14ac:dyDescent="0.2">
      <c r="A169" s="34" t="str">
        <f t="shared" si="14"/>
        <v>Finished</v>
      </c>
      <c r="B169" s="35">
        <f t="shared" si="15"/>
        <v>46997</v>
      </c>
      <c r="C169" s="36">
        <f t="shared" si="16"/>
        <v>0</v>
      </c>
      <c r="D169" s="36">
        <f t="shared" si="20"/>
        <v>0</v>
      </c>
      <c r="E169" s="243">
        <f t="shared" si="17"/>
        <v>0</v>
      </c>
      <c r="F169" s="36">
        <f t="shared" si="18"/>
        <v>0</v>
      </c>
      <c r="G169" s="37">
        <f t="shared" si="19"/>
        <v>0</v>
      </c>
    </row>
    <row r="170" spans="1:7" x14ac:dyDescent="0.2">
      <c r="A170" s="34" t="str">
        <f t="shared" si="14"/>
        <v>Finished</v>
      </c>
      <c r="B170" s="35">
        <f t="shared" si="15"/>
        <v>47027</v>
      </c>
      <c r="C170" s="36">
        <f t="shared" si="16"/>
        <v>0</v>
      </c>
      <c r="D170" s="36">
        <f t="shared" si="20"/>
        <v>0</v>
      </c>
      <c r="E170" s="243">
        <f t="shared" si="17"/>
        <v>0</v>
      </c>
      <c r="F170" s="36">
        <f t="shared" si="18"/>
        <v>0</v>
      </c>
      <c r="G170" s="37">
        <f t="shared" si="19"/>
        <v>0</v>
      </c>
    </row>
    <row r="171" spans="1:7" x14ac:dyDescent="0.2">
      <c r="A171" s="34" t="str">
        <f t="shared" si="14"/>
        <v>Finished</v>
      </c>
      <c r="B171" s="35">
        <f t="shared" si="15"/>
        <v>47058</v>
      </c>
      <c r="C171" s="36">
        <f t="shared" si="16"/>
        <v>0</v>
      </c>
      <c r="D171" s="36">
        <f t="shared" si="20"/>
        <v>0</v>
      </c>
      <c r="E171" s="243">
        <f t="shared" si="17"/>
        <v>0</v>
      </c>
      <c r="F171" s="36">
        <f t="shared" si="18"/>
        <v>0</v>
      </c>
      <c r="G171" s="37">
        <f t="shared" si="19"/>
        <v>0</v>
      </c>
    </row>
    <row r="172" spans="1:7" x14ac:dyDescent="0.2">
      <c r="A172" s="34" t="str">
        <f t="shared" si="14"/>
        <v>Finished</v>
      </c>
      <c r="B172" s="35">
        <f t="shared" si="15"/>
        <v>47088</v>
      </c>
      <c r="C172" s="36">
        <f t="shared" si="16"/>
        <v>0</v>
      </c>
      <c r="D172" s="36">
        <f t="shared" si="20"/>
        <v>0</v>
      </c>
      <c r="E172" s="243">
        <f t="shared" si="17"/>
        <v>0</v>
      </c>
      <c r="F172" s="36">
        <f t="shared" si="18"/>
        <v>0</v>
      </c>
      <c r="G172" s="37">
        <f t="shared" si="19"/>
        <v>0</v>
      </c>
    </row>
    <row r="173" spans="1:7" x14ac:dyDescent="0.2">
      <c r="A173" s="34" t="str">
        <f t="shared" si="14"/>
        <v>Finished</v>
      </c>
      <c r="B173" s="35">
        <f t="shared" si="15"/>
        <v>47119</v>
      </c>
      <c r="C173" s="36">
        <f t="shared" si="16"/>
        <v>0</v>
      </c>
      <c r="D173" s="36">
        <f t="shared" si="20"/>
        <v>0</v>
      </c>
      <c r="E173" s="243">
        <f t="shared" si="17"/>
        <v>0</v>
      </c>
      <c r="F173" s="36">
        <f t="shared" si="18"/>
        <v>0</v>
      </c>
      <c r="G173" s="37">
        <f t="shared" si="19"/>
        <v>0</v>
      </c>
    </row>
    <row r="174" spans="1:7" x14ac:dyDescent="0.2">
      <c r="A174" s="34" t="str">
        <f t="shared" si="14"/>
        <v>Finished</v>
      </c>
      <c r="B174" s="35">
        <f t="shared" si="15"/>
        <v>47150</v>
      </c>
      <c r="C174" s="36">
        <f t="shared" si="16"/>
        <v>0</v>
      </c>
      <c r="D174" s="36">
        <f t="shared" si="20"/>
        <v>0</v>
      </c>
      <c r="E174" s="243">
        <f t="shared" si="17"/>
        <v>0</v>
      </c>
      <c r="F174" s="36">
        <f t="shared" si="18"/>
        <v>0</v>
      </c>
      <c r="G174" s="37">
        <f t="shared" si="19"/>
        <v>0</v>
      </c>
    </row>
    <row r="175" spans="1:7" x14ac:dyDescent="0.2">
      <c r="A175" s="34" t="str">
        <f t="shared" si="14"/>
        <v>Finished</v>
      </c>
      <c r="B175" s="35">
        <f t="shared" si="15"/>
        <v>47178</v>
      </c>
      <c r="C175" s="36">
        <f t="shared" si="16"/>
        <v>0</v>
      </c>
      <c r="D175" s="36">
        <f t="shared" si="20"/>
        <v>0</v>
      </c>
      <c r="E175" s="243">
        <f t="shared" si="17"/>
        <v>0</v>
      </c>
      <c r="F175" s="36">
        <f t="shared" si="18"/>
        <v>0</v>
      </c>
      <c r="G175" s="37">
        <f t="shared" si="19"/>
        <v>0</v>
      </c>
    </row>
    <row r="176" spans="1:7" x14ac:dyDescent="0.2">
      <c r="A176" s="34" t="str">
        <f t="shared" si="14"/>
        <v>Finished</v>
      </c>
      <c r="B176" s="35">
        <f t="shared" si="15"/>
        <v>47209</v>
      </c>
      <c r="C176" s="36">
        <f t="shared" si="16"/>
        <v>0</v>
      </c>
      <c r="D176" s="36">
        <f t="shared" si="20"/>
        <v>0</v>
      </c>
      <c r="E176" s="243">
        <f t="shared" si="17"/>
        <v>0</v>
      </c>
      <c r="F176" s="36">
        <f t="shared" si="18"/>
        <v>0</v>
      </c>
      <c r="G176" s="37">
        <f t="shared" si="19"/>
        <v>0</v>
      </c>
    </row>
    <row r="177" spans="1:7" x14ac:dyDescent="0.2">
      <c r="A177" s="34" t="str">
        <f t="shared" si="14"/>
        <v>Finished</v>
      </c>
      <c r="B177" s="35">
        <f t="shared" si="15"/>
        <v>47239</v>
      </c>
      <c r="C177" s="36">
        <f t="shared" si="16"/>
        <v>0</v>
      </c>
      <c r="D177" s="36">
        <f t="shared" si="20"/>
        <v>0</v>
      </c>
      <c r="E177" s="243">
        <f t="shared" si="17"/>
        <v>0</v>
      </c>
      <c r="F177" s="36">
        <f t="shared" si="18"/>
        <v>0</v>
      </c>
      <c r="G177" s="37">
        <f t="shared" si="19"/>
        <v>0</v>
      </c>
    </row>
    <row r="178" spans="1:7" x14ac:dyDescent="0.2">
      <c r="A178" s="34" t="str">
        <f t="shared" si="14"/>
        <v>Finished</v>
      </c>
      <c r="B178" s="35">
        <f t="shared" si="15"/>
        <v>47270</v>
      </c>
      <c r="C178" s="36">
        <f t="shared" si="16"/>
        <v>0</v>
      </c>
      <c r="D178" s="36">
        <f t="shared" si="20"/>
        <v>0</v>
      </c>
      <c r="E178" s="243">
        <f t="shared" si="17"/>
        <v>0</v>
      </c>
      <c r="F178" s="36">
        <f t="shared" si="18"/>
        <v>0</v>
      </c>
      <c r="G178" s="37">
        <f t="shared" si="19"/>
        <v>0</v>
      </c>
    </row>
    <row r="179" spans="1:7" x14ac:dyDescent="0.2">
      <c r="A179" s="34" t="str">
        <f t="shared" si="14"/>
        <v>Finished</v>
      </c>
      <c r="B179" s="35">
        <f t="shared" si="15"/>
        <v>47300</v>
      </c>
      <c r="C179" s="36">
        <f t="shared" si="16"/>
        <v>0</v>
      </c>
      <c r="D179" s="36">
        <f t="shared" si="20"/>
        <v>0</v>
      </c>
      <c r="E179" s="243">
        <f t="shared" si="17"/>
        <v>0</v>
      </c>
      <c r="F179" s="36">
        <f t="shared" si="18"/>
        <v>0</v>
      </c>
      <c r="G179" s="37">
        <f t="shared" si="19"/>
        <v>0</v>
      </c>
    </row>
    <row r="180" spans="1:7" x14ac:dyDescent="0.2">
      <c r="A180" s="34" t="str">
        <f t="shared" si="14"/>
        <v>Finished</v>
      </c>
      <c r="B180" s="35">
        <f t="shared" si="15"/>
        <v>47331</v>
      </c>
      <c r="C180" s="36">
        <f t="shared" si="16"/>
        <v>0</v>
      </c>
      <c r="D180" s="36">
        <f t="shared" si="20"/>
        <v>0</v>
      </c>
      <c r="E180" s="243">
        <f t="shared" si="17"/>
        <v>0</v>
      </c>
      <c r="F180" s="36">
        <f t="shared" si="18"/>
        <v>0</v>
      </c>
      <c r="G180" s="37">
        <f t="shared" si="19"/>
        <v>0</v>
      </c>
    </row>
    <row r="181" spans="1:7" x14ac:dyDescent="0.2">
      <c r="A181" s="34" t="str">
        <f t="shared" si="14"/>
        <v>Finished</v>
      </c>
      <c r="B181" s="35">
        <f t="shared" si="15"/>
        <v>47362</v>
      </c>
      <c r="C181" s="36">
        <f t="shared" si="16"/>
        <v>0</v>
      </c>
      <c r="D181" s="36">
        <f t="shared" si="20"/>
        <v>0</v>
      </c>
      <c r="E181" s="243">
        <f t="shared" si="17"/>
        <v>0</v>
      </c>
      <c r="F181" s="36">
        <f t="shared" si="18"/>
        <v>0</v>
      </c>
      <c r="G181" s="37">
        <f t="shared" si="19"/>
        <v>0</v>
      </c>
    </row>
    <row r="182" spans="1:7" x14ac:dyDescent="0.2">
      <c r="A182" s="34" t="str">
        <f t="shared" si="14"/>
        <v>Finished</v>
      </c>
      <c r="B182" s="35">
        <f t="shared" si="15"/>
        <v>47392</v>
      </c>
      <c r="C182" s="36">
        <f t="shared" si="16"/>
        <v>0</v>
      </c>
      <c r="D182" s="36">
        <f t="shared" si="20"/>
        <v>0</v>
      </c>
      <c r="E182" s="243">
        <f t="shared" si="17"/>
        <v>0</v>
      </c>
      <c r="F182" s="36">
        <f t="shared" si="18"/>
        <v>0</v>
      </c>
      <c r="G182" s="37">
        <f t="shared" si="19"/>
        <v>0</v>
      </c>
    </row>
    <row r="183" spans="1:7" x14ac:dyDescent="0.2">
      <c r="A183" s="34" t="str">
        <f t="shared" si="14"/>
        <v>Finished</v>
      </c>
      <c r="B183" s="35">
        <f t="shared" si="15"/>
        <v>47423</v>
      </c>
      <c r="C183" s="36">
        <f t="shared" si="16"/>
        <v>0</v>
      </c>
      <c r="D183" s="36">
        <f t="shared" si="20"/>
        <v>0</v>
      </c>
      <c r="E183" s="243">
        <f t="shared" si="17"/>
        <v>0</v>
      </c>
      <c r="F183" s="36">
        <f t="shared" si="18"/>
        <v>0</v>
      </c>
      <c r="G183" s="37">
        <f t="shared" si="19"/>
        <v>0</v>
      </c>
    </row>
    <row r="184" spans="1:7" x14ac:dyDescent="0.2">
      <c r="A184" s="34" t="str">
        <f t="shared" si="14"/>
        <v>Finished</v>
      </c>
      <c r="B184" s="35">
        <f t="shared" si="15"/>
        <v>47453</v>
      </c>
      <c r="C184" s="36">
        <f t="shared" si="16"/>
        <v>0</v>
      </c>
      <c r="D184" s="36">
        <f t="shared" si="20"/>
        <v>0</v>
      </c>
      <c r="E184" s="243">
        <f t="shared" si="17"/>
        <v>0</v>
      </c>
      <c r="F184" s="36">
        <f t="shared" si="18"/>
        <v>0</v>
      </c>
      <c r="G184" s="37">
        <f t="shared" si="19"/>
        <v>0</v>
      </c>
    </row>
    <row r="185" spans="1:7" x14ac:dyDescent="0.2">
      <c r="A185" s="34" t="str">
        <f t="shared" ref="A185:A248" si="21">+IF(A184&lt;num_pmts,A184+1,"Finished")</f>
        <v>Finished</v>
      </c>
      <c r="B185" s="35">
        <f t="shared" si="15"/>
        <v>47484</v>
      </c>
      <c r="C185" s="36">
        <f t="shared" si="16"/>
        <v>0</v>
      </c>
      <c r="D185" s="36">
        <f t="shared" si="20"/>
        <v>0</v>
      </c>
      <c r="E185" s="243">
        <f t="shared" si="17"/>
        <v>0</v>
      </c>
      <c r="F185" s="36">
        <f t="shared" si="18"/>
        <v>0</v>
      </c>
      <c r="G185" s="37">
        <f t="shared" si="19"/>
        <v>0</v>
      </c>
    </row>
    <row r="186" spans="1:7" x14ac:dyDescent="0.2">
      <c r="A186" s="34" t="str">
        <f t="shared" si="21"/>
        <v>Finished</v>
      </c>
      <c r="B186" s="35">
        <f t="shared" si="15"/>
        <v>47515</v>
      </c>
      <c r="C186" s="36">
        <f t="shared" si="16"/>
        <v>0</v>
      </c>
      <c r="D186" s="36">
        <f t="shared" si="20"/>
        <v>0</v>
      </c>
      <c r="E186" s="243">
        <f t="shared" si="17"/>
        <v>0</v>
      </c>
      <c r="F186" s="36">
        <f t="shared" si="18"/>
        <v>0</v>
      </c>
      <c r="G186" s="37">
        <f t="shared" si="19"/>
        <v>0</v>
      </c>
    </row>
    <row r="187" spans="1:7" x14ac:dyDescent="0.2">
      <c r="A187" s="34" t="str">
        <f t="shared" si="21"/>
        <v>Finished</v>
      </c>
      <c r="B187" s="35">
        <f t="shared" si="15"/>
        <v>47543</v>
      </c>
      <c r="C187" s="36">
        <f t="shared" si="16"/>
        <v>0</v>
      </c>
      <c r="D187" s="36">
        <f t="shared" si="20"/>
        <v>0</v>
      </c>
      <c r="E187" s="243">
        <f t="shared" si="17"/>
        <v>0</v>
      </c>
      <c r="F187" s="36">
        <f t="shared" si="18"/>
        <v>0</v>
      </c>
      <c r="G187" s="37">
        <f t="shared" si="19"/>
        <v>0</v>
      </c>
    </row>
    <row r="188" spans="1:7" x14ac:dyDescent="0.2">
      <c r="A188" s="34" t="str">
        <f t="shared" si="21"/>
        <v>Finished</v>
      </c>
      <c r="B188" s="35">
        <f t="shared" si="15"/>
        <v>47574</v>
      </c>
      <c r="C188" s="36">
        <f t="shared" si="16"/>
        <v>0</v>
      </c>
      <c r="D188" s="36">
        <f t="shared" si="20"/>
        <v>0</v>
      </c>
      <c r="E188" s="243">
        <f t="shared" si="17"/>
        <v>0</v>
      </c>
      <c r="F188" s="36">
        <f t="shared" si="18"/>
        <v>0</v>
      </c>
      <c r="G188" s="37">
        <f t="shared" si="19"/>
        <v>0</v>
      </c>
    </row>
    <row r="189" spans="1:7" x14ac:dyDescent="0.2">
      <c r="A189" s="34" t="str">
        <f t="shared" si="21"/>
        <v>Finished</v>
      </c>
      <c r="B189" s="35">
        <f t="shared" si="15"/>
        <v>47604</v>
      </c>
      <c r="C189" s="36">
        <f t="shared" si="16"/>
        <v>0</v>
      </c>
      <c r="D189" s="36">
        <f t="shared" si="20"/>
        <v>0</v>
      </c>
      <c r="E189" s="243">
        <f t="shared" si="17"/>
        <v>0</v>
      </c>
      <c r="F189" s="36">
        <f t="shared" si="18"/>
        <v>0</v>
      </c>
      <c r="G189" s="37">
        <f t="shared" si="19"/>
        <v>0</v>
      </c>
    </row>
    <row r="190" spans="1:7" x14ac:dyDescent="0.2">
      <c r="A190" s="34" t="str">
        <f t="shared" si="21"/>
        <v>Finished</v>
      </c>
      <c r="B190" s="35">
        <f t="shared" si="15"/>
        <v>47635</v>
      </c>
      <c r="C190" s="36">
        <f t="shared" si="16"/>
        <v>0</v>
      </c>
      <c r="D190" s="36">
        <f t="shared" si="20"/>
        <v>0</v>
      </c>
      <c r="E190" s="243">
        <f t="shared" si="17"/>
        <v>0</v>
      </c>
      <c r="F190" s="36">
        <f t="shared" si="18"/>
        <v>0</v>
      </c>
      <c r="G190" s="37">
        <f t="shared" si="19"/>
        <v>0</v>
      </c>
    </row>
    <row r="191" spans="1:7" x14ac:dyDescent="0.2">
      <c r="A191" s="34" t="str">
        <f t="shared" si="21"/>
        <v>Finished</v>
      </c>
      <c r="B191" s="35">
        <f t="shared" si="15"/>
        <v>47665</v>
      </c>
      <c r="C191" s="36">
        <f t="shared" si="16"/>
        <v>0</v>
      </c>
      <c r="D191" s="36">
        <f t="shared" si="20"/>
        <v>0</v>
      </c>
      <c r="E191" s="243">
        <f t="shared" si="17"/>
        <v>0</v>
      </c>
      <c r="F191" s="36">
        <f t="shared" si="18"/>
        <v>0</v>
      </c>
      <c r="G191" s="37">
        <f t="shared" si="19"/>
        <v>0</v>
      </c>
    </row>
    <row r="192" spans="1:7" x14ac:dyDescent="0.2">
      <c r="A192" s="34" t="str">
        <f t="shared" si="21"/>
        <v>Finished</v>
      </c>
      <c r="B192" s="35">
        <f t="shared" si="15"/>
        <v>47696</v>
      </c>
      <c r="C192" s="36">
        <f t="shared" si="16"/>
        <v>0</v>
      </c>
      <c r="D192" s="36">
        <f t="shared" si="20"/>
        <v>0</v>
      </c>
      <c r="E192" s="243">
        <f t="shared" si="17"/>
        <v>0</v>
      </c>
      <c r="F192" s="36">
        <f t="shared" si="18"/>
        <v>0</v>
      </c>
      <c r="G192" s="37">
        <f t="shared" si="19"/>
        <v>0</v>
      </c>
    </row>
    <row r="193" spans="1:7" x14ac:dyDescent="0.2">
      <c r="A193" s="34" t="str">
        <f t="shared" si="21"/>
        <v>Finished</v>
      </c>
      <c r="B193" s="35">
        <f t="shared" si="15"/>
        <v>47727</v>
      </c>
      <c r="C193" s="36">
        <f t="shared" si="16"/>
        <v>0</v>
      </c>
      <c r="D193" s="36">
        <f t="shared" si="20"/>
        <v>0</v>
      </c>
      <c r="E193" s="243">
        <f t="shared" si="17"/>
        <v>0</v>
      </c>
      <c r="F193" s="36">
        <f t="shared" si="18"/>
        <v>0</v>
      </c>
      <c r="G193" s="37">
        <f t="shared" si="19"/>
        <v>0</v>
      </c>
    </row>
    <row r="194" spans="1:7" x14ac:dyDescent="0.2">
      <c r="A194" s="34" t="str">
        <f t="shared" si="21"/>
        <v>Finished</v>
      </c>
      <c r="B194" s="35">
        <f t="shared" si="15"/>
        <v>47757</v>
      </c>
      <c r="C194" s="36">
        <f t="shared" si="16"/>
        <v>0</v>
      </c>
      <c r="D194" s="36">
        <f t="shared" si="20"/>
        <v>0</v>
      </c>
      <c r="E194" s="243">
        <f t="shared" si="17"/>
        <v>0</v>
      </c>
      <c r="F194" s="36">
        <f t="shared" si="18"/>
        <v>0</v>
      </c>
      <c r="G194" s="37">
        <f t="shared" si="19"/>
        <v>0</v>
      </c>
    </row>
    <row r="195" spans="1:7" x14ac:dyDescent="0.2">
      <c r="A195" s="34" t="str">
        <f t="shared" si="21"/>
        <v>Finished</v>
      </c>
      <c r="B195" s="35">
        <f t="shared" si="15"/>
        <v>47788</v>
      </c>
      <c r="C195" s="36">
        <f t="shared" si="16"/>
        <v>0</v>
      </c>
      <c r="D195" s="36">
        <f t="shared" si="20"/>
        <v>0</v>
      </c>
      <c r="E195" s="243">
        <f t="shared" si="17"/>
        <v>0</v>
      </c>
      <c r="F195" s="36">
        <f t="shared" si="18"/>
        <v>0</v>
      </c>
      <c r="G195" s="37">
        <f t="shared" si="19"/>
        <v>0</v>
      </c>
    </row>
    <row r="196" spans="1:7" x14ac:dyDescent="0.2">
      <c r="A196" s="34" t="str">
        <f t="shared" si="21"/>
        <v>Finished</v>
      </c>
      <c r="B196" s="35">
        <f t="shared" si="15"/>
        <v>47818</v>
      </c>
      <c r="C196" s="36">
        <f t="shared" si="16"/>
        <v>0</v>
      </c>
      <c r="D196" s="36">
        <f t="shared" si="20"/>
        <v>0</v>
      </c>
      <c r="E196" s="243">
        <f t="shared" si="17"/>
        <v>0</v>
      </c>
      <c r="F196" s="36">
        <f t="shared" si="18"/>
        <v>0</v>
      </c>
      <c r="G196" s="37">
        <f t="shared" si="19"/>
        <v>0</v>
      </c>
    </row>
    <row r="197" spans="1:7" x14ac:dyDescent="0.2">
      <c r="A197" s="34" t="str">
        <f t="shared" si="21"/>
        <v>Finished</v>
      </c>
      <c r="B197" s="35">
        <f t="shared" si="15"/>
        <v>47849</v>
      </c>
      <c r="C197" s="36">
        <f t="shared" si="16"/>
        <v>0</v>
      </c>
      <c r="D197" s="36">
        <f t="shared" si="20"/>
        <v>0</v>
      </c>
      <c r="E197" s="243">
        <f t="shared" si="17"/>
        <v>0</v>
      </c>
      <c r="F197" s="36">
        <f t="shared" si="18"/>
        <v>0</v>
      </c>
      <c r="G197" s="37">
        <f t="shared" si="19"/>
        <v>0</v>
      </c>
    </row>
    <row r="198" spans="1:7" x14ac:dyDescent="0.2">
      <c r="A198" s="34" t="str">
        <f t="shared" si="21"/>
        <v>Finished</v>
      </c>
      <c r="B198" s="35">
        <f t="shared" si="15"/>
        <v>47880</v>
      </c>
      <c r="C198" s="36">
        <f t="shared" si="16"/>
        <v>0</v>
      </c>
      <c r="D198" s="36">
        <f t="shared" si="20"/>
        <v>0</v>
      </c>
      <c r="E198" s="243">
        <f t="shared" si="17"/>
        <v>0</v>
      </c>
      <c r="F198" s="36">
        <f t="shared" si="18"/>
        <v>0</v>
      </c>
      <c r="G198" s="37">
        <f t="shared" si="19"/>
        <v>0</v>
      </c>
    </row>
    <row r="199" spans="1:7" x14ac:dyDescent="0.2">
      <c r="A199" s="34" t="str">
        <f t="shared" si="21"/>
        <v>Finished</v>
      </c>
      <c r="B199" s="35">
        <f t="shared" si="15"/>
        <v>47908</v>
      </c>
      <c r="C199" s="36">
        <f t="shared" si="16"/>
        <v>0</v>
      </c>
      <c r="D199" s="36">
        <f t="shared" si="20"/>
        <v>0</v>
      </c>
      <c r="E199" s="243">
        <f t="shared" si="17"/>
        <v>0</v>
      </c>
      <c r="F199" s="36">
        <f t="shared" si="18"/>
        <v>0</v>
      </c>
      <c r="G199" s="37">
        <f t="shared" si="19"/>
        <v>0</v>
      </c>
    </row>
    <row r="200" spans="1:7" x14ac:dyDescent="0.2">
      <c r="A200" s="34" t="str">
        <f t="shared" si="21"/>
        <v>Finished</v>
      </c>
      <c r="B200" s="35">
        <f t="shared" si="15"/>
        <v>47939</v>
      </c>
      <c r="C200" s="36">
        <f t="shared" si="16"/>
        <v>0</v>
      </c>
      <c r="D200" s="36">
        <f t="shared" si="20"/>
        <v>0</v>
      </c>
      <c r="E200" s="243">
        <f t="shared" si="17"/>
        <v>0</v>
      </c>
      <c r="F200" s="36">
        <f t="shared" si="18"/>
        <v>0</v>
      </c>
      <c r="G200" s="37">
        <f t="shared" si="19"/>
        <v>0</v>
      </c>
    </row>
    <row r="201" spans="1:7" x14ac:dyDescent="0.2">
      <c r="A201" s="34" t="str">
        <f t="shared" si="21"/>
        <v>Finished</v>
      </c>
      <c r="B201" s="35">
        <f t="shared" si="15"/>
        <v>47969</v>
      </c>
      <c r="C201" s="36">
        <f t="shared" si="16"/>
        <v>0</v>
      </c>
      <c r="D201" s="36">
        <f t="shared" si="20"/>
        <v>0</v>
      </c>
      <c r="E201" s="243">
        <f t="shared" si="17"/>
        <v>0</v>
      </c>
      <c r="F201" s="36">
        <f t="shared" si="18"/>
        <v>0</v>
      </c>
      <c r="G201" s="37">
        <f t="shared" si="19"/>
        <v>0</v>
      </c>
    </row>
    <row r="202" spans="1:7" x14ac:dyDescent="0.2">
      <c r="A202" s="34" t="str">
        <f t="shared" si="21"/>
        <v>Finished</v>
      </c>
      <c r="B202" s="35">
        <f t="shared" si="15"/>
        <v>48000</v>
      </c>
      <c r="C202" s="36">
        <f t="shared" si="16"/>
        <v>0</v>
      </c>
      <c r="D202" s="36">
        <f t="shared" si="20"/>
        <v>0</v>
      </c>
      <c r="E202" s="243">
        <f t="shared" si="17"/>
        <v>0</v>
      </c>
      <c r="F202" s="36">
        <f t="shared" si="18"/>
        <v>0</v>
      </c>
      <c r="G202" s="37">
        <f t="shared" si="19"/>
        <v>0</v>
      </c>
    </row>
    <row r="203" spans="1:7" x14ac:dyDescent="0.2">
      <c r="A203" s="34" t="str">
        <f t="shared" si="21"/>
        <v>Finished</v>
      </c>
      <c r="B203" s="35">
        <f t="shared" si="15"/>
        <v>48030</v>
      </c>
      <c r="C203" s="36">
        <f t="shared" si="16"/>
        <v>0</v>
      </c>
      <c r="D203" s="36">
        <f t="shared" si="20"/>
        <v>0</v>
      </c>
      <c r="E203" s="243">
        <f t="shared" si="17"/>
        <v>0</v>
      </c>
      <c r="F203" s="36">
        <f t="shared" si="18"/>
        <v>0</v>
      </c>
      <c r="G203" s="37">
        <f t="shared" si="19"/>
        <v>0</v>
      </c>
    </row>
    <row r="204" spans="1:7" x14ac:dyDescent="0.2">
      <c r="A204" s="34" t="str">
        <f t="shared" si="21"/>
        <v>Finished</v>
      </c>
      <c r="B204" s="35">
        <f t="shared" si="15"/>
        <v>48061</v>
      </c>
      <c r="C204" s="36">
        <f t="shared" si="16"/>
        <v>0</v>
      </c>
      <c r="D204" s="36">
        <f t="shared" si="20"/>
        <v>0</v>
      </c>
      <c r="E204" s="243">
        <f t="shared" si="17"/>
        <v>0</v>
      </c>
      <c r="F204" s="36">
        <f t="shared" si="18"/>
        <v>0</v>
      </c>
      <c r="G204" s="37">
        <f t="shared" si="19"/>
        <v>0</v>
      </c>
    </row>
    <row r="205" spans="1:7" x14ac:dyDescent="0.2">
      <c r="A205" s="34" t="str">
        <f t="shared" si="21"/>
        <v>Finished</v>
      </c>
      <c r="B205" s="35">
        <f t="shared" si="15"/>
        <v>48092</v>
      </c>
      <c r="C205" s="36">
        <f t="shared" si="16"/>
        <v>0</v>
      </c>
      <c r="D205" s="36">
        <f t="shared" si="20"/>
        <v>0</v>
      </c>
      <c r="E205" s="243">
        <f t="shared" si="17"/>
        <v>0</v>
      </c>
      <c r="F205" s="36">
        <f t="shared" si="18"/>
        <v>0</v>
      </c>
      <c r="G205" s="37">
        <f t="shared" si="19"/>
        <v>0</v>
      </c>
    </row>
    <row r="206" spans="1:7" x14ac:dyDescent="0.2">
      <c r="A206" s="34" t="str">
        <f t="shared" si="21"/>
        <v>Finished</v>
      </c>
      <c r="B206" s="35">
        <f t="shared" si="15"/>
        <v>48122</v>
      </c>
      <c r="C206" s="36">
        <f t="shared" si="16"/>
        <v>0</v>
      </c>
      <c r="D206" s="36">
        <f t="shared" si="20"/>
        <v>0</v>
      </c>
      <c r="E206" s="243">
        <f t="shared" si="17"/>
        <v>0</v>
      </c>
      <c r="F206" s="36">
        <f t="shared" si="18"/>
        <v>0</v>
      </c>
      <c r="G206" s="37">
        <f t="shared" si="19"/>
        <v>0</v>
      </c>
    </row>
    <row r="207" spans="1:7" x14ac:dyDescent="0.2">
      <c r="A207" s="34" t="str">
        <f t="shared" si="21"/>
        <v>Finished</v>
      </c>
      <c r="B207" s="35">
        <f t="shared" si="15"/>
        <v>48153</v>
      </c>
      <c r="C207" s="36">
        <f t="shared" si="16"/>
        <v>0</v>
      </c>
      <c r="D207" s="36">
        <f t="shared" si="20"/>
        <v>0</v>
      </c>
      <c r="E207" s="243">
        <f t="shared" si="17"/>
        <v>0</v>
      </c>
      <c r="F207" s="36">
        <f t="shared" si="18"/>
        <v>0</v>
      </c>
      <c r="G207" s="37">
        <f t="shared" si="19"/>
        <v>0</v>
      </c>
    </row>
    <row r="208" spans="1:7" x14ac:dyDescent="0.2">
      <c r="A208" s="34" t="str">
        <f t="shared" si="21"/>
        <v>Finished</v>
      </c>
      <c r="B208" s="35">
        <f t="shared" si="15"/>
        <v>48183</v>
      </c>
      <c r="C208" s="36">
        <f t="shared" si="16"/>
        <v>0</v>
      </c>
      <c r="D208" s="36">
        <f t="shared" si="20"/>
        <v>0</v>
      </c>
      <c r="E208" s="243">
        <f t="shared" si="17"/>
        <v>0</v>
      </c>
      <c r="F208" s="36">
        <f t="shared" si="18"/>
        <v>0</v>
      </c>
      <c r="G208" s="37">
        <f t="shared" si="19"/>
        <v>0</v>
      </c>
    </row>
    <row r="209" spans="1:7" x14ac:dyDescent="0.2">
      <c r="A209" s="34" t="str">
        <f t="shared" si="21"/>
        <v>Finished</v>
      </c>
      <c r="B209" s="35">
        <f t="shared" si="15"/>
        <v>48214</v>
      </c>
      <c r="C209" s="36">
        <f t="shared" si="16"/>
        <v>0</v>
      </c>
      <c r="D209" s="36">
        <f t="shared" si="20"/>
        <v>0</v>
      </c>
      <c r="E209" s="243">
        <f t="shared" si="17"/>
        <v>0</v>
      </c>
      <c r="F209" s="36">
        <f t="shared" si="18"/>
        <v>0</v>
      </c>
      <c r="G209" s="37">
        <f t="shared" si="19"/>
        <v>0</v>
      </c>
    </row>
    <row r="210" spans="1:7" x14ac:dyDescent="0.2">
      <c r="A210" s="34" t="str">
        <f t="shared" si="21"/>
        <v>Finished</v>
      </c>
      <c r="B210" s="35">
        <f t="shared" si="15"/>
        <v>48245</v>
      </c>
      <c r="C210" s="36">
        <f t="shared" si="16"/>
        <v>0</v>
      </c>
      <c r="D210" s="36">
        <f t="shared" si="20"/>
        <v>0</v>
      </c>
      <c r="E210" s="243">
        <f t="shared" si="17"/>
        <v>0</v>
      </c>
      <c r="F210" s="36">
        <f t="shared" si="18"/>
        <v>0</v>
      </c>
      <c r="G210" s="37">
        <f t="shared" si="19"/>
        <v>0</v>
      </c>
    </row>
    <row r="211" spans="1:7" x14ac:dyDescent="0.2">
      <c r="A211" s="34" t="str">
        <f t="shared" si="21"/>
        <v>Finished</v>
      </c>
      <c r="B211" s="35">
        <f t="shared" si="15"/>
        <v>48274</v>
      </c>
      <c r="C211" s="36">
        <f t="shared" si="16"/>
        <v>0</v>
      </c>
      <c r="D211" s="36">
        <f t="shared" si="20"/>
        <v>0</v>
      </c>
      <c r="E211" s="243">
        <f t="shared" si="17"/>
        <v>0</v>
      </c>
      <c r="F211" s="36">
        <f t="shared" si="18"/>
        <v>0</v>
      </c>
      <c r="G211" s="37">
        <f t="shared" si="19"/>
        <v>0</v>
      </c>
    </row>
    <row r="212" spans="1:7" x14ac:dyDescent="0.2">
      <c r="A212" s="34" t="str">
        <f t="shared" si="21"/>
        <v>Finished</v>
      </c>
      <c r="B212" s="35">
        <f t="shared" si="15"/>
        <v>48305</v>
      </c>
      <c r="C212" s="36">
        <f t="shared" si="16"/>
        <v>0</v>
      </c>
      <c r="D212" s="36">
        <f t="shared" si="20"/>
        <v>0</v>
      </c>
      <c r="E212" s="243">
        <f t="shared" si="17"/>
        <v>0</v>
      </c>
      <c r="F212" s="36">
        <f t="shared" si="18"/>
        <v>0</v>
      </c>
      <c r="G212" s="37">
        <f t="shared" si="19"/>
        <v>0</v>
      </c>
    </row>
    <row r="213" spans="1:7" x14ac:dyDescent="0.2">
      <c r="A213" s="34" t="str">
        <f t="shared" si="21"/>
        <v>Finished</v>
      </c>
      <c r="B213" s="35">
        <f t="shared" si="15"/>
        <v>48335</v>
      </c>
      <c r="C213" s="36">
        <f t="shared" si="16"/>
        <v>0</v>
      </c>
      <c r="D213" s="36">
        <f t="shared" si="20"/>
        <v>0</v>
      </c>
      <c r="E213" s="243">
        <f t="shared" si="17"/>
        <v>0</v>
      </c>
      <c r="F213" s="36">
        <f t="shared" si="18"/>
        <v>0</v>
      </c>
      <c r="G213" s="37">
        <f t="shared" si="19"/>
        <v>0</v>
      </c>
    </row>
    <row r="214" spans="1:7" x14ac:dyDescent="0.2">
      <c r="A214" s="34" t="str">
        <f t="shared" si="21"/>
        <v>Finished</v>
      </c>
      <c r="B214" s="35">
        <f t="shared" si="15"/>
        <v>48366</v>
      </c>
      <c r="C214" s="36">
        <f t="shared" si="16"/>
        <v>0</v>
      </c>
      <c r="D214" s="36">
        <f t="shared" si="20"/>
        <v>0</v>
      </c>
      <c r="E214" s="243">
        <f t="shared" si="17"/>
        <v>0</v>
      </c>
      <c r="F214" s="36">
        <f t="shared" si="18"/>
        <v>0</v>
      </c>
      <c r="G214" s="37">
        <f t="shared" si="19"/>
        <v>0</v>
      </c>
    </row>
    <row r="215" spans="1:7" x14ac:dyDescent="0.2">
      <c r="A215" s="34" t="str">
        <f t="shared" si="21"/>
        <v>Finished</v>
      </c>
      <c r="B215" s="35">
        <f t="shared" si="15"/>
        <v>48396</v>
      </c>
      <c r="C215" s="36">
        <f t="shared" si="16"/>
        <v>0</v>
      </c>
      <c r="D215" s="36">
        <f t="shared" si="20"/>
        <v>0</v>
      </c>
      <c r="E215" s="243">
        <f t="shared" si="17"/>
        <v>0</v>
      </c>
      <c r="F215" s="36">
        <f t="shared" si="18"/>
        <v>0</v>
      </c>
      <c r="G215" s="37">
        <f t="shared" si="19"/>
        <v>0</v>
      </c>
    </row>
    <row r="216" spans="1:7" x14ac:dyDescent="0.2">
      <c r="A216" s="34" t="str">
        <f t="shared" si="21"/>
        <v>Finished</v>
      </c>
      <c r="B216" s="35">
        <f t="shared" si="15"/>
        <v>48427</v>
      </c>
      <c r="C216" s="36">
        <f t="shared" si="16"/>
        <v>0</v>
      </c>
      <c r="D216" s="36">
        <f t="shared" si="20"/>
        <v>0</v>
      </c>
      <c r="E216" s="243">
        <f t="shared" si="17"/>
        <v>0</v>
      </c>
      <c r="F216" s="36">
        <f t="shared" si="18"/>
        <v>0</v>
      </c>
      <c r="G216" s="37">
        <f t="shared" si="19"/>
        <v>0</v>
      </c>
    </row>
    <row r="217" spans="1:7" x14ac:dyDescent="0.2">
      <c r="A217" s="34" t="str">
        <f t="shared" si="21"/>
        <v>Finished</v>
      </c>
      <c r="B217" s="35">
        <f t="shared" si="15"/>
        <v>48458</v>
      </c>
      <c r="C217" s="36">
        <f t="shared" si="16"/>
        <v>0</v>
      </c>
      <c r="D217" s="36">
        <f t="shared" si="20"/>
        <v>0</v>
      </c>
      <c r="E217" s="243">
        <f t="shared" si="17"/>
        <v>0</v>
      </c>
      <c r="F217" s="36">
        <f t="shared" si="18"/>
        <v>0</v>
      </c>
      <c r="G217" s="37">
        <f t="shared" si="19"/>
        <v>0</v>
      </c>
    </row>
    <row r="218" spans="1:7" x14ac:dyDescent="0.2">
      <c r="A218" s="34" t="str">
        <f t="shared" si="21"/>
        <v>Finished</v>
      </c>
      <c r="B218" s="35">
        <f t="shared" ref="B218:B281" si="22">+EDATE(B217,Len_of_pmt_interval)</f>
        <v>48488</v>
      </c>
      <c r="C218" s="36">
        <f t="shared" ref="C218:C281" si="23">+G217</f>
        <v>0</v>
      </c>
      <c r="D218" s="36">
        <f t="shared" si="20"/>
        <v>0</v>
      </c>
      <c r="E218" s="243">
        <f t="shared" ref="E218:E281" si="24">+G217*cal_periodic_pmt_rate</f>
        <v>0</v>
      </c>
      <c r="F218" s="36">
        <f t="shared" ref="F218:F281" si="25">+IF(A218&lt;num_pmts,$F$19,C218)</f>
        <v>0</v>
      </c>
      <c r="G218" s="37">
        <f t="shared" ref="G218:G281" si="26">+C218-F218</f>
        <v>0</v>
      </c>
    </row>
    <row r="219" spans="1:7" x14ac:dyDescent="0.2">
      <c r="A219" s="34" t="str">
        <f t="shared" si="21"/>
        <v>Finished</v>
      </c>
      <c r="B219" s="35">
        <f t="shared" si="22"/>
        <v>48519</v>
      </c>
      <c r="C219" s="36">
        <f t="shared" si="23"/>
        <v>0</v>
      </c>
      <c r="D219" s="36">
        <f t="shared" ref="D219:D282" si="27">+E219+F219</f>
        <v>0</v>
      </c>
      <c r="E219" s="243">
        <f t="shared" si="24"/>
        <v>0</v>
      </c>
      <c r="F219" s="36">
        <f t="shared" si="25"/>
        <v>0</v>
      </c>
      <c r="G219" s="37">
        <f t="shared" si="26"/>
        <v>0</v>
      </c>
    </row>
    <row r="220" spans="1:7" x14ac:dyDescent="0.2">
      <c r="A220" s="34" t="str">
        <f t="shared" si="21"/>
        <v>Finished</v>
      </c>
      <c r="B220" s="35">
        <f t="shared" si="22"/>
        <v>48549</v>
      </c>
      <c r="C220" s="36">
        <f t="shared" si="23"/>
        <v>0</v>
      </c>
      <c r="D220" s="36">
        <f t="shared" si="27"/>
        <v>0</v>
      </c>
      <c r="E220" s="243">
        <f t="shared" si="24"/>
        <v>0</v>
      </c>
      <c r="F220" s="36">
        <f t="shared" si="25"/>
        <v>0</v>
      </c>
      <c r="G220" s="37">
        <f t="shared" si="26"/>
        <v>0</v>
      </c>
    </row>
    <row r="221" spans="1:7" x14ac:dyDescent="0.2">
      <c r="A221" s="34" t="str">
        <f t="shared" si="21"/>
        <v>Finished</v>
      </c>
      <c r="B221" s="35">
        <f t="shared" si="22"/>
        <v>48580</v>
      </c>
      <c r="C221" s="36">
        <f t="shared" si="23"/>
        <v>0</v>
      </c>
      <c r="D221" s="36">
        <f t="shared" si="27"/>
        <v>0</v>
      </c>
      <c r="E221" s="243">
        <f t="shared" si="24"/>
        <v>0</v>
      </c>
      <c r="F221" s="36">
        <f t="shared" si="25"/>
        <v>0</v>
      </c>
      <c r="G221" s="37">
        <f t="shared" si="26"/>
        <v>0</v>
      </c>
    </row>
    <row r="222" spans="1:7" x14ac:dyDescent="0.2">
      <c r="A222" s="34" t="str">
        <f t="shared" si="21"/>
        <v>Finished</v>
      </c>
      <c r="B222" s="35">
        <f t="shared" si="22"/>
        <v>48611</v>
      </c>
      <c r="C222" s="36">
        <f t="shared" si="23"/>
        <v>0</v>
      </c>
      <c r="D222" s="36">
        <f t="shared" si="27"/>
        <v>0</v>
      </c>
      <c r="E222" s="243">
        <f t="shared" si="24"/>
        <v>0</v>
      </c>
      <c r="F222" s="36">
        <f t="shared" si="25"/>
        <v>0</v>
      </c>
      <c r="G222" s="37">
        <f t="shared" si="26"/>
        <v>0</v>
      </c>
    </row>
    <row r="223" spans="1:7" x14ac:dyDescent="0.2">
      <c r="A223" s="34" t="str">
        <f t="shared" si="21"/>
        <v>Finished</v>
      </c>
      <c r="B223" s="35">
        <f t="shared" si="22"/>
        <v>48639</v>
      </c>
      <c r="C223" s="36">
        <f t="shared" si="23"/>
        <v>0</v>
      </c>
      <c r="D223" s="36">
        <f t="shared" si="27"/>
        <v>0</v>
      </c>
      <c r="E223" s="243">
        <f t="shared" si="24"/>
        <v>0</v>
      </c>
      <c r="F223" s="36">
        <f t="shared" si="25"/>
        <v>0</v>
      </c>
      <c r="G223" s="37">
        <f t="shared" si="26"/>
        <v>0</v>
      </c>
    </row>
    <row r="224" spans="1:7" s="2" customFormat="1" ht="15" x14ac:dyDescent="0.25">
      <c r="A224" s="75" t="str">
        <f t="shared" si="21"/>
        <v>Finished</v>
      </c>
      <c r="B224" s="76">
        <f t="shared" si="22"/>
        <v>48670</v>
      </c>
      <c r="C224" s="77">
        <f t="shared" si="23"/>
        <v>0</v>
      </c>
      <c r="D224" s="77">
        <f t="shared" si="27"/>
        <v>0</v>
      </c>
      <c r="E224" s="245">
        <f t="shared" si="24"/>
        <v>0</v>
      </c>
      <c r="F224" s="77">
        <f t="shared" si="25"/>
        <v>0</v>
      </c>
      <c r="G224" s="78">
        <f t="shared" si="26"/>
        <v>0</v>
      </c>
    </row>
    <row r="225" spans="1:7" x14ac:dyDescent="0.2">
      <c r="A225" s="34" t="str">
        <f t="shared" si="21"/>
        <v>Finished</v>
      </c>
      <c r="B225" s="35">
        <f t="shared" si="22"/>
        <v>48700</v>
      </c>
      <c r="C225" s="36">
        <f t="shared" si="23"/>
        <v>0</v>
      </c>
      <c r="D225" s="36">
        <f t="shared" si="27"/>
        <v>0</v>
      </c>
      <c r="E225" s="243">
        <f t="shared" si="24"/>
        <v>0</v>
      </c>
      <c r="F225" s="36">
        <f t="shared" si="25"/>
        <v>0</v>
      </c>
      <c r="G225" s="37">
        <f t="shared" si="26"/>
        <v>0</v>
      </c>
    </row>
    <row r="226" spans="1:7" x14ac:dyDescent="0.2">
      <c r="A226" s="34" t="str">
        <f t="shared" si="21"/>
        <v>Finished</v>
      </c>
      <c r="B226" s="35">
        <f t="shared" si="22"/>
        <v>48731</v>
      </c>
      <c r="C226" s="36">
        <f t="shared" si="23"/>
        <v>0</v>
      </c>
      <c r="D226" s="36">
        <f t="shared" si="27"/>
        <v>0</v>
      </c>
      <c r="E226" s="243">
        <f t="shared" si="24"/>
        <v>0</v>
      </c>
      <c r="F226" s="36">
        <f t="shared" si="25"/>
        <v>0</v>
      </c>
      <c r="G226" s="37">
        <f t="shared" si="26"/>
        <v>0</v>
      </c>
    </row>
    <row r="227" spans="1:7" x14ac:dyDescent="0.2">
      <c r="A227" s="34" t="str">
        <f t="shared" si="21"/>
        <v>Finished</v>
      </c>
      <c r="B227" s="35">
        <f t="shared" si="22"/>
        <v>48761</v>
      </c>
      <c r="C227" s="36">
        <f t="shared" si="23"/>
        <v>0</v>
      </c>
      <c r="D227" s="36">
        <f t="shared" si="27"/>
        <v>0</v>
      </c>
      <c r="E227" s="243">
        <f t="shared" si="24"/>
        <v>0</v>
      </c>
      <c r="F227" s="36">
        <f t="shared" si="25"/>
        <v>0</v>
      </c>
      <c r="G227" s="37">
        <f t="shared" si="26"/>
        <v>0</v>
      </c>
    </row>
    <row r="228" spans="1:7" x14ac:dyDescent="0.2">
      <c r="A228" s="34" t="str">
        <f t="shared" si="21"/>
        <v>Finished</v>
      </c>
      <c r="B228" s="35">
        <f t="shared" si="22"/>
        <v>48792</v>
      </c>
      <c r="C228" s="36">
        <f t="shared" si="23"/>
        <v>0</v>
      </c>
      <c r="D228" s="36">
        <f t="shared" si="27"/>
        <v>0</v>
      </c>
      <c r="E228" s="243">
        <f t="shared" si="24"/>
        <v>0</v>
      </c>
      <c r="F228" s="36">
        <f t="shared" si="25"/>
        <v>0</v>
      </c>
      <c r="G228" s="37">
        <f t="shared" si="26"/>
        <v>0</v>
      </c>
    </row>
    <row r="229" spans="1:7" x14ac:dyDescent="0.2">
      <c r="A229" s="34" t="str">
        <f t="shared" si="21"/>
        <v>Finished</v>
      </c>
      <c r="B229" s="35">
        <f t="shared" si="22"/>
        <v>48823</v>
      </c>
      <c r="C229" s="36">
        <f t="shared" si="23"/>
        <v>0</v>
      </c>
      <c r="D229" s="36">
        <f t="shared" si="27"/>
        <v>0</v>
      </c>
      <c r="E229" s="243">
        <f t="shared" si="24"/>
        <v>0</v>
      </c>
      <c r="F229" s="36">
        <f t="shared" si="25"/>
        <v>0</v>
      </c>
      <c r="G229" s="37">
        <f t="shared" si="26"/>
        <v>0</v>
      </c>
    </row>
    <row r="230" spans="1:7" x14ac:dyDescent="0.2">
      <c r="A230" s="34" t="str">
        <f t="shared" si="21"/>
        <v>Finished</v>
      </c>
      <c r="B230" s="35">
        <f t="shared" si="22"/>
        <v>48853</v>
      </c>
      <c r="C230" s="36">
        <f t="shared" si="23"/>
        <v>0</v>
      </c>
      <c r="D230" s="36">
        <f t="shared" si="27"/>
        <v>0</v>
      </c>
      <c r="E230" s="243">
        <f t="shared" si="24"/>
        <v>0</v>
      </c>
      <c r="F230" s="36">
        <f t="shared" si="25"/>
        <v>0</v>
      </c>
      <c r="G230" s="37">
        <f t="shared" si="26"/>
        <v>0</v>
      </c>
    </row>
    <row r="231" spans="1:7" x14ac:dyDescent="0.2">
      <c r="A231" s="34" t="str">
        <f t="shared" si="21"/>
        <v>Finished</v>
      </c>
      <c r="B231" s="35">
        <f t="shared" si="22"/>
        <v>48884</v>
      </c>
      <c r="C231" s="36">
        <f t="shared" si="23"/>
        <v>0</v>
      </c>
      <c r="D231" s="36">
        <f t="shared" si="27"/>
        <v>0</v>
      </c>
      <c r="E231" s="243">
        <f t="shared" si="24"/>
        <v>0</v>
      </c>
      <c r="F231" s="36">
        <f t="shared" si="25"/>
        <v>0</v>
      </c>
      <c r="G231" s="37">
        <f t="shared" si="26"/>
        <v>0</v>
      </c>
    </row>
    <row r="232" spans="1:7" x14ac:dyDescent="0.2">
      <c r="A232" s="34" t="str">
        <f t="shared" si="21"/>
        <v>Finished</v>
      </c>
      <c r="B232" s="35">
        <f t="shared" si="22"/>
        <v>48914</v>
      </c>
      <c r="C232" s="36">
        <f t="shared" si="23"/>
        <v>0</v>
      </c>
      <c r="D232" s="36">
        <f t="shared" si="27"/>
        <v>0</v>
      </c>
      <c r="E232" s="243">
        <f t="shared" si="24"/>
        <v>0</v>
      </c>
      <c r="F232" s="36">
        <f t="shared" si="25"/>
        <v>0</v>
      </c>
      <c r="G232" s="37">
        <f t="shared" si="26"/>
        <v>0</v>
      </c>
    </row>
    <row r="233" spans="1:7" x14ac:dyDescent="0.2">
      <c r="A233" s="34" t="str">
        <f t="shared" si="21"/>
        <v>Finished</v>
      </c>
      <c r="B233" s="35">
        <f t="shared" si="22"/>
        <v>48945</v>
      </c>
      <c r="C233" s="36">
        <f t="shared" si="23"/>
        <v>0</v>
      </c>
      <c r="D233" s="36">
        <f t="shared" si="27"/>
        <v>0</v>
      </c>
      <c r="E233" s="243">
        <f t="shared" si="24"/>
        <v>0</v>
      </c>
      <c r="F233" s="36">
        <f t="shared" si="25"/>
        <v>0</v>
      </c>
      <c r="G233" s="37">
        <f t="shared" si="26"/>
        <v>0</v>
      </c>
    </row>
    <row r="234" spans="1:7" x14ac:dyDescent="0.2">
      <c r="A234" s="34" t="str">
        <f t="shared" si="21"/>
        <v>Finished</v>
      </c>
      <c r="B234" s="35">
        <f t="shared" si="22"/>
        <v>48976</v>
      </c>
      <c r="C234" s="36">
        <f t="shared" si="23"/>
        <v>0</v>
      </c>
      <c r="D234" s="36">
        <f t="shared" si="27"/>
        <v>0</v>
      </c>
      <c r="E234" s="243">
        <f t="shared" si="24"/>
        <v>0</v>
      </c>
      <c r="F234" s="36">
        <f t="shared" si="25"/>
        <v>0</v>
      </c>
      <c r="G234" s="37">
        <f t="shared" si="26"/>
        <v>0</v>
      </c>
    </row>
    <row r="235" spans="1:7" x14ac:dyDescent="0.2">
      <c r="A235" s="34" t="str">
        <f t="shared" si="21"/>
        <v>Finished</v>
      </c>
      <c r="B235" s="35">
        <f t="shared" si="22"/>
        <v>49004</v>
      </c>
      <c r="C235" s="36">
        <f t="shared" si="23"/>
        <v>0</v>
      </c>
      <c r="D235" s="36">
        <f t="shared" si="27"/>
        <v>0</v>
      </c>
      <c r="E235" s="243">
        <f t="shared" si="24"/>
        <v>0</v>
      </c>
      <c r="F235" s="36">
        <f t="shared" si="25"/>
        <v>0</v>
      </c>
      <c r="G235" s="37">
        <f t="shared" si="26"/>
        <v>0</v>
      </c>
    </row>
    <row r="236" spans="1:7" x14ac:dyDescent="0.2">
      <c r="A236" s="34" t="str">
        <f t="shared" si="21"/>
        <v>Finished</v>
      </c>
      <c r="B236" s="35">
        <f t="shared" si="22"/>
        <v>49035</v>
      </c>
      <c r="C236" s="36">
        <f t="shared" si="23"/>
        <v>0</v>
      </c>
      <c r="D236" s="36">
        <f t="shared" si="27"/>
        <v>0</v>
      </c>
      <c r="E236" s="243">
        <f t="shared" si="24"/>
        <v>0</v>
      </c>
      <c r="F236" s="36">
        <f t="shared" si="25"/>
        <v>0</v>
      </c>
      <c r="G236" s="37">
        <f t="shared" si="26"/>
        <v>0</v>
      </c>
    </row>
    <row r="237" spans="1:7" x14ac:dyDescent="0.2">
      <c r="A237" s="34" t="str">
        <f t="shared" si="21"/>
        <v>Finished</v>
      </c>
      <c r="B237" s="35">
        <f t="shared" si="22"/>
        <v>49065</v>
      </c>
      <c r="C237" s="36">
        <f t="shared" si="23"/>
        <v>0</v>
      </c>
      <c r="D237" s="36">
        <f t="shared" si="27"/>
        <v>0</v>
      </c>
      <c r="E237" s="243">
        <f t="shared" si="24"/>
        <v>0</v>
      </c>
      <c r="F237" s="36">
        <f t="shared" si="25"/>
        <v>0</v>
      </c>
      <c r="G237" s="37">
        <f t="shared" si="26"/>
        <v>0</v>
      </c>
    </row>
    <row r="238" spans="1:7" x14ac:dyDescent="0.2">
      <c r="A238" s="34" t="str">
        <f t="shared" si="21"/>
        <v>Finished</v>
      </c>
      <c r="B238" s="35">
        <f t="shared" si="22"/>
        <v>49096</v>
      </c>
      <c r="C238" s="36">
        <f t="shared" si="23"/>
        <v>0</v>
      </c>
      <c r="D238" s="36">
        <f t="shared" si="27"/>
        <v>0</v>
      </c>
      <c r="E238" s="243">
        <f t="shared" si="24"/>
        <v>0</v>
      </c>
      <c r="F238" s="36">
        <f t="shared" si="25"/>
        <v>0</v>
      </c>
      <c r="G238" s="37">
        <f t="shared" si="26"/>
        <v>0</v>
      </c>
    </row>
    <row r="239" spans="1:7" x14ac:dyDescent="0.2">
      <c r="A239" s="34" t="str">
        <f t="shared" si="21"/>
        <v>Finished</v>
      </c>
      <c r="B239" s="35">
        <f t="shared" si="22"/>
        <v>49126</v>
      </c>
      <c r="C239" s="36">
        <f t="shared" si="23"/>
        <v>0</v>
      </c>
      <c r="D239" s="36">
        <f t="shared" si="27"/>
        <v>0</v>
      </c>
      <c r="E239" s="243">
        <f t="shared" si="24"/>
        <v>0</v>
      </c>
      <c r="F239" s="36">
        <f t="shared" si="25"/>
        <v>0</v>
      </c>
      <c r="G239" s="37">
        <f t="shared" si="26"/>
        <v>0</v>
      </c>
    </row>
    <row r="240" spans="1:7" x14ac:dyDescent="0.2">
      <c r="A240" s="34" t="str">
        <f t="shared" si="21"/>
        <v>Finished</v>
      </c>
      <c r="B240" s="35">
        <f t="shared" si="22"/>
        <v>49157</v>
      </c>
      <c r="C240" s="36">
        <f t="shared" si="23"/>
        <v>0</v>
      </c>
      <c r="D240" s="36">
        <f t="shared" si="27"/>
        <v>0</v>
      </c>
      <c r="E240" s="243">
        <f t="shared" si="24"/>
        <v>0</v>
      </c>
      <c r="F240" s="36">
        <f t="shared" si="25"/>
        <v>0</v>
      </c>
      <c r="G240" s="37">
        <f t="shared" si="26"/>
        <v>0</v>
      </c>
    </row>
    <row r="241" spans="1:7" x14ac:dyDescent="0.2">
      <c r="A241" s="34" t="str">
        <f t="shared" si="21"/>
        <v>Finished</v>
      </c>
      <c r="B241" s="35">
        <f t="shared" si="22"/>
        <v>49188</v>
      </c>
      <c r="C241" s="36">
        <f t="shared" si="23"/>
        <v>0</v>
      </c>
      <c r="D241" s="36">
        <f t="shared" si="27"/>
        <v>0</v>
      </c>
      <c r="E241" s="243">
        <f t="shared" si="24"/>
        <v>0</v>
      </c>
      <c r="F241" s="36">
        <f t="shared" si="25"/>
        <v>0</v>
      </c>
      <c r="G241" s="37">
        <f t="shared" si="26"/>
        <v>0</v>
      </c>
    </row>
    <row r="242" spans="1:7" x14ac:dyDescent="0.2">
      <c r="A242" s="34" t="str">
        <f t="shared" si="21"/>
        <v>Finished</v>
      </c>
      <c r="B242" s="35">
        <f t="shared" si="22"/>
        <v>49218</v>
      </c>
      <c r="C242" s="36">
        <f t="shared" si="23"/>
        <v>0</v>
      </c>
      <c r="D242" s="36">
        <f t="shared" si="27"/>
        <v>0</v>
      </c>
      <c r="E242" s="243">
        <f t="shared" si="24"/>
        <v>0</v>
      </c>
      <c r="F242" s="36">
        <f t="shared" si="25"/>
        <v>0</v>
      </c>
      <c r="G242" s="37">
        <f t="shared" si="26"/>
        <v>0</v>
      </c>
    </row>
    <row r="243" spans="1:7" x14ac:dyDescent="0.2">
      <c r="A243" s="34" t="str">
        <f t="shared" si="21"/>
        <v>Finished</v>
      </c>
      <c r="B243" s="35">
        <f t="shared" si="22"/>
        <v>49249</v>
      </c>
      <c r="C243" s="36">
        <f t="shared" si="23"/>
        <v>0</v>
      </c>
      <c r="D243" s="36">
        <f t="shared" si="27"/>
        <v>0</v>
      </c>
      <c r="E243" s="243">
        <f t="shared" si="24"/>
        <v>0</v>
      </c>
      <c r="F243" s="36">
        <f t="shared" si="25"/>
        <v>0</v>
      </c>
      <c r="G243" s="37">
        <f t="shared" si="26"/>
        <v>0</v>
      </c>
    </row>
    <row r="244" spans="1:7" x14ac:dyDescent="0.2">
      <c r="A244" s="34" t="str">
        <f t="shared" si="21"/>
        <v>Finished</v>
      </c>
      <c r="B244" s="35">
        <f t="shared" si="22"/>
        <v>49279</v>
      </c>
      <c r="C244" s="36">
        <f t="shared" si="23"/>
        <v>0</v>
      </c>
      <c r="D244" s="36">
        <f t="shared" si="27"/>
        <v>0</v>
      </c>
      <c r="E244" s="243">
        <f t="shared" si="24"/>
        <v>0</v>
      </c>
      <c r="F244" s="36">
        <f t="shared" si="25"/>
        <v>0</v>
      </c>
      <c r="G244" s="37">
        <f t="shared" si="26"/>
        <v>0</v>
      </c>
    </row>
    <row r="245" spans="1:7" x14ac:dyDescent="0.2">
      <c r="A245" s="34" t="str">
        <f t="shared" si="21"/>
        <v>Finished</v>
      </c>
      <c r="B245" s="35">
        <f t="shared" si="22"/>
        <v>49310</v>
      </c>
      <c r="C245" s="36">
        <f t="shared" si="23"/>
        <v>0</v>
      </c>
      <c r="D245" s="36">
        <f t="shared" si="27"/>
        <v>0</v>
      </c>
      <c r="E245" s="243">
        <f t="shared" si="24"/>
        <v>0</v>
      </c>
      <c r="F245" s="36">
        <f t="shared" si="25"/>
        <v>0</v>
      </c>
      <c r="G245" s="37">
        <f t="shared" si="26"/>
        <v>0</v>
      </c>
    </row>
    <row r="246" spans="1:7" x14ac:dyDescent="0.2">
      <c r="A246" s="34" t="str">
        <f t="shared" si="21"/>
        <v>Finished</v>
      </c>
      <c r="B246" s="35">
        <f t="shared" si="22"/>
        <v>49341</v>
      </c>
      <c r="C246" s="36">
        <f t="shared" si="23"/>
        <v>0</v>
      </c>
      <c r="D246" s="36">
        <f t="shared" si="27"/>
        <v>0</v>
      </c>
      <c r="E246" s="243">
        <f t="shared" si="24"/>
        <v>0</v>
      </c>
      <c r="F246" s="36">
        <f t="shared" si="25"/>
        <v>0</v>
      </c>
      <c r="G246" s="37">
        <f t="shared" si="26"/>
        <v>0</v>
      </c>
    </row>
    <row r="247" spans="1:7" x14ac:dyDescent="0.2">
      <c r="A247" s="34" t="str">
        <f t="shared" si="21"/>
        <v>Finished</v>
      </c>
      <c r="B247" s="35">
        <f t="shared" si="22"/>
        <v>49369</v>
      </c>
      <c r="C247" s="36">
        <f t="shared" si="23"/>
        <v>0</v>
      </c>
      <c r="D247" s="36">
        <f t="shared" si="27"/>
        <v>0</v>
      </c>
      <c r="E247" s="243">
        <f t="shared" si="24"/>
        <v>0</v>
      </c>
      <c r="F247" s="36">
        <f t="shared" si="25"/>
        <v>0</v>
      </c>
      <c r="G247" s="37">
        <f t="shared" si="26"/>
        <v>0</v>
      </c>
    </row>
    <row r="248" spans="1:7" x14ac:dyDescent="0.2">
      <c r="A248" s="34" t="str">
        <f t="shared" si="21"/>
        <v>Finished</v>
      </c>
      <c r="B248" s="35">
        <f t="shared" si="22"/>
        <v>49400</v>
      </c>
      <c r="C248" s="36">
        <f t="shared" si="23"/>
        <v>0</v>
      </c>
      <c r="D248" s="36">
        <f t="shared" si="27"/>
        <v>0</v>
      </c>
      <c r="E248" s="243">
        <f t="shared" si="24"/>
        <v>0</v>
      </c>
      <c r="F248" s="36">
        <f t="shared" si="25"/>
        <v>0</v>
      </c>
      <c r="G248" s="37">
        <f t="shared" si="26"/>
        <v>0</v>
      </c>
    </row>
    <row r="249" spans="1:7" x14ac:dyDescent="0.2">
      <c r="A249" s="34" t="str">
        <f t="shared" ref="A249:A312" si="28">+IF(A248&lt;num_pmts,A248+1,"Finished")</f>
        <v>Finished</v>
      </c>
      <c r="B249" s="35">
        <f t="shared" si="22"/>
        <v>49430</v>
      </c>
      <c r="C249" s="36">
        <f t="shared" si="23"/>
        <v>0</v>
      </c>
      <c r="D249" s="36">
        <f t="shared" si="27"/>
        <v>0</v>
      </c>
      <c r="E249" s="243">
        <f t="shared" si="24"/>
        <v>0</v>
      </c>
      <c r="F249" s="36">
        <f t="shared" si="25"/>
        <v>0</v>
      </c>
      <c r="G249" s="37">
        <f t="shared" si="26"/>
        <v>0</v>
      </c>
    </row>
    <row r="250" spans="1:7" x14ac:dyDescent="0.2">
      <c r="A250" s="34" t="str">
        <f t="shared" si="28"/>
        <v>Finished</v>
      </c>
      <c r="B250" s="35">
        <f t="shared" si="22"/>
        <v>49461</v>
      </c>
      <c r="C250" s="36">
        <f t="shared" si="23"/>
        <v>0</v>
      </c>
      <c r="D250" s="36">
        <f t="shared" si="27"/>
        <v>0</v>
      </c>
      <c r="E250" s="243">
        <f t="shared" si="24"/>
        <v>0</v>
      </c>
      <c r="F250" s="36">
        <f t="shared" si="25"/>
        <v>0</v>
      </c>
      <c r="G250" s="37">
        <f t="shared" si="26"/>
        <v>0</v>
      </c>
    </row>
    <row r="251" spans="1:7" x14ac:dyDescent="0.2">
      <c r="A251" s="34" t="str">
        <f t="shared" si="28"/>
        <v>Finished</v>
      </c>
      <c r="B251" s="35">
        <f t="shared" si="22"/>
        <v>49491</v>
      </c>
      <c r="C251" s="36">
        <f t="shared" si="23"/>
        <v>0</v>
      </c>
      <c r="D251" s="36">
        <f t="shared" si="27"/>
        <v>0</v>
      </c>
      <c r="E251" s="243">
        <f t="shared" si="24"/>
        <v>0</v>
      </c>
      <c r="F251" s="36">
        <f t="shared" si="25"/>
        <v>0</v>
      </c>
      <c r="G251" s="37">
        <f t="shared" si="26"/>
        <v>0</v>
      </c>
    </row>
    <row r="252" spans="1:7" x14ac:dyDescent="0.2">
      <c r="A252" s="34" t="str">
        <f t="shared" si="28"/>
        <v>Finished</v>
      </c>
      <c r="B252" s="35">
        <f t="shared" si="22"/>
        <v>49522</v>
      </c>
      <c r="C252" s="36">
        <f t="shared" si="23"/>
        <v>0</v>
      </c>
      <c r="D252" s="36">
        <f t="shared" si="27"/>
        <v>0</v>
      </c>
      <c r="E252" s="243">
        <f t="shared" si="24"/>
        <v>0</v>
      </c>
      <c r="F252" s="36">
        <f t="shared" si="25"/>
        <v>0</v>
      </c>
      <c r="G252" s="37">
        <f t="shared" si="26"/>
        <v>0</v>
      </c>
    </row>
    <row r="253" spans="1:7" x14ac:dyDescent="0.2">
      <c r="A253" s="34" t="str">
        <f t="shared" si="28"/>
        <v>Finished</v>
      </c>
      <c r="B253" s="35">
        <f t="shared" si="22"/>
        <v>49553</v>
      </c>
      <c r="C253" s="36">
        <f t="shared" si="23"/>
        <v>0</v>
      </c>
      <c r="D253" s="36">
        <f t="shared" si="27"/>
        <v>0</v>
      </c>
      <c r="E253" s="243">
        <f t="shared" si="24"/>
        <v>0</v>
      </c>
      <c r="F253" s="36">
        <f t="shared" si="25"/>
        <v>0</v>
      </c>
      <c r="G253" s="37">
        <f t="shared" si="26"/>
        <v>0</v>
      </c>
    </row>
    <row r="254" spans="1:7" x14ac:dyDescent="0.2">
      <c r="A254" s="34" t="str">
        <f t="shared" si="28"/>
        <v>Finished</v>
      </c>
      <c r="B254" s="35">
        <f t="shared" si="22"/>
        <v>49583</v>
      </c>
      <c r="C254" s="36">
        <f t="shared" si="23"/>
        <v>0</v>
      </c>
      <c r="D254" s="36">
        <f t="shared" si="27"/>
        <v>0</v>
      </c>
      <c r="E254" s="243">
        <f t="shared" si="24"/>
        <v>0</v>
      </c>
      <c r="F254" s="36">
        <f t="shared" si="25"/>
        <v>0</v>
      </c>
      <c r="G254" s="37">
        <f t="shared" si="26"/>
        <v>0</v>
      </c>
    </row>
    <row r="255" spans="1:7" x14ac:dyDescent="0.2">
      <c r="A255" s="34" t="str">
        <f t="shared" si="28"/>
        <v>Finished</v>
      </c>
      <c r="B255" s="35">
        <f t="shared" si="22"/>
        <v>49614</v>
      </c>
      <c r="C255" s="36">
        <f t="shared" si="23"/>
        <v>0</v>
      </c>
      <c r="D255" s="36">
        <f t="shared" si="27"/>
        <v>0</v>
      </c>
      <c r="E255" s="243">
        <f t="shared" si="24"/>
        <v>0</v>
      </c>
      <c r="F255" s="36">
        <f t="shared" si="25"/>
        <v>0</v>
      </c>
      <c r="G255" s="37">
        <f t="shared" si="26"/>
        <v>0</v>
      </c>
    </row>
    <row r="256" spans="1:7" x14ac:dyDescent="0.2">
      <c r="A256" s="34" t="str">
        <f t="shared" si="28"/>
        <v>Finished</v>
      </c>
      <c r="B256" s="35">
        <f t="shared" si="22"/>
        <v>49644</v>
      </c>
      <c r="C256" s="36">
        <f t="shared" si="23"/>
        <v>0</v>
      </c>
      <c r="D256" s="36">
        <f t="shared" si="27"/>
        <v>0</v>
      </c>
      <c r="E256" s="243">
        <f t="shared" si="24"/>
        <v>0</v>
      </c>
      <c r="F256" s="36">
        <f t="shared" si="25"/>
        <v>0</v>
      </c>
      <c r="G256" s="37">
        <f t="shared" si="26"/>
        <v>0</v>
      </c>
    </row>
    <row r="257" spans="1:7" x14ac:dyDescent="0.2">
      <c r="A257" s="34" t="str">
        <f t="shared" si="28"/>
        <v>Finished</v>
      </c>
      <c r="B257" s="35">
        <f t="shared" si="22"/>
        <v>49675</v>
      </c>
      <c r="C257" s="36">
        <f t="shared" si="23"/>
        <v>0</v>
      </c>
      <c r="D257" s="36">
        <f t="shared" si="27"/>
        <v>0</v>
      </c>
      <c r="E257" s="243">
        <f t="shared" si="24"/>
        <v>0</v>
      </c>
      <c r="F257" s="36">
        <f t="shared" si="25"/>
        <v>0</v>
      </c>
      <c r="G257" s="37">
        <f t="shared" si="26"/>
        <v>0</v>
      </c>
    </row>
    <row r="258" spans="1:7" x14ac:dyDescent="0.2">
      <c r="A258" s="34" t="str">
        <f t="shared" si="28"/>
        <v>Finished</v>
      </c>
      <c r="B258" s="35">
        <f t="shared" si="22"/>
        <v>49706</v>
      </c>
      <c r="C258" s="36">
        <f t="shared" si="23"/>
        <v>0</v>
      </c>
      <c r="D258" s="36">
        <f t="shared" si="27"/>
        <v>0</v>
      </c>
      <c r="E258" s="243">
        <f t="shared" si="24"/>
        <v>0</v>
      </c>
      <c r="F258" s="36">
        <f t="shared" si="25"/>
        <v>0</v>
      </c>
      <c r="G258" s="37">
        <f t="shared" si="26"/>
        <v>0</v>
      </c>
    </row>
    <row r="259" spans="1:7" x14ac:dyDescent="0.2">
      <c r="A259" s="34" t="str">
        <f t="shared" si="28"/>
        <v>Finished</v>
      </c>
      <c r="B259" s="35">
        <f t="shared" si="22"/>
        <v>49735</v>
      </c>
      <c r="C259" s="36">
        <f t="shared" si="23"/>
        <v>0</v>
      </c>
      <c r="D259" s="36">
        <f t="shared" si="27"/>
        <v>0</v>
      </c>
      <c r="E259" s="243">
        <f t="shared" si="24"/>
        <v>0</v>
      </c>
      <c r="F259" s="36">
        <f t="shared" si="25"/>
        <v>0</v>
      </c>
      <c r="G259" s="37">
        <f t="shared" si="26"/>
        <v>0</v>
      </c>
    </row>
    <row r="260" spans="1:7" x14ac:dyDescent="0.2">
      <c r="A260" s="34" t="str">
        <f t="shared" si="28"/>
        <v>Finished</v>
      </c>
      <c r="B260" s="35">
        <f t="shared" si="22"/>
        <v>49766</v>
      </c>
      <c r="C260" s="36">
        <f t="shared" si="23"/>
        <v>0</v>
      </c>
      <c r="D260" s="36">
        <f t="shared" si="27"/>
        <v>0</v>
      </c>
      <c r="E260" s="243">
        <f t="shared" si="24"/>
        <v>0</v>
      </c>
      <c r="F260" s="36">
        <f t="shared" si="25"/>
        <v>0</v>
      </c>
      <c r="G260" s="37">
        <f t="shared" si="26"/>
        <v>0</v>
      </c>
    </row>
    <row r="261" spans="1:7" x14ac:dyDescent="0.2">
      <c r="A261" s="34" t="str">
        <f t="shared" si="28"/>
        <v>Finished</v>
      </c>
      <c r="B261" s="35">
        <f t="shared" si="22"/>
        <v>49796</v>
      </c>
      <c r="C261" s="36">
        <f t="shared" si="23"/>
        <v>0</v>
      </c>
      <c r="D261" s="36">
        <f t="shared" si="27"/>
        <v>0</v>
      </c>
      <c r="E261" s="243">
        <f t="shared" si="24"/>
        <v>0</v>
      </c>
      <c r="F261" s="36">
        <f t="shared" si="25"/>
        <v>0</v>
      </c>
      <c r="G261" s="37">
        <f t="shared" si="26"/>
        <v>0</v>
      </c>
    </row>
    <row r="262" spans="1:7" x14ac:dyDescent="0.2">
      <c r="A262" s="34" t="str">
        <f t="shared" si="28"/>
        <v>Finished</v>
      </c>
      <c r="B262" s="35">
        <f t="shared" si="22"/>
        <v>49827</v>
      </c>
      <c r="C262" s="36">
        <f t="shared" si="23"/>
        <v>0</v>
      </c>
      <c r="D262" s="36">
        <f t="shared" si="27"/>
        <v>0</v>
      </c>
      <c r="E262" s="243">
        <f t="shared" si="24"/>
        <v>0</v>
      </c>
      <c r="F262" s="36">
        <f t="shared" si="25"/>
        <v>0</v>
      </c>
      <c r="G262" s="37">
        <f t="shared" si="26"/>
        <v>0</v>
      </c>
    </row>
    <row r="263" spans="1:7" x14ac:dyDescent="0.2">
      <c r="A263" s="34" t="str">
        <f t="shared" si="28"/>
        <v>Finished</v>
      </c>
      <c r="B263" s="35">
        <f t="shared" si="22"/>
        <v>49857</v>
      </c>
      <c r="C263" s="36">
        <f t="shared" si="23"/>
        <v>0</v>
      </c>
      <c r="D263" s="36">
        <f t="shared" si="27"/>
        <v>0</v>
      </c>
      <c r="E263" s="243">
        <f t="shared" si="24"/>
        <v>0</v>
      </c>
      <c r="F263" s="36">
        <f t="shared" si="25"/>
        <v>0</v>
      </c>
      <c r="G263" s="37">
        <f t="shared" si="26"/>
        <v>0</v>
      </c>
    </row>
    <row r="264" spans="1:7" x14ac:dyDescent="0.2">
      <c r="A264" s="34" t="str">
        <f t="shared" si="28"/>
        <v>Finished</v>
      </c>
      <c r="B264" s="35">
        <f t="shared" si="22"/>
        <v>49888</v>
      </c>
      <c r="C264" s="36">
        <f t="shared" si="23"/>
        <v>0</v>
      </c>
      <c r="D264" s="36">
        <f t="shared" si="27"/>
        <v>0</v>
      </c>
      <c r="E264" s="243">
        <f t="shared" si="24"/>
        <v>0</v>
      </c>
      <c r="F264" s="36">
        <f t="shared" si="25"/>
        <v>0</v>
      </c>
      <c r="G264" s="37">
        <f t="shared" si="26"/>
        <v>0</v>
      </c>
    </row>
    <row r="265" spans="1:7" x14ac:dyDescent="0.2">
      <c r="A265" s="34" t="str">
        <f t="shared" si="28"/>
        <v>Finished</v>
      </c>
      <c r="B265" s="35">
        <f t="shared" si="22"/>
        <v>49919</v>
      </c>
      <c r="C265" s="36">
        <f t="shared" si="23"/>
        <v>0</v>
      </c>
      <c r="D265" s="36">
        <f t="shared" si="27"/>
        <v>0</v>
      </c>
      <c r="E265" s="243">
        <f t="shared" si="24"/>
        <v>0</v>
      </c>
      <c r="F265" s="36">
        <f t="shared" si="25"/>
        <v>0</v>
      </c>
      <c r="G265" s="37">
        <f t="shared" si="26"/>
        <v>0</v>
      </c>
    </row>
    <row r="266" spans="1:7" x14ac:dyDescent="0.2">
      <c r="A266" s="34" t="str">
        <f t="shared" si="28"/>
        <v>Finished</v>
      </c>
      <c r="B266" s="35">
        <f t="shared" si="22"/>
        <v>49949</v>
      </c>
      <c r="C266" s="36">
        <f t="shared" si="23"/>
        <v>0</v>
      </c>
      <c r="D266" s="36">
        <f t="shared" si="27"/>
        <v>0</v>
      </c>
      <c r="E266" s="243">
        <f t="shared" si="24"/>
        <v>0</v>
      </c>
      <c r="F266" s="36">
        <f t="shared" si="25"/>
        <v>0</v>
      </c>
      <c r="G266" s="37">
        <f t="shared" si="26"/>
        <v>0</v>
      </c>
    </row>
    <row r="267" spans="1:7" x14ac:dyDescent="0.2">
      <c r="A267" s="34" t="str">
        <f t="shared" si="28"/>
        <v>Finished</v>
      </c>
      <c r="B267" s="35">
        <f t="shared" si="22"/>
        <v>49980</v>
      </c>
      <c r="C267" s="36">
        <f t="shared" si="23"/>
        <v>0</v>
      </c>
      <c r="D267" s="36">
        <f t="shared" si="27"/>
        <v>0</v>
      </c>
      <c r="E267" s="243">
        <f t="shared" si="24"/>
        <v>0</v>
      </c>
      <c r="F267" s="36">
        <f t="shared" si="25"/>
        <v>0</v>
      </c>
      <c r="G267" s="37">
        <f t="shared" si="26"/>
        <v>0</v>
      </c>
    </row>
    <row r="268" spans="1:7" x14ac:dyDescent="0.2">
      <c r="A268" s="34" t="str">
        <f t="shared" si="28"/>
        <v>Finished</v>
      </c>
      <c r="B268" s="35">
        <f t="shared" si="22"/>
        <v>50010</v>
      </c>
      <c r="C268" s="36">
        <f t="shared" si="23"/>
        <v>0</v>
      </c>
      <c r="D268" s="36">
        <f t="shared" si="27"/>
        <v>0</v>
      </c>
      <c r="E268" s="243">
        <f t="shared" si="24"/>
        <v>0</v>
      </c>
      <c r="F268" s="36">
        <f t="shared" si="25"/>
        <v>0</v>
      </c>
      <c r="G268" s="37">
        <f t="shared" si="26"/>
        <v>0</v>
      </c>
    </row>
    <row r="269" spans="1:7" x14ac:dyDescent="0.2">
      <c r="A269" s="34" t="str">
        <f t="shared" si="28"/>
        <v>Finished</v>
      </c>
      <c r="B269" s="35">
        <f t="shared" si="22"/>
        <v>50041</v>
      </c>
      <c r="C269" s="36">
        <f t="shared" si="23"/>
        <v>0</v>
      </c>
      <c r="D269" s="36">
        <f t="shared" si="27"/>
        <v>0</v>
      </c>
      <c r="E269" s="243">
        <f t="shared" si="24"/>
        <v>0</v>
      </c>
      <c r="F269" s="36">
        <f t="shared" si="25"/>
        <v>0</v>
      </c>
      <c r="G269" s="37">
        <f t="shared" si="26"/>
        <v>0</v>
      </c>
    </row>
    <row r="270" spans="1:7" x14ac:dyDescent="0.2">
      <c r="A270" s="34" t="str">
        <f t="shared" si="28"/>
        <v>Finished</v>
      </c>
      <c r="B270" s="35">
        <f t="shared" si="22"/>
        <v>50072</v>
      </c>
      <c r="C270" s="36">
        <f t="shared" si="23"/>
        <v>0</v>
      </c>
      <c r="D270" s="36">
        <f t="shared" si="27"/>
        <v>0</v>
      </c>
      <c r="E270" s="243">
        <f t="shared" si="24"/>
        <v>0</v>
      </c>
      <c r="F270" s="36">
        <f t="shared" si="25"/>
        <v>0</v>
      </c>
      <c r="G270" s="37">
        <f t="shared" si="26"/>
        <v>0</v>
      </c>
    </row>
    <row r="271" spans="1:7" x14ac:dyDescent="0.2">
      <c r="A271" s="34" t="str">
        <f t="shared" si="28"/>
        <v>Finished</v>
      </c>
      <c r="B271" s="35">
        <f t="shared" si="22"/>
        <v>50100</v>
      </c>
      <c r="C271" s="36">
        <f t="shared" si="23"/>
        <v>0</v>
      </c>
      <c r="D271" s="36">
        <f t="shared" si="27"/>
        <v>0</v>
      </c>
      <c r="E271" s="243">
        <f t="shared" si="24"/>
        <v>0</v>
      </c>
      <c r="F271" s="36">
        <f t="shared" si="25"/>
        <v>0</v>
      </c>
      <c r="G271" s="37">
        <f t="shared" si="26"/>
        <v>0</v>
      </c>
    </row>
    <row r="272" spans="1:7" x14ac:dyDescent="0.2">
      <c r="A272" s="34" t="str">
        <f t="shared" si="28"/>
        <v>Finished</v>
      </c>
      <c r="B272" s="35">
        <f t="shared" si="22"/>
        <v>50131</v>
      </c>
      <c r="C272" s="36">
        <f t="shared" si="23"/>
        <v>0</v>
      </c>
      <c r="D272" s="36">
        <f t="shared" si="27"/>
        <v>0</v>
      </c>
      <c r="E272" s="243">
        <f t="shared" si="24"/>
        <v>0</v>
      </c>
      <c r="F272" s="36">
        <f t="shared" si="25"/>
        <v>0</v>
      </c>
      <c r="G272" s="37">
        <f t="shared" si="26"/>
        <v>0</v>
      </c>
    </row>
    <row r="273" spans="1:7" x14ac:dyDescent="0.2">
      <c r="A273" s="34" t="str">
        <f t="shared" si="28"/>
        <v>Finished</v>
      </c>
      <c r="B273" s="35">
        <f t="shared" si="22"/>
        <v>50161</v>
      </c>
      <c r="C273" s="36">
        <f t="shared" si="23"/>
        <v>0</v>
      </c>
      <c r="D273" s="36">
        <f t="shared" si="27"/>
        <v>0</v>
      </c>
      <c r="E273" s="243">
        <f t="shared" si="24"/>
        <v>0</v>
      </c>
      <c r="F273" s="36">
        <f t="shared" si="25"/>
        <v>0</v>
      </c>
      <c r="G273" s="37">
        <f t="shared" si="26"/>
        <v>0</v>
      </c>
    </row>
    <row r="274" spans="1:7" x14ac:dyDescent="0.2">
      <c r="A274" s="34" t="str">
        <f t="shared" si="28"/>
        <v>Finished</v>
      </c>
      <c r="B274" s="35">
        <f t="shared" si="22"/>
        <v>50192</v>
      </c>
      <c r="C274" s="36">
        <f t="shared" si="23"/>
        <v>0</v>
      </c>
      <c r="D274" s="36">
        <f t="shared" si="27"/>
        <v>0</v>
      </c>
      <c r="E274" s="243">
        <f t="shared" si="24"/>
        <v>0</v>
      </c>
      <c r="F274" s="36">
        <f t="shared" si="25"/>
        <v>0</v>
      </c>
      <c r="G274" s="37">
        <f t="shared" si="26"/>
        <v>0</v>
      </c>
    </row>
    <row r="275" spans="1:7" x14ac:dyDescent="0.2">
      <c r="A275" s="34" t="str">
        <f t="shared" si="28"/>
        <v>Finished</v>
      </c>
      <c r="B275" s="35">
        <f t="shared" si="22"/>
        <v>50222</v>
      </c>
      <c r="C275" s="36">
        <f t="shared" si="23"/>
        <v>0</v>
      </c>
      <c r="D275" s="36">
        <f t="shared" si="27"/>
        <v>0</v>
      </c>
      <c r="E275" s="243">
        <f t="shared" si="24"/>
        <v>0</v>
      </c>
      <c r="F275" s="36">
        <f t="shared" si="25"/>
        <v>0</v>
      </c>
      <c r="G275" s="37">
        <f t="shared" si="26"/>
        <v>0</v>
      </c>
    </row>
    <row r="276" spans="1:7" x14ac:dyDescent="0.2">
      <c r="A276" s="34" t="str">
        <f t="shared" si="28"/>
        <v>Finished</v>
      </c>
      <c r="B276" s="35">
        <f t="shared" si="22"/>
        <v>50253</v>
      </c>
      <c r="C276" s="36">
        <f t="shared" si="23"/>
        <v>0</v>
      </c>
      <c r="D276" s="36">
        <f t="shared" si="27"/>
        <v>0</v>
      </c>
      <c r="E276" s="243">
        <f t="shared" si="24"/>
        <v>0</v>
      </c>
      <c r="F276" s="36">
        <f t="shared" si="25"/>
        <v>0</v>
      </c>
      <c r="G276" s="37">
        <f t="shared" si="26"/>
        <v>0</v>
      </c>
    </row>
    <row r="277" spans="1:7" x14ac:dyDescent="0.2">
      <c r="A277" s="34" t="str">
        <f t="shared" si="28"/>
        <v>Finished</v>
      </c>
      <c r="B277" s="35">
        <f t="shared" si="22"/>
        <v>50284</v>
      </c>
      <c r="C277" s="36">
        <f t="shared" si="23"/>
        <v>0</v>
      </c>
      <c r="D277" s="36">
        <f t="shared" si="27"/>
        <v>0</v>
      </c>
      <c r="E277" s="243">
        <f t="shared" si="24"/>
        <v>0</v>
      </c>
      <c r="F277" s="36">
        <f t="shared" si="25"/>
        <v>0</v>
      </c>
      <c r="G277" s="37">
        <f t="shared" si="26"/>
        <v>0</v>
      </c>
    </row>
    <row r="278" spans="1:7" s="2" customFormat="1" ht="15" x14ac:dyDescent="0.25">
      <c r="A278" s="75" t="str">
        <f t="shared" si="28"/>
        <v>Finished</v>
      </c>
      <c r="B278" s="76">
        <f t="shared" si="22"/>
        <v>50314</v>
      </c>
      <c r="C278" s="77">
        <f t="shared" si="23"/>
        <v>0</v>
      </c>
      <c r="D278" s="77">
        <f t="shared" si="27"/>
        <v>0</v>
      </c>
      <c r="E278" s="245">
        <f t="shared" si="24"/>
        <v>0</v>
      </c>
      <c r="F278" s="77">
        <f t="shared" si="25"/>
        <v>0</v>
      </c>
      <c r="G278" s="78">
        <f t="shared" si="26"/>
        <v>0</v>
      </c>
    </row>
    <row r="279" spans="1:7" x14ac:dyDescent="0.2">
      <c r="A279" s="34" t="str">
        <f t="shared" si="28"/>
        <v>Finished</v>
      </c>
      <c r="B279" s="35">
        <f t="shared" si="22"/>
        <v>50345</v>
      </c>
      <c r="C279" s="36">
        <f t="shared" si="23"/>
        <v>0</v>
      </c>
      <c r="D279" s="36">
        <f t="shared" si="27"/>
        <v>0</v>
      </c>
      <c r="E279" s="243">
        <f t="shared" si="24"/>
        <v>0</v>
      </c>
      <c r="F279" s="36">
        <f t="shared" si="25"/>
        <v>0</v>
      </c>
      <c r="G279" s="37">
        <f t="shared" si="26"/>
        <v>0</v>
      </c>
    </row>
    <row r="280" spans="1:7" x14ac:dyDescent="0.2">
      <c r="A280" s="34" t="str">
        <f t="shared" si="28"/>
        <v>Finished</v>
      </c>
      <c r="B280" s="35">
        <f t="shared" si="22"/>
        <v>50375</v>
      </c>
      <c r="C280" s="36">
        <f t="shared" si="23"/>
        <v>0</v>
      </c>
      <c r="D280" s="36">
        <f t="shared" si="27"/>
        <v>0</v>
      </c>
      <c r="E280" s="243">
        <f t="shared" si="24"/>
        <v>0</v>
      </c>
      <c r="F280" s="36">
        <f t="shared" si="25"/>
        <v>0</v>
      </c>
      <c r="G280" s="37">
        <f t="shared" si="26"/>
        <v>0</v>
      </c>
    </row>
    <row r="281" spans="1:7" x14ac:dyDescent="0.2">
      <c r="A281" s="34" t="str">
        <f t="shared" si="28"/>
        <v>Finished</v>
      </c>
      <c r="B281" s="35">
        <f t="shared" si="22"/>
        <v>50406</v>
      </c>
      <c r="C281" s="36">
        <f t="shared" si="23"/>
        <v>0</v>
      </c>
      <c r="D281" s="36">
        <f t="shared" si="27"/>
        <v>0</v>
      </c>
      <c r="E281" s="243">
        <f t="shared" si="24"/>
        <v>0</v>
      </c>
      <c r="F281" s="36">
        <f t="shared" si="25"/>
        <v>0</v>
      </c>
      <c r="G281" s="37">
        <f t="shared" si="26"/>
        <v>0</v>
      </c>
    </row>
    <row r="282" spans="1:7" x14ac:dyDescent="0.2">
      <c r="A282" s="34" t="str">
        <f t="shared" si="28"/>
        <v>Finished</v>
      </c>
      <c r="B282" s="35">
        <f t="shared" ref="B282:B345" si="29">+EDATE(B281,Len_of_pmt_interval)</f>
        <v>50437</v>
      </c>
      <c r="C282" s="36">
        <f t="shared" ref="C282:C345" si="30">+G281</f>
        <v>0</v>
      </c>
      <c r="D282" s="36">
        <f t="shared" si="27"/>
        <v>0</v>
      </c>
      <c r="E282" s="243">
        <f t="shared" ref="E282:E345" si="31">+G281*cal_periodic_pmt_rate</f>
        <v>0</v>
      </c>
      <c r="F282" s="36">
        <f t="shared" ref="F282:F345" si="32">+IF(A282&lt;num_pmts,$F$19,C282)</f>
        <v>0</v>
      </c>
      <c r="G282" s="37">
        <f t="shared" ref="G282:G345" si="33">+C282-F282</f>
        <v>0</v>
      </c>
    </row>
    <row r="283" spans="1:7" x14ac:dyDescent="0.2">
      <c r="A283" s="34" t="str">
        <f t="shared" si="28"/>
        <v>Finished</v>
      </c>
      <c r="B283" s="35">
        <f t="shared" si="29"/>
        <v>50465</v>
      </c>
      <c r="C283" s="36">
        <f t="shared" si="30"/>
        <v>0</v>
      </c>
      <c r="D283" s="36">
        <f t="shared" ref="D283:D346" si="34">+E283+F283</f>
        <v>0</v>
      </c>
      <c r="E283" s="243">
        <f t="shared" si="31"/>
        <v>0</v>
      </c>
      <c r="F283" s="36">
        <f t="shared" si="32"/>
        <v>0</v>
      </c>
      <c r="G283" s="37">
        <f t="shared" si="33"/>
        <v>0</v>
      </c>
    </row>
    <row r="284" spans="1:7" x14ac:dyDescent="0.2">
      <c r="A284" s="34" t="str">
        <f t="shared" si="28"/>
        <v>Finished</v>
      </c>
      <c r="B284" s="35">
        <f t="shared" si="29"/>
        <v>50496</v>
      </c>
      <c r="C284" s="36">
        <f t="shared" si="30"/>
        <v>0</v>
      </c>
      <c r="D284" s="36">
        <f t="shared" si="34"/>
        <v>0</v>
      </c>
      <c r="E284" s="243">
        <f t="shared" si="31"/>
        <v>0</v>
      </c>
      <c r="F284" s="36">
        <f t="shared" si="32"/>
        <v>0</v>
      </c>
      <c r="G284" s="37">
        <f t="shared" si="33"/>
        <v>0</v>
      </c>
    </row>
    <row r="285" spans="1:7" x14ac:dyDescent="0.2">
      <c r="A285" s="34" t="str">
        <f t="shared" si="28"/>
        <v>Finished</v>
      </c>
      <c r="B285" s="35">
        <f t="shared" si="29"/>
        <v>50526</v>
      </c>
      <c r="C285" s="36">
        <f t="shared" si="30"/>
        <v>0</v>
      </c>
      <c r="D285" s="36">
        <f t="shared" si="34"/>
        <v>0</v>
      </c>
      <c r="E285" s="243">
        <f t="shared" si="31"/>
        <v>0</v>
      </c>
      <c r="F285" s="36">
        <f t="shared" si="32"/>
        <v>0</v>
      </c>
      <c r="G285" s="37">
        <f t="shared" si="33"/>
        <v>0</v>
      </c>
    </row>
    <row r="286" spans="1:7" x14ac:dyDescent="0.2">
      <c r="A286" s="34" t="str">
        <f t="shared" si="28"/>
        <v>Finished</v>
      </c>
      <c r="B286" s="35">
        <f t="shared" si="29"/>
        <v>50557</v>
      </c>
      <c r="C286" s="36">
        <f t="shared" si="30"/>
        <v>0</v>
      </c>
      <c r="D286" s="36">
        <f t="shared" si="34"/>
        <v>0</v>
      </c>
      <c r="E286" s="243">
        <f t="shared" si="31"/>
        <v>0</v>
      </c>
      <c r="F286" s="36">
        <f t="shared" si="32"/>
        <v>0</v>
      </c>
      <c r="G286" s="37">
        <f t="shared" si="33"/>
        <v>0</v>
      </c>
    </row>
    <row r="287" spans="1:7" x14ac:dyDescent="0.2">
      <c r="A287" s="34" t="str">
        <f t="shared" si="28"/>
        <v>Finished</v>
      </c>
      <c r="B287" s="35">
        <f t="shared" si="29"/>
        <v>50587</v>
      </c>
      <c r="C287" s="36">
        <f t="shared" si="30"/>
        <v>0</v>
      </c>
      <c r="D287" s="36">
        <f t="shared" si="34"/>
        <v>0</v>
      </c>
      <c r="E287" s="243">
        <f t="shared" si="31"/>
        <v>0</v>
      </c>
      <c r="F287" s="36">
        <f t="shared" si="32"/>
        <v>0</v>
      </c>
      <c r="G287" s="37">
        <f t="shared" si="33"/>
        <v>0</v>
      </c>
    </row>
    <row r="288" spans="1:7" x14ac:dyDescent="0.2">
      <c r="A288" s="34" t="str">
        <f t="shared" si="28"/>
        <v>Finished</v>
      </c>
      <c r="B288" s="35">
        <f t="shared" si="29"/>
        <v>50618</v>
      </c>
      <c r="C288" s="36">
        <f t="shared" si="30"/>
        <v>0</v>
      </c>
      <c r="D288" s="36">
        <f t="shared" si="34"/>
        <v>0</v>
      </c>
      <c r="E288" s="243">
        <f t="shared" si="31"/>
        <v>0</v>
      </c>
      <c r="F288" s="36">
        <f t="shared" si="32"/>
        <v>0</v>
      </c>
      <c r="G288" s="37">
        <f t="shared" si="33"/>
        <v>0</v>
      </c>
    </row>
    <row r="289" spans="1:7" x14ac:dyDescent="0.2">
      <c r="A289" s="34" t="str">
        <f t="shared" si="28"/>
        <v>Finished</v>
      </c>
      <c r="B289" s="35">
        <f t="shared" si="29"/>
        <v>50649</v>
      </c>
      <c r="C289" s="36">
        <f t="shared" si="30"/>
        <v>0</v>
      </c>
      <c r="D289" s="36">
        <f t="shared" si="34"/>
        <v>0</v>
      </c>
      <c r="E289" s="243">
        <f t="shared" si="31"/>
        <v>0</v>
      </c>
      <c r="F289" s="36">
        <f t="shared" si="32"/>
        <v>0</v>
      </c>
      <c r="G289" s="37">
        <f t="shared" si="33"/>
        <v>0</v>
      </c>
    </row>
    <row r="290" spans="1:7" x14ac:dyDescent="0.2">
      <c r="A290" s="34" t="str">
        <f t="shared" si="28"/>
        <v>Finished</v>
      </c>
      <c r="B290" s="35">
        <f t="shared" si="29"/>
        <v>50679</v>
      </c>
      <c r="C290" s="36">
        <f t="shared" si="30"/>
        <v>0</v>
      </c>
      <c r="D290" s="36">
        <f t="shared" si="34"/>
        <v>0</v>
      </c>
      <c r="E290" s="243">
        <f t="shared" si="31"/>
        <v>0</v>
      </c>
      <c r="F290" s="36">
        <f t="shared" si="32"/>
        <v>0</v>
      </c>
      <c r="G290" s="37">
        <f t="shared" si="33"/>
        <v>0</v>
      </c>
    </row>
    <row r="291" spans="1:7" x14ac:dyDescent="0.2">
      <c r="A291" s="34" t="str">
        <f t="shared" si="28"/>
        <v>Finished</v>
      </c>
      <c r="B291" s="35">
        <f t="shared" si="29"/>
        <v>50710</v>
      </c>
      <c r="C291" s="36">
        <f t="shared" si="30"/>
        <v>0</v>
      </c>
      <c r="D291" s="36">
        <f t="shared" si="34"/>
        <v>0</v>
      </c>
      <c r="E291" s="243">
        <f t="shared" si="31"/>
        <v>0</v>
      </c>
      <c r="F291" s="36">
        <f t="shared" si="32"/>
        <v>0</v>
      </c>
      <c r="G291" s="37">
        <f t="shared" si="33"/>
        <v>0</v>
      </c>
    </row>
    <row r="292" spans="1:7" x14ac:dyDescent="0.2">
      <c r="A292" s="34" t="str">
        <f t="shared" si="28"/>
        <v>Finished</v>
      </c>
      <c r="B292" s="35">
        <f t="shared" si="29"/>
        <v>50740</v>
      </c>
      <c r="C292" s="36">
        <f t="shared" si="30"/>
        <v>0</v>
      </c>
      <c r="D292" s="36">
        <f t="shared" si="34"/>
        <v>0</v>
      </c>
      <c r="E292" s="243">
        <f t="shared" si="31"/>
        <v>0</v>
      </c>
      <c r="F292" s="36">
        <f t="shared" si="32"/>
        <v>0</v>
      </c>
      <c r="G292" s="37">
        <f t="shared" si="33"/>
        <v>0</v>
      </c>
    </row>
    <row r="293" spans="1:7" x14ac:dyDescent="0.2">
      <c r="A293" s="34" t="str">
        <f t="shared" si="28"/>
        <v>Finished</v>
      </c>
      <c r="B293" s="35">
        <f t="shared" si="29"/>
        <v>50771</v>
      </c>
      <c r="C293" s="36">
        <f t="shared" si="30"/>
        <v>0</v>
      </c>
      <c r="D293" s="36">
        <f t="shared" si="34"/>
        <v>0</v>
      </c>
      <c r="E293" s="243">
        <f t="shared" si="31"/>
        <v>0</v>
      </c>
      <c r="F293" s="36">
        <f t="shared" si="32"/>
        <v>0</v>
      </c>
      <c r="G293" s="37">
        <f t="shared" si="33"/>
        <v>0</v>
      </c>
    </row>
    <row r="294" spans="1:7" x14ac:dyDescent="0.2">
      <c r="A294" s="34" t="str">
        <f t="shared" si="28"/>
        <v>Finished</v>
      </c>
      <c r="B294" s="35">
        <f t="shared" si="29"/>
        <v>50802</v>
      </c>
      <c r="C294" s="36">
        <f t="shared" si="30"/>
        <v>0</v>
      </c>
      <c r="D294" s="36">
        <f t="shared" si="34"/>
        <v>0</v>
      </c>
      <c r="E294" s="243">
        <f t="shared" si="31"/>
        <v>0</v>
      </c>
      <c r="F294" s="36">
        <f t="shared" si="32"/>
        <v>0</v>
      </c>
      <c r="G294" s="37">
        <f t="shared" si="33"/>
        <v>0</v>
      </c>
    </row>
    <row r="295" spans="1:7" x14ac:dyDescent="0.2">
      <c r="A295" s="34" t="str">
        <f t="shared" si="28"/>
        <v>Finished</v>
      </c>
      <c r="B295" s="35">
        <f t="shared" si="29"/>
        <v>50830</v>
      </c>
      <c r="C295" s="36">
        <f t="shared" si="30"/>
        <v>0</v>
      </c>
      <c r="D295" s="36">
        <f t="shared" si="34"/>
        <v>0</v>
      </c>
      <c r="E295" s="243">
        <f t="shared" si="31"/>
        <v>0</v>
      </c>
      <c r="F295" s="36">
        <f t="shared" si="32"/>
        <v>0</v>
      </c>
      <c r="G295" s="37">
        <f t="shared" si="33"/>
        <v>0</v>
      </c>
    </row>
    <row r="296" spans="1:7" x14ac:dyDescent="0.2">
      <c r="A296" s="34" t="str">
        <f t="shared" si="28"/>
        <v>Finished</v>
      </c>
      <c r="B296" s="35">
        <f t="shared" si="29"/>
        <v>50861</v>
      </c>
      <c r="C296" s="36">
        <f t="shared" si="30"/>
        <v>0</v>
      </c>
      <c r="D296" s="36">
        <f t="shared" si="34"/>
        <v>0</v>
      </c>
      <c r="E296" s="243">
        <f t="shared" si="31"/>
        <v>0</v>
      </c>
      <c r="F296" s="36">
        <f t="shared" si="32"/>
        <v>0</v>
      </c>
      <c r="G296" s="37">
        <f t="shared" si="33"/>
        <v>0</v>
      </c>
    </row>
    <row r="297" spans="1:7" x14ac:dyDescent="0.2">
      <c r="A297" s="34" t="str">
        <f t="shared" si="28"/>
        <v>Finished</v>
      </c>
      <c r="B297" s="35">
        <f t="shared" si="29"/>
        <v>50891</v>
      </c>
      <c r="C297" s="36">
        <f t="shared" si="30"/>
        <v>0</v>
      </c>
      <c r="D297" s="36">
        <f t="shared" si="34"/>
        <v>0</v>
      </c>
      <c r="E297" s="243">
        <f t="shared" si="31"/>
        <v>0</v>
      </c>
      <c r="F297" s="36">
        <f t="shared" si="32"/>
        <v>0</v>
      </c>
      <c r="G297" s="37">
        <f t="shared" si="33"/>
        <v>0</v>
      </c>
    </row>
    <row r="298" spans="1:7" x14ac:dyDescent="0.2">
      <c r="A298" s="34" t="str">
        <f t="shared" si="28"/>
        <v>Finished</v>
      </c>
      <c r="B298" s="35">
        <f t="shared" si="29"/>
        <v>50922</v>
      </c>
      <c r="C298" s="36">
        <f t="shared" si="30"/>
        <v>0</v>
      </c>
      <c r="D298" s="36">
        <f t="shared" si="34"/>
        <v>0</v>
      </c>
      <c r="E298" s="243">
        <f t="shared" si="31"/>
        <v>0</v>
      </c>
      <c r="F298" s="36">
        <f t="shared" si="32"/>
        <v>0</v>
      </c>
      <c r="G298" s="37">
        <f t="shared" si="33"/>
        <v>0</v>
      </c>
    </row>
    <row r="299" spans="1:7" x14ac:dyDescent="0.2">
      <c r="A299" s="34" t="str">
        <f t="shared" si="28"/>
        <v>Finished</v>
      </c>
      <c r="B299" s="35">
        <f t="shared" si="29"/>
        <v>50952</v>
      </c>
      <c r="C299" s="36">
        <f t="shared" si="30"/>
        <v>0</v>
      </c>
      <c r="D299" s="36">
        <f t="shared" si="34"/>
        <v>0</v>
      </c>
      <c r="E299" s="243">
        <f t="shared" si="31"/>
        <v>0</v>
      </c>
      <c r="F299" s="36">
        <f t="shared" si="32"/>
        <v>0</v>
      </c>
      <c r="G299" s="37">
        <f t="shared" si="33"/>
        <v>0</v>
      </c>
    </row>
    <row r="300" spans="1:7" x14ac:dyDescent="0.2">
      <c r="A300" s="34" t="str">
        <f t="shared" si="28"/>
        <v>Finished</v>
      </c>
      <c r="B300" s="35">
        <f t="shared" si="29"/>
        <v>50983</v>
      </c>
      <c r="C300" s="36">
        <f t="shared" si="30"/>
        <v>0</v>
      </c>
      <c r="D300" s="36">
        <f t="shared" si="34"/>
        <v>0</v>
      </c>
      <c r="E300" s="243">
        <f t="shared" si="31"/>
        <v>0</v>
      </c>
      <c r="F300" s="36">
        <f t="shared" si="32"/>
        <v>0</v>
      </c>
      <c r="G300" s="37">
        <f t="shared" si="33"/>
        <v>0</v>
      </c>
    </row>
    <row r="301" spans="1:7" x14ac:dyDescent="0.2">
      <c r="A301" s="34" t="str">
        <f t="shared" si="28"/>
        <v>Finished</v>
      </c>
      <c r="B301" s="35">
        <f t="shared" si="29"/>
        <v>51014</v>
      </c>
      <c r="C301" s="36">
        <f t="shared" si="30"/>
        <v>0</v>
      </c>
      <c r="D301" s="36">
        <f t="shared" si="34"/>
        <v>0</v>
      </c>
      <c r="E301" s="243">
        <f t="shared" si="31"/>
        <v>0</v>
      </c>
      <c r="F301" s="36">
        <f t="shared" si="32"/>
        <v>0</v>
      </c>
      <c r="G301" s="37">
        <f t="shared" si="33"/>
        <v>0</v>
      </c>
    </row>
    <row r="302" spans="1:7" x14ac:dyDescent="0.2">
      <c r="A302" s="34" t="str">
        <f t="shared" si="28"/>
        <v>Finished</v>
      </c>
      <c r="B302" s="35">
        <f t="shared" si="29"/>
        <v>51044</v>
      </c>
      <c r="C302" s="36">
        <f t="shared" si="30"/>
        <v>0</v>
      </c>
      <c r="D302" s="36">
        <f t="shared" si="34"/>
        <v>0</v>
      </c>
      <c r="E302" s="243">
        <f t="shared" si="31"/>
        <v>0</v>
      </c>
      <c r="F302" s="36">
        <f t="shared" si="32"/>
        <v>0</v>
      </c>
      <c r="G302" s="37">
        <f t="shared" si="33"/>
        <v>0</v>
      </c>
    </row>
    <row r="303" spans="1:7" x14ac:dyDescent="0.2">
      <c r="A303" s="34" t="str">
        <f t="shared" si="28"/>
        <v>Finished</v>
      </c>
      <c r="B303" s="35">
        <f t="shared" si="29"/>
        <v>51075</v>
      </c>
      <c r="C303" s="36">
        <f t="shared" si="30"/>
        <v>0</v>
      </c>
      <c r="D303" s="36">
        <f t="shared" si="34"/>
        <v>0</v>
      </c>
      <c r="E303" s="243">
        <f t="shared" si="31"/>
        <v>0</v>
      </c>
      <c r="F303" s="36">
        <f t="shared" si="32"/>
        <v>0</v>
      </c>
      <c r="G303" s="37">
        <f t="shared" si="33"/>
        <v>0</v>
      </c>
    </row>
    <row r="304" spans="1:7" x14ac:dyDescent="0.2">
      <c r="A304" s="34" t="str">
        <f t="shared" si="28"/>
        <v>Finished</v>
      </c>
      <c r="B304" s="35">
        <f t="shared" si="29"/>
        <v>51105</v>
      </c>
      <c r="C304" s="36">
        <f t="shared" si="30"/>
        <v>0</v>
      </c>
      <c r="D304" s="36">
        <f t="shared" si="34"/>
        <v>0</v>
      </c>
      <c r="E304" s="243">
        <f t="shared" si="31"/>
        <v>0</v>
      </c>
      <c r="F304" s="36">
        <f t="shared" si="32"/>
        <v>0</v>
      </c>
      <c r="G304" s="37">
        <f t="shared" si="33"/>
        <v>0</v>
      </c>
    </row>
    <row r="305" spans="1:7" x14ac:dyDescent="0.2">
      <c r="A305" s="34" t="str">
        <f t="shared" si="28"/>
        <v>Finished</v>
      </c>
      <c r="B305" s="35">
        <f t="shared" si="29"/>
        <v>51136</v>
      </c>
      <c r="C305" s="36">
        <f t="shared" si="30"/>
        <v>0</v>
      </c>
      <c r="D305" s="36">
        <f t="shared" si="34"/>
        <v>0</v>
      </c>
      <c r="E305" s="243">
        <f t="shared" si="31"/>
        <v>0</v>
      </c>
      <c r="F305" s="36">
        <f t="shared" si="32"/>
        <v>0</v>
      </c>
      <c r="G305" s="37">
        <f t="shared" si="33"/>
        <v>0</v>
      </c>
    </row>
    <row r="306" spans="1:7" x14ac:dyDescent="0.2">
      <c r="A306" s="34" t="str">
        <f t="shared" si="28"/>
        <v>Finished</v>
      </c>
      <c r="B306" s="35">
        <f t="shared" si="29"/>
        <v>51167</v>
      </c>
      <c r="C306" s="36">
        <f t="shared" si="30"/>
        <v>0</v>
      </c>
      <c r="D306" s="36">
        <f t="shared" si="34"/>
        <v>0</v>
      </c>
      <c r="E306" s="243">
        <f t="shared" si="31"/>
        <v>0</v>
      </c>
      <c r="F306" s="36">
        <f t="shared" si="32"/>
        <v>0</v>
      </c>
      <c r="G306" s="37">
        <f t="shared" si="33"/>
        <v>0</v>
      </c>
    </row>
    <row r="307" spans="1:7" x14ac:dyDescent="0.2">
      <c r="A307" s="34" t="str">
        <f t="shared" si="28"/>
        <v>Finished</v>
      </c>
      <c r="B307" s="35">
        <f t="shared" si="29"/>
        <v>51196</v>
      </c>
      <c r="C307" s="36">
        <f t="shared" si="30"/>
        <v>0</v>
      </c>
      <c r="D307" s="36">
        <f t="shared" si="34"/>
        <v>0</v>
      </c>
      <c r="E307" s="243">
        <f t="shared" si="31"/>
        <v>0</v>
      </c>
      <c r="F307" s="36">
        <f t="shared" si="32"/>
        <v>0</v>
      </c>
      <c r="G307" s="37">
        <f t="shared" si="33"/>
        <v>0</v>
      </c>
    </row>
    <row r="308" spans="1:7" x14ac:dyDescent="0.2">
      <c r="A308" s="34" t="str">
        <f t="shared" si="28"/>
        <v>Finished</v>
      </c>
      <c r="B308" s="35">
        <f t="shared" si="29"/>
        <v>51227</v>
      </c>
      <c r="C308" s="36">
        <f t="shared" si="30"/>
        <v>0</v>
      </c>
      <c r="D308" s="36">
        <f t="shared" si="34"/>
        <v>0</v>
      </c>
      <c r="E308" s="243">
        <f t="shared" si="31"/>
        <v>0</v>
      </c>
      <c r="F308" s="36">
        <f t="shared" si="32"/>
        <v>0</v>
      </c>
      <c r="G308" s="37">
        <f t="shared" si="33"/>
        <v>0</v>
      </c>
    </row>
    <row r="309" spans="1:7" x14ac:dyDescent="0.2">
      <c r="A309" s="34" t="str">
        <f t="shared" si="28"/>
        <v>Finished</v>
      </c>
      <c r="B309" s="35">
        <f t="shared" si="29"/>
        <v>51257</v>
      </c>
      <c r="C309" s="36">
        <f t="shared" si="30"/>
        <v>0</v>
      </c>
      <c r="D309" s="36">
        <f t="shared" si="34"/>
        <v>0</v>
      </c>
      <c r="E309" s="243">
        <f t="shared" si="31"/>
        <v>0</v>
      </c>
      <c r="F309" s="36">
        <f t="shared" si="32"/>
        <v>0</v>
      </c>
      <c r="G309" s="37">
        <f t="shared" si="33"/>
        <v>0</v>
      </c>
    </row>
    <row r="310" spans="1:7" x14ac:dyDescent="0.2">
      <c r="A310" s="34" t="str">
        <f t="shared" si="28"/>
        <v>Finished</v>
      </c>
      <c r="B310" s="35">
        <f t="shared" si="29"/>
        <v>51288</v>
      </c>
      <c r="C310" s="36">
        <f t="shared" si="30"/>
        <v>0</v>
      </c>
      <c r="D310" s="36">
        <f t="shared" si="34"/>
        <v>0</v>
      </c>
      <c r="E310" s="243">
        <f t="shared" si="31"/>
        <v>0</v>
      </c>
      <c r="F310" s="36">
        <f t="shared" si="32"/>
        <v>0</v>
      </c>
      <c r="G310" s="37">
        <f t="shared" si="33"/>
        <v>0</v>
      </c>
    </row>
    <row r="311" spans="1:7" x14ac:dyDescent="0.2">
      <c r="A311" s="34" t="str">
        <f t="shared" si="28"/>
        <v>Finished</v>
      </c>
      <c r="B311" s="35">
        <f t="shared" si="29"/>
        <v>51318</v>
      </c>
      <c r="C311" s="36">
        <f t="shared" si="30"/>
        <v>0</v>
      </c>
      <c r="D311" s="36">
        <f t="shared" si="34"/>
        <v>0</v>
      </c>
      <c r="E311" s="243">
        <f t="shared" si="31"/>
        <v>0</v>
      </c>
      <c r="F311" s="36">
        <f t="shared" si="32"/>
        <v>0</v>
      </c>
      <c r="G311" s="37">
        <f t="shared" si="33"/>
        <v>0</v>
      </c>
    </row>
    <row r="312" spans="1:7" x14ac:dyDescent="0.2">
      <c r="A312" s="34" t="str">
        <f t="shared" si="28"/>
        <v>Finished</v>
      </c>
      <c r="B312" s="35">
        <f t="shared" si="29"/>
        <v>51349</v>
      </c>
      <c r="C312" s="36">
        <f t="shared" si="30"/>
        <v>0</v>
      </c>
      <c r="D312" s="36">
        <f t="shared" si="34"/>
        <v>0</v>
      </c>
      <c r="E312" s="243">
        <f t="shared" si="31"/>
        <v>0</v>
      </c>
      <c r="F312" s="36">
        <f t="shared" si="32"/>
        <v>0</v>
      </c>
      <c r="G312" s="37">
        <f t="shared" si="33"/>
        <v>0</v>
      </c>
    </row>
    <row r="313" spans="1:7" x14ac:dyDescent="0.2">
      <c r="A313" s="34" t="str">
        <f t="shared" ref="A313:A376" si="35">+IF(A312&lt;num_pmts,A312+1,"Finished")</f>
        <v>Finished</v>
      </c>
      <c r="B313" s="35">
        <f t="shared" si="29"/>
        <v>51380</v>
      </c>
      <c r="C313" s="36">
        <f t="shared" si="30"/>
        <v>0</v>
      </c>
      <c r="D313" s="36">
        <f t="shared" si="34"/>
        <v>0</v>
      </c>
      <c r="E313" s="243">
        <f t="shared" si="31"/>
        <v>0</v>
      </c>
      <c r="F313" s="36">
        <f t="shared" si="32"/>
        <v>0</v>
      </c>
      <c r="G313" s="37">
        <f t="shared" si="33"/>
        <v>0</v>
      </c>
    </row>
    <row r="314" spans="1:7" x14ac:dyDescent="0.2">
      <c r="A314" s="34" t="str">
        <f t="shared" si="35"/>
        <v>Finished</v>
      </c>
      <c r="B314" s="35">
        <f t="shared" si="29"/>
        <v>51410</v>
      </c>
      <c r="C314" s="36">
        <f t="shared" si="30"/>
        <v>0</v>
      </c>
      <c r="D314" s="36">
        <f t="shared" si="34"/>
        <v>0</v>
      </c>
      <c r="E314" s="243">
        <f t="shared" si="31"/>
        <v>0</v>
      </c>
      <c r="F314" s="36">
        <f t="shared" si="32"/>
        <v>0</v>
      </c>
      <c r="G314" s="37">
        <f t="shared" si="33"/>
        <v>0</v>
      </c>
    </row>
    <row r="315" spans="1:7" x14ac:dyDescent="0.2">
      <c r="A315" s="34" t="str">
        <f t="shared" si="35"/>
        <v>Finished</v>
      </c>
      <c r="B315" s="35">
        <f t="shared" si="29"/>
        <v>51441</v>
      </c>
      <c r="C315" s="36">
        <f t="shared" si="30"/>
        <v>0</v>
      </c>
      <c r="D315" s="36">
        <f t="shared" si="34"/>
        <v>0</v>
      </c>
      <c r="E315" s="243">
        <f t="shared" si="31"/>
        <v>0</v>
      </c>
      <c r="F315" s="36">
        <f t="shared" si="32"/>
        <v>0</v>
      </c>
      <c r="G315" s="37">
        <f t="shared" si="33"/>
        <v>0</v>
      </c>
    </row>
    <row r="316" spans="1:7" x14ac:dyDescent="0.2">
      <c r="A316" s="34" t="str">
        <f t="shared" si="35"/>
        <v>Finished</v>
      </c>
      <c r="B316" s="35">
        <f t="shared" si="29"/>
        <v>51471</v>
      </c>
      <c r="C316" s="36">
        <f t="shared" si="30"/>
        <v>0</v>
      </c>
      <c r="D316" s="36">
        <f t="shared" si="34"/>
        <v>0</v>
      </c>
      <c r="E316" s="243">
        <f t="shared" si="31"/>
        <v>0</v>
      </c>
      <c r="F316" s="36">
        <f t="shared" si="32"/>
        <v>0</v>
      </c>
      <c r="G316" s="37">
        <f t="shared" si="33"/>
        <v>0</v>
      </c>
    </row>
    <row r="317" spans="1:7" x14ac:dyDescent="0.2">
      <c r="A317" s="34" t="str">
        <f t="shared" si="35"/>
        <v>Finished</v>
      </c>
      <c r="B317" s="35">
        <f t="shared" si="29"/>
        <v>51502</v>
      </c>
      <c r="C317" s="36">
        <f t="shared" si="30"/>
        <v>0</v>
      </c>
      <c r="D317" s="36">
        <f t="shared" si="34"/>
        <v>0</v>
      </c>
      <c r="E317" s="243">
        <f t="shared" si="31"/>
        <v>0</v>
      </c>
      <c r="F317" s="36">
        <f t="shared" si="32"/>
        <v>0</v>
      </c>
      <c r="G317" s="37">
        <f t="shared" si="33"/>
        <v>0</v>
      </c>
    </row>
    <row r="318" spans="1:7" x14ac:dyDescent="0.2">
      <c r="A318" s="34" t="str">
        <f t="shared" si="35"/>
        <v>Finished</v>
      </c>
      <c r="B318" s="35">
        <f t="shared" si="29"/>
        <v>51533</v>
      </c>
      <c r="C318" s="36">
        <f t="shared" si="30"/>
        <v>0</v>
      </c>
      <c r="D318" s="36">
        <f t="shared" si="34"/>
        <v>0</v>
      </c>
      <c r="E318" s="243">
        <f t="shared" si="31"/>
        <v>0</v>
      </c>
      <c r="F318" s="36">
        <f t="shared" si="32"/>
        <v>0</v>
      </c>
      <c r="G318" s="37">
        <f t="shared" si="33"/>
        <v>0</v>
      </c>
    </row>
    <row r="319" spans="1:7" x14ac:dyDescent="0.2">
      <c r="A319" s="34" t="str">
        <f t="shared" si="35"/>
        <v>Finished</v>
      </c>
      <c r="B319" s="35">
        <f t="shared" si="29"/>
        <v>51561</v>
      </c>
      <c r="C319" s="36">
        <f t="shared" si="30"/>
        <v>0</v>
      </c>
      <c r="D319" s="36">
        <f t="shared" si="34"/>
        <v>0</v>
      </c>
      <c r="E319" s="243">
        <f t="shared" si="31"/>
        <v>0</v>
      </c>
      <c r="F319" s="36">
        <f t="shared" si="32"/>
        <v>0</v>
      </c>
      <c r="G319" s="37">
        <f t="shared" si="33"/>
        <v>0</v>
      </c>
    </row>
    <row r="320" spans="1:7" x14ac:dyDescent="0.2">
      <c r="A320" s="34" t="str">
        <f t="shared" si="35"/>
        <v>Finished</v>
      </c>
      <c r="B320" s="35">
        <f t="shared" si="29"/>
        <v>51592</v>
      </c>
      <c r="C320" s="36">
        <f t="shared" si="30"/>
        <v>0</v>
      </c>
      <c r="D320" s="36">
        <f t="shared" si="34"/>
        <v>0</v>
      </c>
      <c r="E320" s="243">
        <f t="shared" si="31"/>
        <v>0</v>
      </c>
      <c r="F320" s="36">
        <f t="shared" si="32"/>
        <v>0</v>
      </c>
      <c r="G320" s="37">
        <f t="shared" si="33"/>
        <v>0</v>
      </c>
    </row>
    <row r="321" spans="1:7" x14ac:dyDescent="0.2">
      <c r="A321" s="34" t="str">
        <f t="shared" si="35"/>
        <v>Finished</v>
      </c>
      <c r="B321" s="35">
        <f t="shared" si="29"/>
        <v>51622</v>
      </c>
      <c r="C321" s="36">
        <f t="shared" si="30"/>
        <v>0</v>
      </c>
      <c r="D321" s="36">
        <f t="shared" si="34"/>
        <v>0</v>
      </c>
      <c r="E321" s="243">
        <f t="shared" si="31"/>
        <v>0</v>
      </c>
      <c r="F321" s="36">
        <f t="shared" si="32"/>
        <v>0</v>
      </c>
      <c r="G321" s="37">
        <f t="shared" si="33"/>
        <v>0</v>
      </c>
    </row>
    <row r="322" spans="1:7" x14ac:dyDescent="0.2">
      <c r="A322" s="34" t="str">
        <f t="shared" si="35"/>
        <v>Finished</v>
      </c>
      <c r="B322" s="35">
        <f t="shared" si="29"/>
        <v>51653</v>
      </c>
      <c r="C322" s="36">
        <f t="shared" si="30"/>
        <v>0</v>
      </c>
      <c r="D322" s="36">
        <f t="shared" si="34"/>
        <v>0</v>
      </c>
      <c r="E322" s="243">
        <f t="shared" si="31"/>
        <v>0</v>
      </c>
      <c r="F322" s="36">
        <f t="shared" si="32"/>
        <v>0</v>
      </c>
      <c r="G322" s="37">
        <f t="shared" si="33"/>
        <v>0</v>
      </c>
    </row>
    <row r="323" spans="1:7" x14ac:dyDescent="0.2">
      <c r="A323" s="34" t="str">
        <f t="shared" si="35"/>
        <v>Finished</v>
      </c>
      <c r="B323" s="35">
        <f t="shared" si="29"/>
        <v>51683</v>
      </c>
      <c r="C323" s="36">
        <f t="shared" si="30"/>
        <v>0</v>
      </c>
      <c r="D323" s="36">
        <f t="shared" si="34"/>
        <v>0</v>
      </c>
      <c r="E323" s="243">
        <f t="shared" si="31"/>
        <v>0</v>
      </c>
      <c r="F323" s="36">
        <f t="shared" si="32"/>
        <v>0</v>
      </c>
      <c r="G323" s="37">
        <f t="shared" si="33"/>
        <v>0</v>
      </c>
    </row>
    <row r="324" spans="1:7" s="2" customFormat="1" ht="15" x14ac:dyDescent="0.25">
      <c r="A324" s="75" t="str">
        <f t="shared" si="35"/>
        <v>Finished</v>
      </c>
      <c r="B324" s="76">
        <f t="shared" si="29"/>
        <v>51714</v>
      </c>
      <c r="C324" s="77">
        <f t="shared" si="30"/>
        <v>0</v>
      </c>
      <c r="D324" s="77">
        <f t="shared" si="34"/>
        <v>0</v>
      </c>
      <c r="E324" s="245">
        <f t="shared" si="31"/>
        <v>0</v>
      </c>
      <c r="F324" s="77">
        <f t="shared" si="32"/>
        <v>0</v>
      </c>
      <c r="G324" s="78">
        <f t="shared" si="33"/>
        <v>0</v>
      </c>
    </row>
    <row r="325" spans="1:7" x14ac:dyDescent="0.2">
      <c r="A325" s="34" t="str">
        <f t="shared" si="35"/>
        <v>Finished</v>
      </c>
      <c r="B325" s="35">
        <f t="shared" si="29"/>
        <v>51745</v>
      </c>
      <c r="C325" s="36">
        <f t="shared" si="30"/>
        <v>0</v>
      </c>
      <c r="D325" s="36">
        <f t="shared" si="34"/>
        <v>0</v>
      </c>
      <c r="E325" s="243">
        <f t="shared" si="31"/>
        <v>0</v>
      </c>
      <c r="F325" s="36">
        <f t="shared" si="32"/>
        <v>0</v>
      </c>
      <c r="G325" s="37">
        <f t="shared" si="33"/>
        <v>0</v>
      </c>
    </row>
    <row r="326" spans="1:7" x14ac:dyDescent="0.2">
      <c r="A326" s="34" t="str">
        <f t="shared" si="35"/>
        <v>Finished</v>
      </c>
      <c r="B326" s="35">
        <f t="shared" si="29"/>
        <v>51775</v>
      </c>
      <c r="C326" s="36">
        <f t="shared" si="30"/>
        <v>0</v>
      </c>
      <c r="D326" s="36">
        <f t="shared" si="34"/>
        <v>0</v>
      </c>
      <c r="E326" s="243">
        <f t="shared" si="31"/>
        <v>0</v>
      </c>
      <c r="F326" s="36">
        <f t="shared" si="32"/>
        <v>0</v>
      </c>
      <c r="G326" s="37">
        <f t="shared" si="33"/>
        <v>0</v>
      </c>
    </row>
    <row r="327" spans="1:7" x14ac:dyDescent="0.2">
      <c r="A327" s="34" t="str">
        <f t="shared" si="35"/>
        <v>Finished</v>
      </c>
      <c r="B327" s="35">
        <f t="shared" si="29"/>
        <v>51806</v>
      </c>
      <c r="C327" s="36">
        <f t="shared" si="30"/>
        <v>0</v>
      </c>
      <c r="D327" s="36">
        <f t="shared" si="34"/>
        <v>0</v>
      </c>
      <c r="E327" s="243">
        <f t="shared" si="31"/>
        <v>0</v>
      </c>
      <c r="F327" s="36">
        <f t="shared" si="32"/>
        <v>0</v>
      </c>
      <c r="G327" s="37">
        <f t="shared" si="33"/>
        <v>0</v>
      </c>
    </row>
    <row r="328" spans="1:7" x14ac:dyDescent="0.2">
      <c r="A328" s="34" t="str">
        <f t="shared" si="35"/>
        <v>Finished</v>
      </c>
      <c r="B328" s="35">
        <f t="shared" si="29"/>
        <v>51836</v>
      </c>
      <c r="C328" s="36">
        <f t="shared" si="30"/>
        <v>0</v>
      </c>
      <c r="D328" s="36">
        <f t="shared" si="34"/>
        <v>0</v>
      </c>
      <c r="E328" s="243">
        <f t="shared" si="31"/>
        <v>0</v>
      </c>
      <c r="F328" s="36">
        <f t="shared" si="32"/>
        <v>0</v>
      </c>
      <c r="G328" s="37">
        <f t="shared" si="33"/>
        <v>0</v>
      </c>
    </row>
    <row r="329" spans="1:7" x14ac:dyDescent="0.2">
      <c r="A329" s="34" t="str">
        <f t="shared" si="35"/>
        <v>Finished</v>
      </c>
      <c r="B329" s="35">
        <f t="shared" si="29"/>
        <v>51867</v>
      </c>
      <c r="C329" s="36">
        <f t="shared" si="30"/>
        <v>0</v>
      </c>
      <c r="D329" s="36">
        <f t="shared" si="34"/>
        <v>0</v>
      </c>
      <c r="E329" s="243">
        <f t="shared" si="31"/>
        <v>0</v>
      </c>
      <c r="F329" s="36">
        <f t="shared" si="32"/>
        <v>0</v>
      </c>
      <c r="G329" s="37">
        <f t="shared" si="33"/>
        <v>0</v>
      </c>
    </row>
    <row r="330" spans="1:7" x14ac:dyDescent="0.2">
      <c r="A330" s="34" t="str">
        <f t="shared" si="35"/>
        <v>Finished</v>
      </c>
      <c r="B330" s="35">
        <f t="shared" si="29"/>
        <v>51898</v>
      </c>
      <c r="C330" s="36">
        <f t="shared" si="30"/>
        <v>0</v>
      </c>
      <c r="D330" s="36">
        <f t="shared" si="34"/>
        <v>0</v>
      </c>
      <c r="E330" s="243">
        <f t="shared" si="31"/>
        <v>0</v>
      </c>
      <c r="F330" s="36">
        <f t="shared" si="32"/>
        <v>0</v>
      </c>
      <c r="G330" s="37">
        <f t="shared" si="33"/>
        <v>0</v>
      </c>
    </row>
    <row r="331" spans="1:7" x14ac:dyDescent="0.2">
      <c r="A331" s="34" t="str">
        <f t="shared" si="35"/>
        <v>Finished</v>
      </c>
      <c r="B331" s="35">
        <f t="shared" si="29"/>
        <v>51926</v>
      </c>
      <c r="C331" s="36">
        <f t="shared" si="30"/>
        <v>0</v>
      </c>
      <c r="D331" s="36">
        <f t="shared" si="34"/>
        <v>0</v>
      </c>
      <c r="E331" s="243">
        <f t="shared" si="31"/>
        <v>0</v>
      </c>
      <c r="F331" s="36">
        <f t="shared" si="32"/>
        <v>0</v>
      </c>
      <c r="G331" s="37">
        <f t="shared" si="33"/>
        <v>0</v>
      </c>
    </row>
    <row r="332" spans="1:7" x14ac:dyDescent="0.2">
      <c r="A332" s="34" t="str">
        <f t="shared" si="35"/>
        <v>Finished</v>
      </c>
      <c r="B332" s="35">
        <f t="shared" si="29"/>
        <v>51957</v>
      </c>
      <c r="C332" s="36">
        <f t="shared" si="30"/>
        <v>0</v>
      </c>
      <c r="D332" s="36">
        <f t="shared" si="34"/>
        <v>0</v>
      </c>
      <c r="E332" s="243">
        <f t="shared" si="31"/>
        <v>0</v>
      </c>
      <c r="F332" s="36">
        <f t="shared" si="32"/>
        <v>0</v>
      </c>
      <c r="G332" s="37">
        <f t="shared" si="33"/>
        <v>0</v>
      </c>
    </row>
    <row r="333" spans="1:7" x14ac:dyDescent="0.2">
      <c r="A333" s="34" t="str">
        <f t="shared" si="35"/>
        <v>Finished</v>
      </c>
      <c r="B333" s="35">
        <f t="shared" si="29"/>
        <v>51987</v>
      </c>
      <c r="C333" s="36">
        <f t="shared" si="30"/>
        <v>0</v>
      </c>
      <c r="D333" s="36">
        <f t="shared" si="34"/>
        <v>0</v>
      </c>
      <c r="E333" s="243">
        <f t="shared" si="31"/>
        <v>0</v>
      </c>
      <c r="F333" s="36">
        <f t="shared" si="32"/>
        <v>0</v>
      </c>
      <c r="G333" s="37">
        <f t="shared" si="33"/>
        <v>0</v>
      </c>
    </row>
    <row r="334" spans="1:7" x14ac:dyDescent="0.2">
      <c r="A334" s="34" t="str">
        <f t="shared" si="35"/>
        <v>Finished</v>
      </c>
      <c r="B334" s="35">
        <f t="shared" si="29"/>
        <v>52018</v>
      </c>
      <c r="C334" s="36">
        <f t="shared" si="30"/>
        <v>0</v>
      </c>
      <c r="D334" s="36">
        <f t="shared" si="34"/>
        <v>0</v>
      </c>
      <c r="E334" s="243">
        <f t="shared" si="31"/>
        <v>0</v>
      </c>
      <c r="F334" s="36">
        <f t="shared" si="32"/>
        <v>0</v>
      </c>
      <c r="G334" s="37">
        <f t="shared" si="33"/>
        <v>0</v>
      </c>
    </row>
    <row r="335" spans="1:7" x14ac:dyDescent="0.2">
      <c r="A335" s="34" t="str">
        <f t="shared" si="35"/>
        <v>Finished</v>
      </c>
      <c r="B335" s="35">
        <f t="shared" si="29"/>
        <v>52048</v>
      </c>
      <c r="C335" s="36">
        <f t="shared" si="30"/>
        <v>0</v>
      </c>
      <c r="D335" s="36">
        <f t="shared" si="34"/>
        <v>0</v>
      </c>
      <c r="E335" s="243">
        <f t="shared" si="31"/>
        <v>0</v>
      </c>
      <c r="F335" s="36">
        <f t="shared" si="32"/>
        <v>0</v>
      </c>
      <c r="G335" s="37">
        <f t="shared" si="33"/>
        <v>0</v>
      </c>
    </row>
    <row r="336" spans="1:7" x14ac:dyDescent="0.2">
      <c r="A336" s="34" t="str">
        <f t="shared" si="35"/>
        <v>Finished</v>
      </c>
      <c r="B336" s="35">
        <f t="shared" si="29"/>
        <v>52079</v>
      </c>
      <c r="C336" s="36">
        <f t="shared" si="30"/>
        <v>0</v>
      </c>
      <c r="D336" s="36">
        <f t="shared" si="34"/>
        <v>0</v>
      </c>
      <c r="E336" s="243">
        <f t="shared" si="31"/>
        <v>0</v>
      </c>
      <c r="F336" s="36">
        <f t="shared" si="32"/>
        <v>0</v>
      </c>
      <c r="G336" s="37">
        <f t="shared" si="33"/>
        <v>0</v>
      </c>
    </row>
    <row r="337" spans="1:7" x14ac:dyDescent="0.2">
      <c r="A337" s="34" t="str">
        <f t="shared" si="35"/>
        <v>Finished</v>
      </c>
      <c r="B337" s="35">
        <f t="shared" si="29"/>
        <v>52110</v>
      </c>
      <c r="C337" s="36">
        <f t="shared" si="30"/>
        <v>0</v>
      </c>
      <c r="D337" s="36">
        <f t="shared" si="34"/>
        <v>0</v>
      </c>
      <c r="E337" s="243">
        <f t="shared" si="31"/>
        <v>0</v>
      </c>
      <c r="F337" s="36">
        <f t="shared" si="32"/>
        <v>0</v>
      </c>
      <c r="G337" s="37">
        <f t="shared" si="33"/>
        <v>0</v>
      </c>
    </row>
    <row r="338" spans="1:7" x14ac:dyDescent="0.2">
      <c r="A338" s="34" t="str">
        <f t="shared" si="35"/>
        <v>Finished</v>
      </c>
      <c r="B338" s="35">
        <f t="shared" si="29"/>
        <v>52140</v>
      </c>
      <c r="C338" s="36">
        <f t="shared" si="30"/>
        <v>0</v>
      </c>
      <c r="D338" s="36">
        <f t="shared" si="34"/>
        <v>0</v>
      </c>
      <c r="E338" s="243">
        <f t="shared" si="31"/>
        <v>0</v>
      </c>
      <c r="F338" s="36">
        <f t="shared" si="32"/>
        <v>0</v>
      </c>
      <c r="G338" s="37">
        <f t="shared" si="33"/>
        <v>0</v>
      </c>
    </row>
    <row r="339" spans="1:7" x14ac:dyDescent="0.2">
      <c r="A339" s="34" t="str">
        <f t="shared" si="35"/>
        <v>Finished</v>
      </c>
      <c r="B339" s="35">
        <f t="shared" si="29"/>
        <v>52171</v>
      </c>
      <c r="C339" s="36">
        <f t="shared" si="30"/>
        <v>0</v>
      </c>
      <c r="D339" s="36">
        <f t="shared" si="34"/>
        <v>0</v>
      </c>
      <c r="E339" s="243">
        <f t="shared" si="31"/>
        <v>0</v>
      </c>
      <c r="F339" s="36">
        <f t="shared" si="32"/>
        <v>0</v>
      </c>
      <c r="G339" s="37">
        <f t="shared" si="33"/>
        <v>0</v>
      </c>
    </row>
    <row r="340" spans="1:7" x14ac:dyDescent="0.2">
      <c r="A340" s="34" t="str">
        <f t="shared" si="35"/>
        <v>Finished</v>
      </c>
      <c r="B340" s="35">
        <f t="shared" si="29"/>
        <v>52201</v>
      </c>
      <c r="C340" s="36">
        <f t="shared" si="30"/>
        <v>0</v>
      </c>
      <c r="D340" s="36">
        <f t="shared" si="34"/>
        <v>0</v>
      </c>
      <c r="E340" s="243">
        <f t="shared" si="31"/>
        <v>0</v>
      </c>
      <c r="F340" s="36">
        <f t="shared" si="32"/>
        <v>0</v>
      </c>
      <c r="G340" s="37">
        <f t="shared" si="33"/>
        <v>0</v>
      </c>
    </row>
    <row r="341" spans="1:7" x14ac:dyDescent="0.2">
      <c r="A341" s="34" t="str">
        <f t="shared" si="35"/>
        <v>Finished</v>
      </c>
      <c r="B341" s="35">
        <f t="shared" si="29"/>
        <v>52232</v>
      </c>
      <c r="C341" s="36">
        <f t="shared" si="30"/>
        <v>0</v>
      </c>
      <c r="D341" s="36">
        <f t="shared" si="34"/>
        <v>0</v>
      </c>
      <c r="E341" s="243">
        <f t="shared" si="31"/>
        <v>0</v>
      </c>
      <c r="F341" s="36">
        <f t="shared" si="32"/>
        <v>0</v>
      </c>
      <c r="G341" s="37">
        <f t="shared" si="33"/>
        <v>0</v>
      </c>
    </row>
    <row r="342" spans="1:7" x14ac:dyDescent="0.2">
      <c r="A342" s="34" t="str">
        <f t="shared" si="35"/>
        <v>Finished</v>
      </c>
      <c r="B342" s="35">
        <f t="shared" si="29"/>
        <v>52263</v>
      </c>
      <c r="C342" s="36">
        <f t="shared" si="30"/>
        <v>0</v>
      </c>
      <c r="D342" s="36">
        <f t="shared" si="34"/>
        <v>0</v>
      </c>
      <c r="E342" s="243">
        <f t="shared" si="31"/>
        <v>0</v>
      </c>
      <c r="F342" s="36">
        <f t="shared" si="32"/>
        <v>0</v>
      </c>
      <c r="G342" s="37">
        <f t="shared" si="33"/>
        <v>0</v>
      </c>
    </row>
    <row r="343" spans="1:7" x14ac:dyDescent="0.2">
      <c r="A343" s="34" t="str">
        <f t="shared" si="35"/>
        <v>Finished</v>
      </c>
      <c r="B343" s="35">
        <f t="shared" si="29"/>
        <v>52291</v>
      </c>
      <c r="C343" s="36">
        <f t="shared" si="30"/>
        <v>0</v>
      </c>
      <c r="D343" s="36">
        <f t="shared" si="34"/>
        <v>0</v>
      </c>
      <c r="E343" s="243">
        <f t="shared" si="31"/>
        <v>0</v>
      </c>
      <c r="F343" s="36">
        <f t="shared" si="32"/>
        <v>0</v>
      </c>
      <c r="G343" s="37">
        <f t="shared" si="33"/>
        <v>0</v>
      </c>
    </row>
    <row r="344" spans="1:7" x14ac:dyDescent="0.2">
      <c r="A344" s="34" t="str">
        <f t="shared" si="35"/>
        <v>Finished</v>
      </c>
      <c r="B344" s="35">
        <f t="shared" si="29"/>
        <v>52322</v>
      </c>
      <c r="C344" s="36">
        <f t="shared" si="30"/>
        <v>0</v>
      </c>
      <c r="D344" s="36">
        <f t="shared" si="34"/>
        <v>0</v>
      </c>
      <c r="E344" s="243">
        <f t="shared" si="31"/>
        <v>0</v>
      </c>
      <c r="F344" s="36">
        <f t="shared" si="32"/>
        <v>0</v>
      </c>
      <c r="G344" s="37">
        <f t="shared" si="33"/>
        <v>0</v>
      </c>
    </row>
    <row r="345" spans="1:7" x14ac:dyDescent="0.2">
      <c r="A345" s="34" t="str">
        <f t="shared" si="35"/>
        <v>Finished</v>
      </c>
      <c r="B345" s="35">
        <f t="shared" si="29"/>
        <v>52352</v>
      </c>
      <c r="C345" s="36">
        <f t="shared" si="30"/>
        <v>0</v>
      </c>
      <c r="D345" s="36">
        <f t="shared" si="34"/>
        <v>0</v>
      </c>
      <c r="E345" s="243">
        <f t="shared" si="31"/>
        <v>0</v>
      </c>
      <c r="F345" s="36">
        <f t="shared" si="32"/>
        <v>0</v>
      </c>
      <c r="G345" s="37">
        <f t="shared" si="33"/>
        <v>0</v>
      </c>
    </row>
    <row r="346" spans="1:7" x14ac:dyDescent="0.2">
      <c r="A346" s="34" t="str">
        <f t="shared" si="35"/>
        <v>Finished</v>
      </c>
      <c r="B346" s="35">
        <f t="shared" ref="B346:B406" si="36">+EDATE(B345,Len_of_pmt_interval)</f>
        <v>52383</v>
      </c>
      <c r="C346" s="36">
        <f t="shared" ref="C346:C406" si="37">+G345</f>
        <v>0</v>
      </c>
      <c r="D346" s="36">
        <f t="shared" si="34"/>
        <v>0</v>
      </c>
      <c r="E346" s="243">
        <f t="shared" ref="E346:E406" si="38">+G345*cal_periodic_pmt_rate</f>
        <v>0</v>
      </c>
      <c r="F346" s="36">
        <f t="shared" ref="F346:F406" si="39">+IF(A346&lt;num_pmts,$F$19,C346)</f>
        <v>0</v>
      </c>
      <c r="G346" s="37">
        <f t="shared" ref="G346:G406" si="40">+C346-F346</f>
        <v>0</v>
      </c>
    </row>
    <row r="347" spans="1:7" x14ac:dyDescent="0.2">
      <c r="A347" s="34" t="str">
        <f t="shared" si="35"/>
        <v>Finished</v>
      </c>
      <c r="B347" s="35">
        <f t="shared" si="36"/>
        <v>52413</v>
      </c>
      <c r="C347" s="36">
        <f t="shared" si="37"/>
        <v>0</v>
      </c>
      <c r="D347" s="36">
        <f t="shared" ref="D347:D406" si="41">+E347+F347</f>
        <v>0</v>
      </c>
      <c r="E347" s="243">
        <f t="shared" si="38"/>
        <v>0</v>
      </c>
      <c r="F347" s="36">
        <f t="shared" si="39"/>
        <v>0</v>
      </c>
      <c r="G347" s="37">
        <f t="shared" si="40"/>
        <v>0</v>
      </c>
    </row>
    <row r="348" spans="1:7" x14ac:dyDescent="0.2">
      <c r="A348" s="34" t="str">
        <f t="shared" si="35"/>
        <v>Finished</v>
      </c>
      <c r="B348" s="35">
        <f t="shared" si="36"/>
        <v>52444</v>
      </c>
      <c r="C348" s="36">
        <f t="shared" si="37"/>
        <v>0</v>
      </c>
      <c r="D348" s="36">
        <f t="shared" si="41"/>
        <v>0</v>
      </c>
      <c r="E348" s="243">
        <f t="shared" si="38"/>
        <v>0</v>
      </c>
      <c r="F348" s="36">
        <f t="shared" si="39"/>
        <v>0</v>
      </c>
      <c r="G348" s="37">
        <f t="shared" si="40"/>
        <v>0</v>
      </c>
    </row>
    <row r="349" spans="1:7" x14ac:dyDescent="0.2">
      <c r="A349" s="34" t="str">
        <f t="shared" si="35"/>
        <v>Finished</v>
      </c>
      <c r="B349" s="35">
        <f t="shared" si="36"/>
        <v>52475</v>
      </c>
      <c r="C349" s="36">
        <f t="shared" si="37"/>
        <v>0</v>
      </c>
      <c r="D349" s="36">
        <f t="shared" si="41"/>
        <v>0</v>
      </c>
      <c r="E349" s="243">
        <f t="shared" si="38"/>
        <v>0</v>
      </c>
      <c r="F349" s="36">
        <f t="shared" si="39"/>
        <v>0</v>
      </c>
      <c r="G349" s="37">
        <f t="shared" si="40"/>
        <v>0</v>
      </c>
    </row>
    <row r="350" spans="1:7" x14ac:dyDescent="0.2">
      <c r="A350" s="34" t="str">
        <f t="shared" si="35"/>
        <v>Finished</v>
      </c>
      <c r="B350" s="35">
        <f t="shared" si="36"/>
        <v>52505</v>
      </c>
      <c r="C350" s="36">
        <f t="shared" si="37"/>
        <v>0</v>
      </c>
      <c r="D350" s="36">
        <f t="shared" si="41"/>
        <v>0</v>
      </c>
      <c r="E350" s="243">
        <f t="shared" si="38"/>
        <v>0</v>
      </c>
      <c r="F350" s="36">
        <f t="shared" si="39"/>
        <v>0</v>
      </c>
      <c r="G350" s="37">
        <f t="shared" si="40"/>
        <v>0</v>
      </c>
    </row>
    <row r="351" spans="1:7" x14ac:dyDescent="0.2">
      <c r="A351" s="34" t="str">
        <f t="shared" si="35"/>
        <v>Finished</v>
      </c>
      <c r="B351" s="35">
        <f t="shared" si="36"/>
        <v>52536</v>
      </c>
      <c r="C351" s="36">
        <f t="shared" si="37"/>
        <v>0</v>
      </c>
      <c r="D351" s="36">
        <f t="shared" si="41"/>
        <v>0</v>
      </c>
      <c r="E351" s="243">
        <f t="shared" si="38"/>
        <v>0</v>
      </c>
      <c r="F351" s="36">
        <f t="shared" si="39"/>
        <v>0</v>
      </c>
      <c r="G351" s="37">
        <f t="shared" si="40"/>
        <v>0</v>
      </c>
    </row>
    <row r="352" spans="1:7" x14ac:dyDescent="0.2">
      <c r="A352" s="34" t="str">
        <f t="shared" si="35"/>
        <v>Finished</v>
      </c>
      <c r="B352" s="35">
        <f t="shared" si="36"/>
        <v>52566</v>
      </c>
      <c r="C352" s="36">
        <f t="shared" si="37"/>
        <v>0</v>
      </c>
      <c r="D352" s="36">
        <f t="shared" si="41"/>
        <v>0</v>
      </c>
      <c r="E352" s="243">
        <f t="shared" si="38"/>
        <v>0</v>
      </c>
      <c r="F352" s="36">
        <f t="shared" si="39"/>
        <v>0</v>
      </c>
      <c r="G352" s="37">
        <f t="shared" si="40"/>
        <v>0</v>
      </c>
    </row>
    <row r="353" spans="1:7" x14ac:dyDescent="0.2">
      <c r="A353" s="34" t="str">
        <f t="shared" si="35"/>
        <v>Finished</v>
      </c>
      <c r="B353" s="35">
        <f t="shared" si="36"/>
        <v>52597</v>
      </c>
      <c r="C353" s="36">
        <f t="shared" si="37"/>
        <v>0</v>
      </c>
      <c r="D353" s="36">
        <f t="shared" si="41"/>
        <v>0</v>
      </c>
      <c r="E353" s="243">
        <f t="shared" si="38"/>
        <v>0</v>
      </c>
      <c r="F353" s="36">
        <f t="shared" si="39"/>
        <v>0</v>
      </c>
      <c r="G353" s="37">
        <f t="shared" si="40"/>
        <v>0</v>
      </c>
    </row>
    <row r="354" spans="1:7" x14ac:dyDescent="0.2">
      <c r="A354" s="34" t="str">
        <f t="shared" si="35"/>
        <v>Finished</v>
      </c>
      <c r="B354" s="35">
        <f t="shared" si="36"/>
        <v>52628</v>
      </c>
      <c r="C354" s="36">
        <f t="shared" si="37"/>
        <v>0</v>
      </c>
      <c r="D354" s="36">
        <f t="shared" si="41"/>
        <v>0</v>
      </c>
      <c r="E354" s="243">
        <f t="shared" si="38"/>
        <v>0</v>
      </c>
      <c r="F354" s="36">
        <f t="shared" si="39"/>
        <v>0</v>
      </c>
      <c r="G354" s="37">
        <f t="shared" si="40"/>
        <v>0</v>
      </c>
    </row>
    <row r="355" spans="1:7" x14ac:dyDescent="0.2">
      <c r="A355" s="34" t="str">
        <f t="shared" si="35"/>
        <v>Finished</v>
      </c>
      <c r="B355" s="35">
        <f t="shared" si="36"/>
        <v>52657</v>
      </c>
      <c r="C355" s="36">
        <f t="shared" si="37"/>
        <v>0</v>
      </c>
      <c r="D355" s="36">
        <f t="shared" si="41"/>
        <v>0</v>
      </c>
      <c r="E355" s="243">
        <f t="shared" si="38"/>
        <v>0</v>
      </c>
      <c r="F355" s="36">
        <f t="shared" si="39"/>
        <v>0</v>
      </c>
      <c r="G355" s="37">
        <f t="shared" si="40"/>
        <v>0</v>
      </c>
    </row>
    <row r="356" spans="1:7" x14ac:dyDescent="0.2">
      <c r="A356" s="34" t="str">
        <f t="shared" si="35"/>
        <v>Finished</v>
      </c>
      <c r="B356" s="35">
        <f t="shared" si="36"/>
        <v>52688</v>
      </c>
      <c r="C356" s="36">
        <f t="shared" si="37"/>
        <v>0</v>
      </c>
      <c r="D356" s="36">
        <f t="shared" si="41"/>
        <v>0</v>
      </c>
      <c r="E356" s="243">
        <f t="shared" si="38"/>
        <v>0</v>
      </c>
      <c r="F356" s="36">
        <f t="shared" si="39"/>
        <v>0</v>
      </c>
      <c r="G356" s="37">
        <f t="shared" si="40"/>
        <v>0</v>
      </c>
    </row>
    <row r="357" spans="1:7" x14ac:dyDescent="0.2">
      <c r="A357" s="34" t="str">
        <f t="shared" si="35"/>
        <v>Finished</v>
      </c>
      <c r="B357" s="35">
        <f t="shared" si="36"/>
        <v>52718</v>
      </c>
      <c r="C357" s="36">
        <f t="shared" si="37"/>
        <v>0</v>
      </c>
      <c r="D357" s="36">
        <f t="shared" si="41"/>
        <v>0</v>
      </c>
      <c r="E357" s="243">
        <f t="shared" si="38"/>
        <v>0</v>
      </c>
      <c r="F357" s="36">
        <f t="shared" si="39"/>
        <v>0</v>
      </c>
      <c r="G357" s="37">
        <f t="shared" si="40"/>
        <v>0</v>
      </c>
    </row>
    <row r="358" spans="1:7" x14ac:dyDescent="0.2">
      <c r="A358" s="34" t="str">
        <f t="shared" si="35"/>
        <v>Finished</v>
      </c>
      <c r="B358" s="35">
        <f t="shared" si="36"/>
        <v>52749</v>
      </c>
      <c r="C358" s="36">
        <f t="shared" si="37"/>
        <v>0</v>
      </c>
      <c r="D358" s="36">
        <f t="shared" si="41"/>
        <v>0</v>
      </c>
      <c r="E358" s="243">
        <f t="shared" si="38"/>
        <v>0</v>
      </c>
      <c r="F358" s="36">
        <f t="shared" si="39"/>
        <v>0</v>
      </c>
      <c r="G358" s="37">
        <f t="shared" si="40"/>
        <v>0</v>
      </c>
    </row>
    <row r="359" spans="1:7" x14ac:dyDescent="0.2">
      <c r="A359" s="34" t="str">
        <f t="shared" si="35"/>
        <v>Finished</v>
      </c>
      <c r="B359" s="35">
        <f t="shared" si="36"/>
        <v>52779</v>
      </c>
      <c r="C359" s="36">
        <f t="shared" si="37"/>
        <v>0</v>
      </c>
      <c r="D359" s="36">
        <f t="shared" si="41"/>
        <v>0</v>
      </c>
      <c r="E359" s="243">
        <f t="shared" si="38"/>
        <v>0</v>
      </c>
      <c r="F359" s="36">
        <f t="shared" si="39"/>
        <v>0</v>
      </c>
      <c r="G359" s="37">
        <f t="shared" si="40"/>
        <v>0</v>
      </c>
    </row>
    <row r="360" spans="1:7" x14ac:dyDescent="0.2">
      <c r="A360" s="34" t="str">
        <f t="shared" si="35"/>
        <v>Finished</v>
      </c>
      <c r="B360" s="35">
        <f t="shared" si="36"/>
        <v>52810</v>
      </c>
      <c r="C360" s="36">
        <f t="shared" si="37"/>
        <v>0</v>
      </c>
      <c r="D360" s="36">
        <f t="shared" si="41"/>
        <v>0</v>
      </c>
      <c r="E360" s="243">
        <f t="shared" si="38"/>
        <v>0</v>
      </c>
      <c r="F360" s="36">
        <f t="shared" si="39"/>
        <v>0</v>
      </c>
      <c r="G360" s="37">
        <f t="shared" si="40"/>
        <v>0</v>
      </c>
    </row>
    <row r="361" spans="1:7" x14ac:dyDescent="0.2">
      <c r="A361" s="34" t="str">
        <f t="shared" si="35"/>
        <v>Finished</v>
      </c>
      <c r="B361" s="35">
        <f t="shared" si="36"/>
        <v>52841</v>
      </c>
      <c r="C361" s="36">
        <f t="shared" si="37"/>
        <v>0</v>
      </c>
      <c r="D361" s="36">
        <f t="shared" si="41"/>
        <v>0</v>
      </c>
      <c r="E361" s="243">
        <f t="shared" si="38"/>
        <v>0</v>
      </c>
      <c r="F361" s="36">
        <f t="shared" si="39"/>
        <v>0</v>
      </c>
      <c r="G361" s="37">
        <f t="shared" si="40"/>
        <v>0</v>
      </c>
    </row>
    <row r="362" spans="1:7" x14ac:dyDescent="0.2">
      <c r="A362" s="34" t="str">
        <f t="shared" si="35"/>
        <v>Finished</v>
      </c>
      <c r="B362" s="35">
        <f t="shared" si="36"/>
        <v>52871</v>
      </c>
      <c r="C362" s="36">
        <f t="shared" si="37"/>
        <v>0</v>
      </c>
      <c r="D362" s="36">
        <f t="shared" si="41"/>
        <v>0</v>
      </c>
      <c r="E362" s="243">
        <f t="shared" si="38"/>
        <v>0</v>
      </c>
      <c r="F362" s="36">
        <f t="shared" si="39"/>
        <v>0</v>
      </c>
      <c r="G362" s="37">
        <f t="shared" si="40"/>
        <v>0</v>
      </c>
    </row>
    <row r="363" spans="1:7" x14ac:dyDescent="0.2">
      <c r="A363" s="34" t="str">
        <f t="shared" si="35"/>
        <v>Finished</v>
      </c>
      <c r="B363" s="35">
        <f t="shared" si="36"/>
        <v>52902</v>
      </c>
      <c r="C363" s="36">
        <f t="shared" si="37"/>
        <v>0</v>
      </c>
      <c r="D363" s="36">
        <f t="shared" si="41"/>
        <v>0</v>
      </c>
      <c r="E363" s="243">
        <f t="shared" si="38"/>
        <v>0</v>
      </c>
      <c r="F363" s="36">
        <f t="shared" si="39"/>
        <v>0</v>
      </c>
      <c r="G363" s="37">
        <f t="shared" si="40"/>
        <v>0</v>
      </c>
    </row>
    <row r="364" spans="1:7" x14ac:dyDescent="0.2">
      <c r="A364" s="34" t="str">
        <f t="shared" si="35"/>
        <v>Finished</v>
      </c>
      <c r="B364" s="35">
        <f t="shared" si="36"/>
        <v>52932</v>
      </c>
      <c r="C364" s="36">
        <f t="shared" si="37"/>
        <v>0</v>
      </c>
      <c r="D364" s="36">
        <f t="shared" si="41"/>
        <v>0</v>
      </c>
      <c r="E364" s="243">
        <f t="shared" si="38"/>
        <v>0</v>
      </c>
      <c r="F364" s="36">
        <f t="shared" si="39"/>
        <v>0</v>
      </c>
      <c r="G364" s="37">
        <f t="shared" si="40"/>
        <v>0</v>
      </c>
    </row>
    <row r="365" spans="1:7" x14ac:dyDescent="0.2">
      <c r="A365" s="34" t="str">
        <f t="shared" si="35"/>
        <v>Finished</v>
      </c>
      <c r="B365" s="35">
        <f t="shared" si="36"/>
        <v>52963</v>
      </c>
      <c r="C365" s="36">
        <f t="shared" si="37"/>
        <v>0</v>
      </c>
      <c r="D365" s="36">
        <f t="shared" si="41"/>
        <v>0</v>
      </c>
      <c r="E365" s="243">
        <f t="shared" si="38"/>
        <v>0</v>
      </c>
      <c r="F365" s="36">
        <f t="shared" si="39"/>
        <v>0</v>
      </c>
      <c r="G365" s="37">
        <f t="shared" si="40"/>
        <v>0</v>
      </c>
    </row>
    <row r="366" spans="1:7" x14ac:dyDescent="0.2">
      <c r="A366" s="34" t="str">
        <f t="shared" si="35"/>
        <v>Finished</v>
      </c>
      <c r="B366" s="35">
        <f t="shared" si="36"/>
        <v>52994</v>
      </c>
      <c r="C366" s="36">
        <f t="shared" si="37"/>
        <v>0</v>
      </c>
      <c r="D366" s="36">
        <f t="shared" si="41"/>
        <v>0</v>
      </c>
      <c r="E366" s="243">
        <f t="shared" si="38"/>
        <v>0</v>
      </c>
      <c r="F366" s="36">
        <f t="shared" si="39"/>
        <v>0</v>
      </c>
      <c r="G366" s="37">
        <f t="shared" si="40"/>
        <v>0</v>
      </c>
    </row>
    <row r="367" spans="1:7" x14ac:dyDescent="0.2">
      <c r="A367" s="34" t="str">
        <f t="shared" si="35"/>
        <v>Finished</v>
      </c>
      <c r="B367" s="35">
        <f t="shared" si="36"/>
        <v>53022</v>
      </c>
      <c r="C367" s="36">
        <f t="shared" si="37"/>
        <v>0</v>
      </c>
      <c r="D367" s="36">
        <f t="shared" si="41"/>
        <v>0</v>
      </c>
      <c r="E367" s="243">
        <f t="shared" si="38"/>
        <v>0</v>
      </c>
      <c r="F367" s="36">
        <f t="shared" si="39"/>
        <v>0</v>
      </c>
      <c r="G367" s="37">
        <f t="shared" si="40"/>
        <v>0</v>
      </c>
    </row>
    <row r="368" spans="1:7" x14ac:dyDescent="0.2">
      <c r="A368" s="34" t="str">
        <f t="shared" si="35"/>
        <v>Finished</v>
      </c>
      <c r="B368" s="35">
        <f t="shared" si="36"/>
        <v>53053</v>
      </c>
      <c r="C368" s="36">
        <f t="shared" si="37"/>
        <v>0</v>
      </c>
      <c r="D368" s="36">
        <f t="shared" si="41"/>
        <v>0</v>
      </c>
      <c r="E368" s="243">
        <f t="shared" si="38"/>
        <v>0</v>
      </c>
      <c r="F368" s="36">
        <f t="shared" si="39"/>
        <v>0</v>
      </c>
      <c r="G368" s="37">
        <f t="shared" si="40"/>
        <v>0</v>
      </c>
    </row>
    <row r="369" spans="1:7" x14ac:dyDescent="0.2">
      <c r="A369" s="34" t="str">
        <f t="shared" si="35"/>
        <v>Finished</v>
      </c>
      <c r="B369" s="35">
        <f t="shared" si="36"/>
        <v>53083</v>
      </c>
      <c r="C369" s="36">
        <f t="shared" si="37"/>
        <v>0</v>
      </c>
      <c r="D369" s="36">
        <f t="shared" si="41"/>
        <v>0</v>
      </c>
      <c r="E369" s="243">
        <f t="shared" si="38"/>
        <v>0</v>
      </c>
      <c r="F369" s="36">
        <f t="shared" si="39"/>
        <v>0</v>
      </c>
      <c r="G369" s="37">
        <f t="shared" si="40"/>
        <v>0</v>
      </c>
    </row>
    <row r="370" spans="1:7" x14ac:dyDescent="0.2">
      <c r="A370" s="34" t="str">
        <f t="shared" si="35"/>
        <v>Finished</v>
      </c>
      <c r="B370" s="35">
        <f t="shared" si="36"/>
        <v>53114</v>
      </c>
      <c r="C370" s="36">
        <f t="shared" si="37"/>
        <v>0</v>
      </c>
      <c r="D370" s="36">
        <f t="shared" si="41"/>
        <v>0</v>
      </c>
      <c r="E370" s="243">
        <f t="shared" si="38"/>
        <v>0</v>
      </c>
      <c r="F370" s="36">
        <f t="shared" si="39"/>
        <v>0</v>
      </c>
      <c r="G370" s="37">
        <f t="shared" si="40"/>
        <v>0</v>
      </c>
    </row>
    <row r="371" spans="1:7" x14ac:dyDescent="0.2">
      <c r="A371" s="34" t="str">
        <f t="shared" si="35"/>
        <v>Finished</v>
      </c>
      <c r="B371" s="35">
        <f t="shared" si="36"/>
        <v>53144</v>
      </c>
      <c r="C371" s="36">
        <f t="shared" si="37"/>
        <v>0</v>
      </c>
      <c r="D371" s="36">
        <f t="shared" si="41"/>
        <v>0</v>
      </c>
      <c r="E371" s="243">
        <f t="shared" si="38"/>
        <v>0</v>
      </c>
      <c r="F371" s="36">
        <f t="shared" si="39"/>
        <v>0</v>
      </c>
      <c r="G371" s="37">
        <f t="shared" si="40"/>
        <v>0</v>
      </c>
    </row>
    <row r="372" spans="1:7" x14ac:dyDescent="0.2">
      <c r="A372" s="34" t="str">
        <f t="shared" si="35"/>
        <v>Finished</v>
      </c>
      <c r="B372" s="35">
        <f t="shared" si="36"/>
        <v>53175</v>
      </c>
      <c r="C372" s="36">
        <f t="shared" si="37"/>
        <v>0</v>
      </c>
      <c r="D372" s="36">
        <f t="shared" si="41"/>
        <v>0</v>
      </c>
      <c r="E372" s="243">
        <f t="shared" si="38"/>
        <v>0</v>
      </c>
      <c r="F372" s="36">
        <f t="shared" si="39"/>
        <v>0</v>
      </c>
      <c r="G372" s="37">
        <f t="shared" si="40"/>
        <v>0</v>
      </c>
    </row>
    <row r="373" spans="1:7" x14ac:dyDescent="0.2">
      <c r="A373" s="34" t="str">
        <f t="shared" si="35"/>
        <v>Finished</v>
      </c>
      <c r="B373" s="35">
        <f t="shared" si="36"/>
        <v>53206</v>
      </c>
      <c r="C373" s="36">
        <f t="shared" si="37"/>
        <v>0</v>
      </c>
      <c r="D373" s="36">
        <f t="shared" si="41"/>
        <v>0</v>
      </c>
      <c r="E373" s="243">
        <f t="shared" si="38"/>
        <v>0</v>
      </c>
      <c r="F373" s="36">
        <f t="shared" si="39"/>
        <v>0</v>
      </c>
      <c r="G373" s="37">
        <f t="shared" si="40"/>
        <v>0</v>
      </c>
    </row>
    <row r="374" spans="1:7" x14ac:dyDescent="0.2">
      <c r="A374" s="34" t="str">
        <f t="shared" si="35"/>
        <v>Finished</v>
      </c>
      <c r="B374" s="35">
        <f t="shared" si="36"/>
        <v>53236</v>
      </c>
      <c r="C374" s="36">
        <f t="shared" si="37"/>
        <v>0</v>
      </c>
      <c r="D374" s="36">
        <f t="shared" si="41"/>
        <v>0</v>
      </c>
      <c r="E374" s="243">
        <f t="shared" si="38"/>
        <v>0</v>
      </c>
      <c r="F374" s="36">
        <f t="shared" si="39"/>
        <v>0</v>
      </c>
      <c r="G374" s="37">
        <f t="shared" si="40"/>
        <v>0</v>
      </c>
    </row>
    <row r="375" spans="1:7" x14ac:dyDescent="0.2">
      <c r="A375" s="34" t="str">
        <f t="shared" si="35"/>
        <v>Finished</v>
      </c>
      <c r="B375" s="35">
        <f t="shared" si="36"/>
        <v>53267</v>
      </c>
      <c r="C375" s="36">
        <f t="shared" si="37"/>
        <v>0</v>
      </c>
      <c r="D375" s="36">
        <f t="shared" si="41"/>
        <v>0</v>
      </c>
      <c r="E375" s="243">
        <f t="shared" si="38"/>
        <v>0</v>
      </c>
      <c r="F375" s="36">
        <f t="shared" si="39"/>
        <v>0</v>
      </c>
      <c r="G375" s="37">
        <f t="shared" si="40"/>
        <v>0</v>
      </c>
    </row>
    <row r="376" spans="1:7" x14ac:dyDescent="0.2">
      <c r="A376" s="34" t="str">
        <f t="shared" si="35"/>
        <v>Finished</v>
      </c>
      <c r="B376" s="35">
        <f t="shared" si="36"/>
        <v>53297</v>
      </c>
      <c r="C376" s="36">
        <f t="shared" si="37"/>
        <v>0</v>
      </c>
      <c r="D376" s="36">
        <f t="shared" si="41"/>
        <v>0</v>
      </c>
      <c r="E376" s="243">
        <f t="shared" si="38"/>
        <v>0</v>
      </c>
      <c r="F376" s="36">
        <f t="shared" si="39"/>
        <v>0</v>
      </c>
      <c r="G376" s="37">
        <f t="shared" si="40"/>
        <v>0</v>
      </c>
    </row>
    <row r="377" spans="1:7" x14ac:dyDescent="0.2">
      <c r="A377" s="34" t="str">
        <f t="shared" ref="A377:A406" si="42">+IF(A376&lt;num_pmts,A376+1,"Finished")</f>
        <v>Finished</v>
      </c>
      <c r="B377" s="35">
        <f t="shared" si="36"/>
        <v>53328</v>
      </c>
      <c r="C377" s="36">
        <f t="shared" si="37"/>
        <v>0</v>
      </c>
      <c r="D377" s="36">
        <f t="shared" si="41"/>
        <v>0</v>
      </c>
      <c r="E377" s="243">
        <f t="shared" si="38"/>
        <v>0</v>
      </c>
      <c r="F377" s="36">
        <f t="shared" si="39"/>
        <v>0</v>
      </c>
      <c r="G377" s="37">
        <f t="shared" si="40"/>
        <v>0</v>
      </c>
    </row>
    <row r="378" spans="1:7" x14ac:dyDescent="0.2">
      <c r="A378" s="34" t="str">
        <f t="shared" si="42"/>
        <v>Finished</v>
      </c>
      <c r="B378" s="35">
        <f t="shared" si="36"/>
        <v>53359</v>
      </c>
      <c r="C378" s="36">
        <f t="shared" si="37"/>
        <v>0</v>
      </c>
      <c r="D378" s="36">
        <f t="shared" si="41"/>
        <v>0</v>
      </c>
      <c r="E378" s="243">
        <f t="shared" si="38"/>
        <v>0</v>
      </c>
      <c r="F378" s="36">
        <f t="shared" si="39"/>
        <v>0</v>
      </c>
      <c r="G378" s="37">
        <f t="shared" si="40"/>
        <v>0</v>
      </c>
    </row>
    <row r="379" spans="1:7" x14ac:dyDescent="0.2">
      <c r="A379" s="34" t="str">
        <f t="shared" si="42"/>
        <v>Finished</v>
      </c>
      <c r="B379" s="35">
        <f t="shared" si="36"/>
        <v>53387</v>
      </c>
      <c r="C379" s="36">
        <f t="shared" si="37"/>
        <v>0</v>
      </c>
      <c r="D379" s="36">
        <f t="shared" si="41"/>
        <v>0</v>
      </c>
      <c r="E379" s="243">
        <f t="shared" si="38"/>
        <v>0</v>
      </c>
      <c r="F379" s="36">
        <f t="shared" si="39"/>
        <v>0</v>
      </c>
      <c r="G379" s="37">
        <f t="shared" si="40"/>
        <v>0</v>
      </c>
    </row>
    <row r="380" spans="1:7" x14ac:dyDescent="0.2">
      <c r="A380" s="34" t="str">
        <f t="shared" si="42"/>
        <v>Finished</v>
      </c>
      <c r="B380" s="35">
        <f t="shared" si="36"/>
        <v>53418</v>
      </c>
      <c r="C380" s="36">
        <f t="shared" si="37"/>
        <v>0</v>
      </c>
      <c r="D380" s="36">
        <f t="shared" si="41"/>
        <v>0</v>
      </c>
      <c r="E380" s="243">
        <f t="shared" si="38"/>
        <v>0</v>
      </c>
      <c r="F380" s="36">
        <f t="shared" si="39"/>
        <v>0</v>
      </c>
      <c r="G380" s="37">
        <f t="shared" si="40"/>
        <v>0</v>
      </c>
    </row>
    <row r="381" spans="1:7" x14ac:dyDescent="0.2">
      <c r="A381" s="34" t="str">
        <f t="shared" si="42"/>
        <v>Finished</v>
      </c>
      <c r="B381" s="35">
        <f t="shared" si="36"/>
        <v>53448</v>
      </c>
      <c r="C381" s="36">
        <f t="shared" si="37"/>
        <v>0</v>
      </c>
      <c r="D381" s="36">
        <f t="shared" si="41"/>
        <v>0</v>
      </c>
      <c r="E381" s="243">
        <f t="shared" si="38"/>
        <v>0</v>
      </c>
      <c r="F381" s="36">
        <f t="shared" si="39"/>
        <v>0</v>
      </c>
      <c r="G381" s="37">
        <f t="shared" si="40"/>
        <v>0</v>
      </c>
    </row>
    <row r="382" spans="1:7" x14ac:dyDescent="0.2">
      <c r="A382" s="34" t="str">
        <f t="shared" si="42"/>
        <v>Finished</v>
      </c>
      <c r="B382" s="35">
        <f t="shared" si="36"/>
        <v>53479</v>
      </c>
      <c r="C382" s="36">
        <f t="shared" si="37"/>
        <v>0</v>
      </c>
      <c r="D382" s="36">
        <f t="shared" si="41"/>
        <v>0</v>
      </c>
      <c r="E382" s="243">
        <f t="shared" si="38"/>
        <v>0</v>
      </c>
      <c r="F382" s="36">
        <f t="shared" si="39"/>
        <v>0</v>
      </c>
      <c r="G382" s="37">
        <f t="shared" si="40"/>
        <v>0</v>
      </c>
    </row>
    <row r="383" spans="1:7" x14ac:dyDescent="0.2">
      <c r="A383" s="34" t="str">
        <f t="shared" si="42"/>
        <v>Finished</v>
      </c>
      <c r="B383" s="35">
        <f t="shared" si="36"/>
        <v>53509</v>
      </c>
      <c r="C383" s="36">
        <f t="shared" si="37"/>
        <v>0</v>
      </c>
      <c r="D383" s="36">
        <f t="shared" si="41"/>
        <v>0</v>
      </c>
      <c r="E383" s="243">
        <f t="shared" si="38"/>
        <v>0</v>
      </c>
      <c r="F383" s="36">
        <f t="shared" si="39"/>
        <v>0</v>
      </c>
      <c r="G383" s="37">
        <f t="shared" si="40"/>
        <v>0</v>
      </c>
    </row>
    <row r="384" spans="1:7" x14ac:dyDescent="0.2">
      <c r="A384" s="34" t="str">
        <f t="shared" si="42"/>
        <v>Finished</v>
      </c>
      <c r="B384" s="35">
        <f t="shared" si="36"/>
        <v>53540</v>
      </c>
      <c r="C384" s="36">
        <f t="shared" si="37"/>
        <v>0</v>
      </c>
      <c r="D384" s="36">
        <f t="shared" si="41"/>
        <v>0</v>
      </c>
      <c r="E384" s="243">
        <f t="shared" si="38"/>
        <v>0</v>
      </c>
      <c r="F384" s="36">
        <f t="shared" si="39"/>
        <v>0</v>
      </c>
      <c r="G384" s="37">
        <f t="shared" si="40"/>
        <v>0</v>
      </c>
    </row>
    <row r="385" spans="1:7" x14ac:dyDescent="0.2">
      <c r="A385" s="34" t="str">
        <f t="shared" si="42"/>
        <v>Finished</v>
      </c>
      <c r="B385" s="35">
        <f t="shared" si="36"/>
        <v>53571</v>
      </c>
      <c r="C385" s="36">
        <f t="shared" si="37"/>
        <v>0</v>
      </c>
      <c r="D385" s="36">
        <f t="shared" si="41"/>
        <v>0</v>
      </c>
      <c r="E385" s="243">
        <f t="shared" si="38"/>
        <v>0</v>
      </c>
      <c r="F385" s="36">
        <f t="shared" si="39"/>
        <v>0</v>
      </c>
      <c r="G385" s="37">
        <f t="shared" si="40"/>
        <v>0</v>
      </c>
    </row>
    <row r="386" spans="1:7" x14ac:dyDescent="0.2">
      <c r="A386" s="34" t="str">
        <f t="shared" si="42"/>
        <v>Finished</v>
      </c>
      <c r="B386" s="35">
        <f t="shared" si="36"/>
        <v>53601</v>
      </c>
      <c r="C386" s="36">
        <f t="shared" si="37"/>
        <v>0</v>
      </c>
      <c r="D386" s="36">
        <f t="shared" si="41"/>
        <v>0</v>
      </c>
      <c r="E386" s="243">
        <f t="shared" si="38"/>
        <v>0</v>
      </c>
      <c r="F386" s="36">
        <f t="shared" si="39"/>
        <v>0</v>
      </c>
      <c r="G386" s="37">
        <f t="shared" si="40"/>
        <v>0</v>
      </c>
    </row>
    <row r="387" spans="1:7" x14ac:dyDescent="0.2">
      <c r="A387" s="34" t="str">
        <f t="shared" si="42"/>
        <v>Finished</v>
      </c>
      <c r="B387" s="35">
        <f t="shared" si="36"/>
        <v>53632</v>
      </c>
      <c r="C387" s="36">
        <f t="shared" si="37"/>
        <v>0</v>
      </c>
      <c r="D387" s="36">
        <f t="shared" si="41"/>
        <v>0</v>
      </c>
      <c r="E387" s="243">
        <f t="shared" si="38"/>
        <v>0</v>
      </c>
      <c r="F387" s="36">
        <f t="shared" si="39"/>
        <v>0</v>
      </c>
      <c r="G387" s="37">
        <f t="shared" si="40"/>
        <v>0</v>
      </c>
    </row>
    <row r="388" spans="1:7" x14ac:dyDescent="0.2">
      <c r="A388" s="34" t="str">
        <f t="shared" si="42"/>
        <v>Finished</v>
      </c>
      <c r="B388" s="35">
        <f t="shared" si="36"/>
        <v>53662</v>
      </c>
      <c r="C388" s="36">
        <f t="shared" si="37"/>
        <v>0</v>
      </c>
      <c r="D388" s="36">
        <f t="shared" si="41"/>
        <v>0</v>
      </c>
      <c r="E388" s="243">
        <f t="shared" si="38"/>
        <v>0</v>
      </c>
      <c r="F388" s="36">
        <f t="shared" si="39"/>
        <v>0</v>
      </c>
      <c r="G388" s="37">
        <f t="shared" si="40"/>
        <v>0</v>
      </c>
    </row>
    <row r="389" spans="1:7" x14ac:dyDescent="0.2">
      <c r="A389" s="34" t="str">
        <f t="shared" si="42"/>
        <v>Finished</v>
      </c>
      <c r="B389" s="35">
        <f t="shared" si="36"/>
        <v>53693</v>
      </c>
      <c r="C389" s="36">
        <f t="shared" si="37"/>
        <v>0</v>
      </c>
      <c r="D389" s="36">
        <f t="shared" si="41"/>
        <v>0</v>
      </c>
      <c r="E389" s="243">
        <f t="shared" si="38"/>
        <v>0</v>
      </c>
      <c r="F389" s="36">
        <f t="shared" si="39"/>
        <v>0</v>
      </c>
      <c r="G389" s="37">
        <f t="shared" si="40"/>
        <v>0</v>
      </c>
    </row>
    <row r="390" spans="1:7" x14ac:dyDescent="0.2">
      <c r="A390" s="34" t="str">
        <f t="shared" si="42"/>
        <v>Finished</v>
      </c>
      <c r="B390" s="35">
        <f t="shared" si="36"/>
        <v>53724</v>
      </c>
      <c r="C390" s="36">
        <f t="shared" si="37"/>
        <v>0</v>
      </c>
      <c r="D390" s="36">
        <f t="shared" si="41"/>
        <v>0</v>
      </c>
      <c r="E390" s="243">
        <f t="shared" si="38"/>
        <v>0</v>
      </c>
      <c r="F390" s="36">
        <f t="shared" si="39"/>
        <v>0</v>
      </c>
      <c r="G390" s="37">
        <f t="shared" si="40"/>
        <v>0</v>
      </c>
    </row>
    <row r="391" spans="1:7" x14ac:dyDescent="0.2">
      <c r="A391" s="34" t="str">
        <f t="shared" si="42"/>
        <v>Finished</v>
      </c>
      <c r="B391" s="35">
        <f t="shared" si="36"/>
        <v>53752</v>
      </c>
      <c r="C391" s="36">
        <f t="shared" si="37"/>
        <v>0</v>
      </c>
      <c r="D391" s="36">
        <f t="shared" si="41"/>
        <v>0</v>
      </c>
      <c r="E391" s="243">
        <f t="shared" si="38"/>
        <v>0</v>
      </c>
      <c r="F391" s="36">
        <f t="shared" si="39"/>
        <v>0</v>
      </c>
      <c r="G391" s="37">
        <f t="shared" si="40"/>
        <v>0</v>
      </c>
    </row>
    <row r="392" spans="1:7" x14ac:dyDescent="0.2">
      <c r="A392" s="34" t="str">
        <f t="shared" si="42"/>
        <v>Finished</v>
      </c>
      <c r="B392" s="35">
        <f t="shared" si="36"/>
        <v>53783</v>
      </c>
      <c r="C392" s="36">
        <f t="shared" si="37"/>
        <v>0</v>
      </c>
      <c r="D392" s="36">
        <f t="shared" si="41"/>
        <v>0</v>
      </c>
      <c r="E392" s="243">
        <f t="shared" si="38"/>
        <v>0</v>
      </c>
      <c r="F392" s="36">
        <f t="shared" si="39"/>
        <v>0</v>
      </c>
      <c r="G392" s="37">
        <f t="shared" si="40"/>
        <v>0</v>
      </c>
    </row>
    <row r="393" spans="1:7" x14ac:dyDescent="0.2">
      <c r="A393" s="34" t="str">
        <f t="shared" si="42"/>
        <v>Finished</v>
      </c>
      <c r="B393" s="35">
        <f t="shared" si="36"/>
        <v>53813</v>
      </c>
      <c r="C393" s="36">
        <f t="shared" si="37"/>
        <v>0</v>
      </c>
      <c r="D393" s="36">
        <f t="shared" si="41"/>
        <v>0</v>
      </c>
      <c r="E393" s="243">
        <f t="shared" si="38"/>
        <v>0</v>
      </c>
      <c r="F393" s="36">
        <f t="shared" si="39"/>
        <v>0</v>
      </c>
      <c r="G393" s="37">
        <f t="shared" si="40"/>
        <v>0</v>
      </c>
    </row>
    <row r="394" spans="1:7" x14ac:dyDescent="0.2">
      <c r="A394" s="34" t="str">
        <f t="shared" si="42"/>
        <v>Finished</v>
      </c>
      <c r="B394" s="35">
        <f t="shared" si="36"/>
        <v>53844</v>
      </c>
      <c r="C394" s="36">
        <f t="shared" si="37"/>
        <v>0</v>
      </c>
      <c r="D394" s="36">
        <f t="shared" si="41"/>
        <v>0</v>
      </c>
      <c r="E394" s="243">
        <f t="shared" si="38"/>
        <v>0</v>
      </c>
      <c r="F394" s="36">
        <f t="shared" si="39"/>
        <v>0</v>
      </c>
      <c r="G394" s="37">
        <f t="shared" si="40"/>
        <v>0</v>
      </c>
    </row>
    <row r="395" spans="1:7" x14ac:dyDescent="0.2">
      <c r="A395" s="34" t="str">
        <f t="shared" si="42"/>
        <v>Finished</v>
      </c>
      <c r="B395" s="35">
        <f t="shared" si="36"/>
        <v>53874</v>
      </c>
      <c r="C395" s="36">
        <f t="shared" si="37"/>
        <v>0</v>
      </c>
      <c r="D395" s="36">
        <f t="shared" si="41"/>
        <v>0</v>
      </c>
      <c r="E395" s="243">
        <f t="shared" si="38"/>
        <v>0</v>
      </c>
      <c r="F395" s="36">
        <f t="shared" si="39"/>
        <v>0</v>
      </c>
      <c r="G395" s="37">
        <f t="shared" si="40"/>
        <v>0</v>
      </c>
    </row>
    <row r="396" spans="1:7" x14ac:dyDescent="0.2">
      <c r="A396" s="34" t="str">
        <f t="shared" si="42"/>
        <v>Finished</v>
      </c>
      <c r="B396" s="35">
        <f t="shared" si="36"/>
        <v>53905</v>
      </c>
      <c r="C396" s="36">
        <f t="shared" si="37"/>
        <v>0</v>
      </c>
      <c r="D396" s="36">
        <f t="shared" si="41"/>
        <v>0</v>
      </c>
      <c r="E396" s="243">
        <f t="shared" si="38"/>
        <v>0</v>
      </c>
      <c r="F396" s="36">
        <f t="shared" si="39"/>
        <v>0</v>
      </c>
      <c r="G396" s="37">
        <f t="shared" si="40"/>
        <v>0</v>
      </c>
    </row>
    <row r="397" spans="1:7" x14ac:dyDescent="0.2">
      <c r="A397" s="34" t="str">
        <f t="shared" si="42"/>
        <v>Finished</v>
      </c>
      <c r="B397" s="35">
        <f t="shared" si="36"/>
        <v>53936</v>
      </c>
      <c r="C397" s="36">
        <f t="shared" si="37"/>
        <v>0</v>
      </c>
      <c r="D397" s="36">
        <f t="shared" si="41"/>
        <v>0</v>
      </c>
      <c r="E397" s="243">
        <f t="shared" si="38"/>
        <v>0</v>
      </c>
      <c r="F397" s="36">
        <f t="shared" si="39"/>
        <v>0</v>
      </c>
      <c r="G397" s="37">
        <f t="shared" si="40"/>
        <v>0</v>
      </c>
    </row>
    <row r="398" spans="1:7" x14ac:dyDescent="0.2">
      <c r="A398" s="34" t="str">
        <f t="shared" si="42"/>
        <v>Finished</v>
      </c>
      <c r="B398" s="35">
        <f t="shared" si="36"/>
        <v>53966</v>
      </c>
      <c r="C398" s="36">
        <f t="shared" si="37"/>
        <v>0</v>
      </c>
      <c r="D398" s="36">
        <f t="shared" si="41"/>
        <v>0</v>
      </c>
      <c r="E398" s="243">
        <f t="shared" si="38"/>
        <v>0</v>
      </c>
      <c r="F398" s="36">
        <f t="shared" si="39"/>
        <v>0</v>
      </c>
      <c r="G398" s="37">
        <f t="shared" si="40"/>
        <v>0</v>
      </c>
    </row>
    <row r="399" spans="1:7" x14ac:dyDescent="0.2">
      <c r="A399" s="34" t="str">
        <f t="shared" si="42"/>
        <v>Finished</v>
      </c>
      <c r="B399" s="35">
        <f t="shared" si="36"/>
        <v>53997</v>
      </c>
      <c r="C399" s="36">
        <f t="shared" si="37"/>
        <v>0</v>
      </c>
      <c r="D399" s="36">
        <f t="shared" si="41"/>
        <v>0</v>
      </c>
      <c r="E399" s="243">
        <f t="shared" si="38"/>
        <v>0</v>
      </c>
      <c r="F399" s="36">
        <f t="shared" si="39"/>
        <v>0</v>
      </c>
      <c r="G399" s="37">
        <f t="shared" si="40"/>
        <v>0</v>
      </c>
    </row>
    <row r="400" spans="1:7" x14ac:dyDescent="0.2">
      <c r="A400" s="34" t="str">
        <f t="shared" si="42"/>
        <v>Finished</v>
      </c>
      <c r="B400" s="35">
        <f t="shared" si="36"/>
        <v>54027</v>
      </c>
      <c r="C400" s="36">
        <f t="shared" si="37"/>
        <v>0</v>
      </c>
      <c r="D400" s="36">
        <f t="shared" si="41"/>
        <v>0</v>
      </c>
      <c r="E400" s="243">
        <f t="shared" si="38"/>
        <v>0</v>
      </c>
      <c r="F400" s="36">
        <f t="shared" si="39"/>
        <v>0</v>
      </c>
      <c r="G400" s="37">
        <f t="shared" si="40"/>
        <v>0</v>
      </c>
    </row>
    <row r="401" spans="1:7" x14ac:dyDescent="0.2">
      <c r="A401" s="34" t="str">
        <f t="shared" si="42"/>
        <v>Finished</v>
      </c>
      <c r="B401" s="35">
        <f t="shared" si="36"/>
        <v>54058</v>
      </c>
      <c r="C401" s="36">
        <f t="shared" si="37"/>
        <v>0</v>
      </c>
      <c r="D401" s="36">
        <f t="shared" si="41"/>
        <v>0</v>
      </c>
      <c r="E401" s="243">
        <f t="shared" si="38"/>
        <v>0</v>
      </c>
      <c r="F401" s="36">
        <f t="shared" si="39"/>
        <v>0</v>
      </c>
      <c r="G401" s="37">
        <f t="shared" si="40"/>
        <v>0</v>
      </c>
    </row>
    <row r="402" spans="1:7" x14ac:dyDescent="0.2">
      <c r="A402" s="34" t="str">
        <f t="shared" si="42"/>
        <v>Finished</v>
      </c>
      <c r="B402" s="35">
        <f t="shared" si="36"/>
        <v>54089</v>
      </c>
      <c r="C402" s="36">
        <f t="shared" si="37"/>
        <v>0</v>
      </c>
      <c r="D402" s="36">
        <f t="shared" si="41"/>
        <v>0</v>
      </c>
      <c r="E402" s="243">
        <f t="shared" si="38"/>
        <v>0</v>
      </c>
      <c r="F402" s="36">
        <f t="shared" si="39"/>
        <v>0</v>
      </c>
      <c r="G402" s="37">
        <f t="shared" si="40"/>
        <v>0</v>
      </c>
    </row>
    <row r="403" spans="1:7" x14ac:dyDescent="0.2">
      <c r="A403" s="34" t="str">
        <f t="shared" si="42"/>
        <v>Finished</v>
      </c>
      <c r="B403" s="35">
        <f t="shared" si="36"/>
        <v>54118</v>
      </c>
      <c r="C403" s="36">
        <f t="shared" si="37"/>
        <v>0</v>
      </c>
      <c r="D403" s="36">
        <f t="shared" si="41"/>
        <v>0</v>
      </c>
      <c r="E403" s="243">
        <f t="shared" si="38"/>
        <v>0</v>
      </c>
      <c r="F403" s="36">
        <f t="shared" si="39"/>
        <v>0</v>
      </c>
      <c r="G403" s="37">
        <f t="shared" si="40"/>
        <v>0</v>
      </c>
    </row>
    <row r="404" spans="1:7" x14ac:dyDescent="0.2">
      <c r="A404" s="34" t="str">
        <f t="shared" si="42"/>
        <v>Finished</v>
      </c>
      <c r="B404" s="35">
        <f t="shared" si="36"/>
        <v>54149</v>
      </c>
      <c r="C404" s="36">
        <f t="shared" si="37"/>
        <v>0</v>
      </c>
      <c r="D404" s="36">
        <f t="shared" si="41"/>
        <v>0</v>
      </c>
      <c r="E404" s="243">
        <f t="shared" si="38"/>
        <v>0</v>
      </c>
      <c r="F404" s="36">
        <f t="shared" si="39"/>
        <v>0</v>
      </c>
      <c r="G404" s="37">
        <f t="shared" si="40"/>
        <v>0</v>
      </c>
    </row>
    <row r="405" spans="1:7" x14ac:dyDescent="0.2">
      <c r="A405" s="34" t="str">
        <f t="shared" si="42"/>
        <v>Finished</v>
      </c>
      <c r="B405" s="35">
        <f t="shared" si="36"/>
        <v>54179</v>
      </c>
      <c r="C405" s="36">
        <f t="shared" si="37"/>
        <v>0</v>
      </c>
      <c r="D405" s="36">
        <f t="shared" si="41"/>
        <v>0</v>
      </c>
      <c r="E405" s="243">
        <f t="shared" si="38"/>
        <v>0</v>
      </c>
      <c r="F405" s="36">
        <f t="shared" si="39"/>
        <v>0</v>
      </c>
      <c r="G405" s="37">
        <f t="shared" si="40"/>
        <v>0</v>
      </c>
    </row>
    <row r="406" spans="1:7" x14ac:dyDescent="0.2">
      <c r="A406" s="34" t="str">
        <f t="shared" si="42"/>
        <v>Finished</v>
      </c>
      <c r="B406" s="35">
        <f t="shared" si="36"/>
        <v>54210</v>
      </c>
      <c r="C406" s="36">
        <f t="shared" si="37"/>
        <v>0</v>
      </c>
      <c r="D406" s="36">
        <f t="shared" si="41"/>
        <v>0</v>
      </c>
      <c r="E406" s="243">
        <f t="shared" si="38"/>
        <v>0</v>
      </c>
      <c r="F406" s="36">
        <f t="shared" si="39"/>
        <v>0</v>
      </c>
      <c r="G406" s="37">
        <f t="shared" si="40"/>
        <v>0</v>
      </c>
    </row>
  </sheetData>
  <mergeCells count="3">
    <mergeCell ref="Q5:Q7"/>
    <mergeCell ref="Q9:Q14"/>
    <mergeCell ref="D22:F22"/>
  </mergeCells>
  <dataValidations count="3">
    <dataValidation type="list" allowBlank="1" showInputMessage="1" showErrorMessage="1" sqref="F3">
      <formula1>$S$13:$S$14</formula1>
    </dataValidation>
    <dataValidation type="list" allowBlank="1" showInputMessage="1" showErrorMessage="1" sqref="B4">
      <formula1>list_num_days_in_year</formula1>
    </dataValidation>
    <dataValidation type="list" allowBlank="1" showInputMessage="1" showErrorMessage="1" sqref="B15:B16">
      <formula1>list_schedules_intervals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404"/>
  <sheetViews>
    <sheetView tabSelected="1" zoomScale="80" zoomScaleNormal="80" workbookViewId="0">
      <pane xSplit="3" ySplit="21" topLeftCell="D28" activePane="bottomRight" state="frozen"/>
      <selection activeCell="M29" sqref="M29"/>
      <selection pane="topRight" activeCell="M29" sqref="M29"/>
      <selection pane="bottomLeft" activeCell="M29" sqref="M29"/>
      <selection pane="bottomRight" activeCell="E12" sqref="E12"/>
    </sheetView>
  </sheetViews>
  <sheetFormatPr defaultRowHeight="14.25" x14ac:dyDescent="0.2"/>
  <cols>
    <col min="1" max="1" width="31" customWidth="1"/>
    <col min="2" max="2" width="21.75" customWidth="1"/>
    <col min="3" max="3" width="17.875" style="1" customWidth="1"/>
    <col min="4" max="4" width="16.625" style="1" customWidth="1"/>
    <col min="5" max="5" width="41.125" style="1" bestFit="1" customWidth="1"/>
    <col min="6" max="6" width="21.25" style="1" customWidth="1"/>
    <col min="7" max="7" width="14.75" style="1" customWidth="1"/>
    <col min="8" max="8" width="1.625" customWidth="1"/>
    <col min="9" max="9" width="10.5" hidden="1" customWidth="1"/>
    <col min="10" max="10" width="26.875" hidden="1" customWidth="1"/>
    <col min="11" max="11" width="11.25" hidden="1" customWidth="1"/>
    <col min="12" max="12" width="10.5" hidden="1" customWidth="1"/>
    <col min="13" max="13" width="13" customWidth="1"/>
    <col min="14" max="14" width="17.25" customWidth="1"/>
    <col min="15" max="15" width="10.25" customWidth="1"/>
    <col min="16" max="16" width="10.75" customWidth="1"/>
    <col min="17" max="17" width="10.625" customWidth="1"/>
    <col min="18" max="18" width="4" customWidth="1"/>
    <col min="19" max="19" width="12.25" customWidth="1"/>
    <col min="20" max="20" width="9" customWidth="1"/>
  </cols>
  <sheetData>
    <row r="1" spans="1:19" ht="15.75" x14ac:dyDescent="0.25">
      <c r="E1" s="49"/>
      <c r="J1" t="s">
        <v>96</v>
      </c>
      <c r="N1" s="223"/>
    </row>
    <row r="2" spans="1:19" ht="15" thickBot="1" x14ac:dyDescent="0.25">
      <c r="J2" t="s">
        <v>97</v>
      </c>
    </row>
    <row r="3" spans="1:19" ht="15" thickBot="1" x14ac:dyDescent="0.25">
      <c r="E3" s="193" t="s">
        <v>130</v>
      </c>
      <c r="F3" s="203">
        <f>+num_pmts*(num_pmts+1)/2</f>
        <v>666</v>
      </c>
    </row>
    <row r="4" spans="1:19" ht="15.75" thickBot="1" x14ac:dyDescent="0.3">
      <c r="E4" s="86" t="s">
        <v>182</v>
      </c>
      <c r="F4" s="225" t="s">
        <v>109</v>
      </c>
      <c r="J4" t="s">
        <v>98</v>
      </c>
    </row>
    <row r="5" spans="1:19" ht="29.25" customHeight="1" thickBot="1" x14ac:dyDescent="0.3">
      <c r="A5" s="197" t="s">
        <v>32</v>
      </c>
      <c r="B5" s="198">
        <v>364</v>
      </c>
      <c r="C5" s="156" t="s">
        <v>139</v>
      </c>
      <c r="E5" s="9" t="str">
        <f>+"# pmt interval p: "&amp; $B$16</f>
        <v># pmt interval p: 1-month (Monthly)</v>
      </c>
      <c r="F5" s="204">
        <f>+VLOOKUP(selected_pmt_interval,$N$6:$O$15,2,0)</f>
        <v>12</v>
      </c>
      <c r="G5" s="116"/>
      <c r="J5" t="s">
        <v>100</v>
      </c>
      <c r="N5" s="27" t="s">
        <v>115</v>
      </c>
      <c r="O5" s="96" t="s">
        <v>116</v>
      </c>
      <c r="P5" s="97" t="s">
        <v>104</v>
      </c>
      <c r="S5" s="27" t="s">
        <v>27</v>
      </c>
    </row>
    <row r="6" spans="1:19" ht="15" thickBot="1" x14ac:dyDescent="0.25">
      <c r="A6" s="47"/>
      <c r="B6" s="47"/>
      <c r="D6" s="103"/>
      <c r="E6" s="117" t="str">
        <f>+"#comp interval c: "&amp;$B$17</f>
        <v>#comp interval c: 1 -day</v>
      </c>
      <c r="F6" s="204">
        <f>+VLOOKUP(selected_comp_interval,$N$6:$O$15,2,0)</f>
        <v>364</v>
      </c>
      <c r="G6" s="5"/>
      <c r="J6" t="s">
        <v>99</v>
      </c>
      <c r="N6" s="14" t="s">
        <v>16</v>
      </c>
      <c r="O6" s="19">
        <v>52</v>
      </c>
      <c r="P6" s="212">
        <v>7</v>
      </c>
      <c r="Q6" s="298" t="s">
        <v>23</v>
      </c>
      <c r="S6" s="14">
        <v>360</v>
      </c>
    </row>
    <row r="7" spans="1:19" ht="18.75" thickBot="1" x14ac:dyDescent="0.3">
      <c r="A7" s="11" t="s">
        <v>77</v>
      </c>
      <c r="B7" s="93">
        <v>6.5000000000000002E-2</v>
      </c>
      <c r="D7" s="103"/>
      <c r="E7" s="12" t="s">
        <v>117</v>
      </c>
      <c r="F7" s="205">
        <f>+VLOOKUP(selected_pmt_interval,$N$6:$P$15,3,0)</f>
        <v>1</v>
      </c>
      <c r="G7" s="4"/>
      <c r="J7" s="90" t="s">
        <v>51</v>
      </c>
      <c r="K7" s="87"/>
      <c r="N7" s="15" t="s">
        <v>15</v>
      </c>
      <c r="O7" s="19">
        <f>52/2</f>
        <v>26</v>
      </c>
      <c r="P7" s="212">
        <v>14</v>
      </c>
      <c r="Q7" s="298"/>
      <c r="S7" s="15">
        <v>364</v>
      </c>
    </row>
    <row r="8" spans="1:19" ht="15" thickBot="1" x14ac:dyDescent="0.25">
      <c r="A8" s="10" t="s">
        <v>2</v>
      </c>
      <c r="B8" s="91">
        <v>0</v>
      </c>
      <c r="J8" s="9" t="s">
        <v>33</v>
      </c>
      <c r="K8" s="73">
        <f>+B8*loan_amt</f>
        <v>0</v>
      </c>
      <c r="N8" s="15" t="s">
        <v>11</v>
      </c>
      <c r="O8" s="19">
        <f>+O6/4</f>
        <v>13</v>
      </c>
      <c r="P8" s="212">
        <v>28</v>
      </c>
      <c r="Q8" s="298"/>
      <c r="S8" s="15">
        <v>365</v>
      </c>
    </row>
    <row r="9" spans="1:19" ht="15" thickBot="1" x14ac:dyDescent="0.25">
      <c r="A9" s="47"/>
      <c r="B9" s="47"/>
      <c r="E9" s="7" t="s">
        <v>103</v>
      </c>
      <c r="F9" s="206">
        <f>+Quoted_APR-B8</f>
        <v>6.5000000000000002E-2</v>
      </c>
      <c r="G9" s="131"/>
      <c r="J9" s="9"/>
      <c r="K9" s="73"/>
      <c r="N9" s="15" t="s">
        <v>113</v>
      </c>
      <c r="O9" s="144">
        <f>+num_days_in_year</f>
        <v>364</v>
      </c>
      <c r="P9" s="212">
        <v>1</v>
      </c>
      <c r="Q9" s="213"/>
      <c r="S9" s="19"/>
    </row>
    <row r="10" spans="1:19" x14ac:dyDescent="0.2">
      <c r="A10" s="7" t="s">
        <v>7</v>
      </c>
      <c r="B10" s="199">
        <v>425000</v>
      </c>
      <c r="E10" s="117" t="s">
        <v>67</v>
      </c>
      <c r="F10" s="207">
        <f>+((1+cal_apr_after_points/cal_num_comp_interval)^(cal_num_comp_interval/cal_num_pmt_interval)-1)*cal_num_pmt_interval</f>
        <v>6.5170525553781111E-2</v>
      </c>
      <c r="G10"/>
      <c r="J10" s="9" t="s">
        <v>114</v>
      </c>
      <c r="K10" s="71">
        <f>+((1+Quoted_APR/cal_num_comp_interval)^(cal_num_comp_interval/cal_num_pmt_interval)-1)*cal_num_pmt_interval</f>
        <v>6.5170525553781111E-2</v>
      </c>
      <c r="N10" s="15" t="s">
        <v>13</v>
      </c>
      <c r="O10" s="19">
        <v>12</v>
      </c>
      <c r="P10" s="15">
        <v>1</v>
      </c>
      <c r="Q10" s="294" t="s">
        <v>24</v>
      </c>
    </row>
    <row r="11" spans="1:19" ht="15.75" thickBot="1" x14ac:dyDescent="0.3">
      <c r="A11" s="10" t="s">
        <v>8</v>
      </c>
      <c r="B11" s="22">
        <v>36</v>
      </c>
      <c r="D11"/>
      <c r="E11" s="127" t="str">
        <f>"ARP new/#pmt interval: "&amp;$B$16</f>
        <v>ARP new/#pmt interval: 1-month (Monthly)</v>
      </c>
      <c r="F11" s="208">
        <f>+cal_apr_new/cal_num_pmt_interval</f>
        <v>5.4308771294817593E-3</v>
      </c>
      <c r="G11" s="130"/>
      <c r="J11" s="21" t="str">
        <f>+$B$16&amp;" rate"</f>
        <v>1-month (Monthly) rate</v>
      </c>
      <c r="K11" s="79">
        <f>K10/cal_num_pmt_interval</f>
        <v>5.4308771294817593E-3</v>
      </c>
      <c r="N11" s="15" t="s">
        <v>14</v>
      </c>
      <c r="O11" s="19">
        <v>6</v>
      </c>
      <c r="P11" s="15">
        <v>2</v>
      </c>
      <c r="Q11" s="294"/>
    </row>
    <row r="12" spans="1:19" ht="15.75" thickBot="1" x14ac:dyDescent="0.3">
      <c r="A12" s="47"/>
      <c r="B12" s="83"/>
      <c r="D12" s="132"/>
      <c r="E12" s="220" t="s">
        <v>172</v>
      </c>
      <c r="F12" s="224">
        <f>+PMT(cal_periodic_pmt_rate,num_pmts,-loan_amt)</f>
        <v>13029.12517295235</v>
      </c>
      <c r="I12" s="6"/>
      <c r="J12" s="9" t="s">
        <v>34</v>
      </c>
      <c r="K12" s="69">
        <f>(cal_pv_on_p0*(1+$F$11)^num_pmts)*($F$11)/((1+$F$11)^num_pmts-1)</f>
        <v>0</v>
      </c>
      <c r="L12" s="6"/>
      <c r="M12" s="6"/>
      <c r="N12" s="15" t="s">
        <v>12</v>
      </c>
      <c r="O12" s="19">
        <v>4</v>
      </c>
      <c r="P12" s="15">
        <v>3</v>
      </c>
      <c r="Q12" s="294"/>
    </row>
    <row r="13" spans="1:19" x14ac:dyDescent="0.2">
      <c r="A13" s="86" t="s">
        <v>49</v>
      </c>
      <c r="B13" s="23">
        <v>42566</v>
      </c>
      <c r="D13"/>
      <c r="E13" s="86" t="s">
        <v>140</v>
      </c>
      <c r="F13" s="209">
        <f>+EDATE(first_pmt_due,-Len_of_pmt_interval)</f>
        <v>42583</v>
      </c>
      <c r="G13" s="3"/>
      <c r="J13" s="9" t="s">
        <v>35</v>
      </c>
      <c r="K13" s="69" t="e">
        <f>+cal_periodic_pmt_amt</f>
        <v>#NAME?</v>
      </c>
      <c r="N13" s="15" t="s">
        <v>9</v>
      </c>
      <c r="O13" s="19">
        <v>3</v>
      </c>
      <c r="P13" s="15">
        <v>4</v>
      </c>
      <c r="Q13" s="294"/>
      <c r="S13" s="140" t="s">
        <v>108</v>
      </c>
    </row>
    <row r="14" spans="1:19" ht="15" thickBot="1" x14ac:dyDescent="0.25">
      <c r="A14" s="10" t="s">
        <v>0</v>
      </c>
      <c r="B14" s="200">
        <v>42614</v>
      </c>
      <c r="C14" s="1">
        <f>+first_pmt_due-approval_date</f>
        <v>48</v>
      </c>
      <c r="D14"/>
      <c r="E14" s="117" t="s">
        <v>138</v>
      </c>
      <c r="F14" s="210">
        <f>+$F$13-approval_date</f>
        <v>17</v>
      </c>
      <c r="G14"/>
      <c r="J14" s="9" t="s">
        <v>36</v>
      </c>
      <c r="K14" s="70" t="e">
        <f>+K12-K13</f>
        <v>#NAME?</v>
      </c>
      <c r="N14" s="15" t="s">
        <v>10</v>
      </c>
      <c r="O14" s="19">
        <v>2</v>
      </c>
      <c r="P14" s="15">
        <v>6</v>
      </c>
      <c r="Q14" s="294"/>
      <c r="S14" s="141" t="s">
        <v>109</v>
      </c>
    </row>
    <row r="15" spans="1:19" ht="15.75" thickBot="1" x14ac:dyDescent="0.3">
      <c r="A15" s="47"/>
      <c r="B15" s="47"/>
      <c r="D15"/>
      <c r="E15" s="92" t="s">
        <v>164</v>
      </c>
      <c r="F15" s="237">
        <f>+loan_amt*cal_apr_new/num_days_in_year*$F$14</f>
        <v>1293.5633162804081</v>
      </c>
      <c r="G15" s="136"/>
      <c r="J15" s="59"/>
      <c r="K15" s="74"/>
      <c r="N15" s="16" t="s">
        <v>17</v>
      </c>
      <c r="O15" s="20">
        <v>1</v>
      </c>
      <c r="P15" s="16">
        <v>12</v>
      </c>
      <c r="Q15" s="294"/>
      <c r="S15" s="142" t="s">
        <v>110</v>
      </c>
    </row>
    <row r="16" spans="1:19" ht="15.75" thickBot="1" x14ac:dyDescent="0.3">
      <c r="A16" s="7" t="s">
        <v>22</v>
      </c>
      <c r="B16" s="89" t="s">
        <v>13</v>
      </c>
      <c r="D16"/>
      <c r="E16" s="239" t="s">
        <v>142</v>
      </c>
      <c r="F16" s="204">
        <f>+first_pmt_due-cal_p0_date</f>
        <v>31</v>
      </c>
      <c r="J16" s="72"/>
      <c r="K16" s="80"/>
      <c r="M16" t="b">
        <f>+M19=M20</f>
        <v>1</v>
      </c>
    </row>
    <row r="17" spans="1:19" ht="15.75" thickBot="1" x14ac:dyDescent="0.3">
      <c r="A17" s="201" t="s">
        <v>1</v>
      </c>
      <c r="B17" s="202" t="s">
        <v>113</v>
      </c>
      <c r="C17" s="106"/>
      <c r="D17" s="84"/>
      <c r="E17" s="238" t="s">
        <v>163</v>
      </c>
      <c r="F17" s="288">
        <f>+cal_interest_on_a_ld_p0*cal_periodic_pmt_rate</f>
        <v>7.0251834299238478</v>
      </c>
      <c r="G17"/>
    </row>
    <row r="18" spans="1:19" ht="15" thickBot="1" x14ac:dyDescent="0.25">
      <c r="A18" s="10" t="s">
        <v>3</v>
      </c>
      <c r="B18" s="22" t="s">
        <v>86</v>
      </c>
      <c r="D18" s="129">
        <f>+'1_EvenTotalPay_M1'!D19</f>
        <v>103.63739543025893</v>
      </c>
      <c r="E18" s="1">
        <f>+'1_EvenTotalPay_M1'!E19</f>
        <v>3.6373954302589273</v>
      </c>
      <c r="F18" s="104">
        <f>+'1_EvenTotalPay_M1'!F19</f>
        <v>100</v>
      </c>
      <c r="G18"/>
      <c r="M18" s="84" t="s">
        <v>173</v>
      </c>
    </row>
    <row r="19" spans="1:19" s="49" customFormat="1" ht="16.5" thickBot="1" x14ac:dyDescent="0.3">
      <c r="A19" s="49" t="s">
        <v>26</v>
      </c>
      <c r="C19" s="50"/>
      <c r="D19" s="51">
        <f>+SUM(D22:D404)</f>
        <v>470349.09472599532</v>
      </c>
      <c r="E19" s="51">
        <f>+SUM(E22:E404)</f>
        <v>45349.094725994939</v>
      </c>
      <c r="F19" s="51">
        <f>+SUM(F22:F404)</f>
        <v>425000.00000000006</v>
      </c>
      <c r="G19" s="51"/>
      <c r="M19" s="176">
        <f>+F12*num_pmts-loan_amt</f>
        <v>44048.506226284604</v>
      </c>
      <c r="N19" s="51"/>
      <c r="O19" s="185"/>
    </row>
    <row r="20" spans="1:19" ht="15.75" thickBot="1" x14ac:dyDescent="0.3">
      <c r="A20" s="8"/>
      <c r="B20" s="8"/>
      <c r="C20" s="17"/>
      <c r="D20" s="295" t="s">
        <v>4</v>
      </c>
      <c r="E20" s="296"/>
      <c r="F20" s="297"/>
      <c r="G20" s="18"/>
      <c r="M20" s="132">
        <f>+SUM(M23:M404)</f>
        <v>44048.506226284611</v>
      </c>
      <c r="N20" s="171"/>
      <c r="O20" s="172"/>
      <c r="P20" s="170"/>
    </row>
    <row r="21" spans="1:19" s="85" customFormat="1" ht="57" customHeight="1" x14ac:dyDescent="0.2">
      <c r="A21" s="251" t="s">
        <v>47</v>
      </c>
      <c r="B21" s="251" t="s">
        <v>166</v>
      </c>
      <c r="C21" s="252" t="s">
        <v>165</v>
      </c>
      <c r="D21" s="253" t="s">
        <v>167</v>
      </c>
      <c r="E21" s="253" t="s">
        <v>168</v>
      </c>
      <c r="F21" s="253" t="s">
        <v>169</v>
      </c>
      <c r="G21" s="254" t="s">
        <v>170</v>
      </c>
      <c r="J21" s="85">
        <f>16/30*100</f>
        <v>53.333333333333336</v>
      </c>
      <c r="M21" s="258" t="s">
        <v>128</v>
      </c>
      <c r="N21" s="259" t="s">
        <v>129</v>
      </c>
    </row>
    <row r="22" spans="1:19" s="151" customFormat="1" ht="15" x14ac:dyDescent="0.25">
      <c r="A22" s="186" t="s">
        <v>125</v>
      </c>
      <c r="B22" s="187">
        <f>+approval_date</f>
        <v>42566</v>
      </c>
      <c r="C22" s="188">
        <f>+loan_amt</f>
        <v>425000</v>
      </c>
      <c r="D22" s="189">
        <v>0</v>
      </c>
      <c r="E22" s="189">
        <v>0</v>
      </c>
      <c r="F22" s="189">
        <v>0</v>
      </c>
      <c r="G22" s="190">
        <f>+C22</f>
        <v>425000</v>
      </c>
      <c r="N22" s="152"/>
    </row>
    <row r="23" spans="1:19" x14ac:dyDescent="0.2">
      <c r="A23" s="34">
        <v>1</v>
      </c>
      <c r="B23" s="102">
        <f>+first_pmt_due</f>
        <v>42614</v>
      </c>
      <c r="C23" s="36">
        <f>+G22</f>
        <v>425000</v>
      </c>
      <c r="D23" s="36">
        <f>+E23+F23</f>
        <v>14329.713672662681</v>
      </c>
      <c r="E23" s="249">
        <f>+IF(F4="Yes",cal_interest_on_a_ld_p0+F17+M23,cal_interest_on_a_ld_p0+M23)</f>
        <v>3681.5888362662563</v>
      </c>
      <c r="F23" s="247">
        <f t="shared" ref="F23:F86" si="0">+IF(A23&lt;=num_pmts,periodic_pmt-M23,0)</f>
        <v>10648.124836396426</v>
      </c>
      <c r="G23" s="37">
        <f>+C23-F23</f>
        <v>414351.87516360357</v>
      </c>
      <c r="J23" t="s">
        <v>93</v>
      </c>
      <c r="K23">
        <f>+(cal_periodic_pmt_rate)*(1+cal_periodic_pmt_rate)^num_pmts</f>
        <v>6.6000897421358068E-3</v>
      </c>
      <c r="M23" s="132">
        <f t="shared" ref="M23:M86" si="1">+N23*$M$19</f>
        <v>2381.0003365559246</v>
      </c>
      <c r="N23" s="162">
        <f t="shared" ref="N23:N86" si="2">+IF(A23&lt;=num_pmts,(num_pmts-A23+1)/$F$3,0)</f>
        <v>5.4054054054054057E-2</v>
      </c>
      <c r="O23" s="132"/>
      <c r="P23" s="132"/>
      <c r="Q23" s="136"/>
    </row>
    <row r="24" spans="1:19" x14ac:dyDescent="0.2">
      <c r="A24" s="32">
        <f t="shared" ref="A24:A54" si="3">+IF(A23&lt;num_pmts,A23+1,"Finished")</f>
        <v>2</v>
      </c>
      <c r="B24" s="33">
        <f t="shared" ref="B24:B87" si="4">+EDATE(B23,Len_of_pmt_interval)</f>
        <v>42644</v>
      </c>
      <c r="C24" s="26">
        <f t="shared" ref="C24:C87" si="5">+G23</f>
        <v>414351.87516360357</v>
      </c>
      <c r="D24" s="36">
        <f>+E24+F24</f>
        <v>13029.12517295235</v>
      </c>
      <c r="E24" s="246">
        <f>+M24</f>
        <v>2314.8614383182598</v>
      </c>
      <c r="F24" s="241">
        <f t="shared" si="0"/>
        <v>10714.263734634091</v>
      </c>
      <c r="G24" s="38">
        <f t="shared" ref="G24:G87" si="6">+C24-F24</f>
        <v>403637.61142896948</v>
      </c>
      <c r="J24" t="s">
        <v>94</v>
      </c>
      <c r="K24">
        <f>+(1+cal_periodic_pmt_rate)^(num_pmts+1)-1-cal_periodic_pmt_rate</f>
        <v>0.21645904237273528</v>
      </c>
      <c r="M24" s="132">
        <f t="shared" si="1"/>
        <v>2314.8614383182598</v>
      </c>
      <c r="N24" s="162">
        <f t="shared" si="2"/>
        <v>5.2552552552552555E-2</v>
      </c>
      <c r="O24" s="132"/>
      <c r="P24" s="136"/>
      <c r="Q24" s="136"/>
      <c r="S24" s="3"/>
    </row>
    <row r="25" spans="1:19" s="5" customFormat="1" x14ac:dyDescent="0.2">
      <c r="A25" s="34">
        <f t="shared" si="3"/>
        <v>3</v>
      </c>
      <c r="B25" s="35">
        <f t="shared" si="4"/>
        <v>42675</v>
      </c>
      <c r="C25" s="36">
        <f t="shared" si="5"/>
        <v>403637.61142896948</v>
      </c>
      <c r="D25" s="36">
        <f t="shared" ref="D25:D88" si="7">+E25+F25</f>
        <v>13029.12517295235</v>
      </c>
      <c r="E25" s="246">
        <f t="shared" ref="E25:E88" si="8">+M25</f>
        <v>2248.7225400805955</v>
      </c>
      <c r="F25" s="243">
        <f t="shared" si="0"/>
        <v>10780.402632871755</v>
      </c>
      <c r="G25" s="39">
        <f t="shared" si="6"/>
        <v>392857.20879609772</v>
      </c>
      <c r="M25" s="132">
        <f t="shared" si="1"/>
        <v>2248.7225400805955</v>
      </c>
      <c r="N25" s="162">
        <f t="shared" si="2"/>
        <v>5.1051051051051052E-2</v>
      </c>
      <c r="O25" s="132"/>
      <c r="P25" s="136"/>
      <c r="Q25" s="136"/>
    </row>
    <row r="26" spans="1:19" x14ac:dyDescent="0.2">
      <c r="A26" s="32">
        <f t="shared" si="3"/>
        <v>4</v>
      </c>
      <c r="B26" s="33">
        <f t="shared" si="4"/>
        <v>42705</v>
      </c>
      <c r="C26" s="26">
        <f t="shared" si="5"/>
        <v>392857.20879609772</v>
      </c>
      <c r="D26" s="26">
        <f t="shared" si="7"/>
        <v>13029.12517295235</v>
      </c>
      <c r="E26" s="246">
        <f t="shared" si="8"/>
        <v>2182.5836418429308</v>
      </c>
      <c r="F26" s="248">
        <f t="shared" si="0"/>
        <v>10846.541531109418</v>
      </c>
      <c r="G26" s="41">
        <f t="shared" si="6"/>
        <v>382010.6672649883</v>
      </c>
      <c r="J26" t="s">
        <v>95</v>
      </c>
      <c r="K26">
        <f>+loan_amt*K23/K24</f>
        <v>12958.747805866828</v>
      </c>
      <c r="M26" s="132">
        <f t="shared" si="1"/>
        <v>2182.5836418429308</v>
      </c>
      <c r="N26" s="162">
        <f t="shared" si="2"/>
        <v>4.954954954954955E-2</v>
      </c>
      <c r="O26" s="132"/>
      <c r="P26" s="136"/>
      <c r="Q26" s="136"/>
    </row>
    <row r="27" spans="1:19" x14ac:dyDescent="0.2">
      <c r="A27" s="34">
        <f t="shared" si="3"/>
        <v>5</v>
      </c>
      <c r="B27" s="35">
        <f t="shared" si="4"/>
        <v>42736</v>
      </c>
      <c r="C27" s="36">
        <f t="shared" si="5"/>
        <v>382010.6672649883</v>
      </c>
      <c r="D27" s="36">
        <f t="shared" si="7"/>
        <v>13029.12517295235</v>
      </c>
      <c r="E27" s="246">
        <f t="shared" si="8"/>
        <v>2116.4447436052665</v>
      </c>
      <c r="F27" s="243">
        <f t="shared" si="0"/>
        <v>10912.680429347083</v>
      </c>
      <c r="G27" s="37">
        <f t="shared" si="6"/>
        <v>371097.9868356412</v>
      </c>
      <c r="M27" s="132">
        <f t="shared" si="1"/>
        <v>2116.4447436052665</v>
      </c>
      <c r="N27" s="162">
        <f t="shared" si="2"/>
        <v>4.8048048048048048E-2</v>
      </c>
      <c r="O27" s="132"/>
      <c r="P27" s="136"/>
      <c r="Q27" s="136"/>
    </row>
    <row r="28" spans="1:19" x14ac:dyDescent="0.2">
      <c r="A28" s="32">
        <f t="shared" si="3"/>
        <v>6</v>
      </c>
      <c r="B28" s="33">
        <f t="shared" si="4"/>
        <v>42767</v>
      </c>
      <c r="C28" s="26">
        <f t="shared" si="5"/>
        <v>371097.9868356412</v>
      </c>
      <c r="D28" s="26">
        <f t="shared" si="7"/>
        <v>13029.12517295235</v>
      </c>
      <c r="E28" s="246">
        <f t="shared" si="8"/>
        <v>2050.3058453676017</v>
      </c>
      <c r="F28" s="241">
        <f t="shared" si="0"/>
        <v>10978.819327584748</v>
      </c>
      <c r="G28" s="25">
        <f t="shared" si="6"/>
        <v>360119.16750805645</v>
      </c>
      <c r="M28" s="132">
        <f t="shared" si="1"/>
        <v>2050.3058453676017</v>
      </c>
      <c r="N28" s="162">
        <f t="shared" si="2"/>
        <v>4.6546546546546545E-2</v>
      </c>
      <c r="O28" s="132"/>
      <c r="P28" s="136"/>
      <c r="Q28" s="136"/>
    </row>
    <row r="29" spans="1:19" x14ac:dyDescent="0.2">
      <c r="A29" s="34">
        <f t="shared" si="3"/>
        <v>7</v>
      </c>
      <c r="B29" s="35">
        <f t="shared" si="4"/>
        <v>42795</v>
      </c>
      <c r="C29" s="36">
        <f t="shared" si="5"/>
        <v>360119.16750805645</v>
      </c>
      <c r="D29" s="36">
        <f t="shared" si="7"/>
        <v>13029.12517295235</v>
      </c>
      <c r="E29" s="246">
        <f t="shared" si="8"/>
        <v>1984.1669471299369</v>
      </c>
      <c r="F29" s="243">
        <f t="shared" si="0"/>
        <v>11044.958225822413</v>
      </c>
      <c r="G29" s="37">
        <f t="shared" si="6"/>
        <v>349074.20928223402</v>
      </c>
      <c r="M29" s="132">
        <f t="shared" si="1"/>
        <v>1984.1669471299369</v>
      </c>
      <c r="N29" s="162">
        <f t="shared" si="2"/>
        <v>4.5045045045045043E-2</v>
      </c>
      <c r="O29" s="132"/>
      <c r="P29" s="136"/>
      <c r="Q29" s="136"/>
    </row>
    <row r="30" spans="1:19" x14ac:dyDescent="0.2">
      <c r="A30" s="32">
        <f t="shared" si="3"/>
        <v>8</v>
      </c>
      <c r="B30" s="33">
        <f t="shared" si="4"/>
        <v>42826</v>
      </c>
      <c r="C30" s="26">
        <f t="shared" si="5"/>
        <v>349074.20928223402</v>
      </c>
      <c r="D30" s="26">
        <f t="shared" si="7"/>
        <v>13029.12517295235</v>
      </c>
      <c r="E30" s="246">
        <f t="shared" si="8"/>
        <v>1918.0280488922724</v>
      </c>
      <c r="F30" s="241">
        <f t="shared" si="0"/>
        <v>11111.097124060077</v>
      </c>
      <c r="G30" s="25">
        <f t="shared" si="6"/>
        <v>337963.11215817393</v>
      </c>
      <c r="M30" s="132">
        <f t="shared" si="1"/>
        <v>1918.0280488922724</v>
      </c>
      <c r="N30" s="162">
        <f t="shared" si="2"/>
        <v>4.3543543543543541E-2</v>
      </c>
      <c r="O30" s="132"/>
      <c r="P30" s="136"/>
      <c r="Q30" s="136"/>
    </row>
    <row r="31" spans="1:19" x14ac:dyDescent="0.2">
      <c r="A31" s="34">
        <f t="shared" si="3"/>
        <v>9</v>
      </c>
      <c r="B31" s="35">
        <f t="shared" si="4"/>
        <v>42856</v>
      </c>
      <c r="C31" s="36">
        <f t="shared" si="5"/>
        <v>337963.11215817393</v>
      </c>
      <c r="D31" s="36">
        <f t="shared" si="7"/>
        <v>13029.12517295235</v>
      </c>
      <c r="E31" s="246">
        <f t="shared" si="8"/>
        <v>1851.8891506546081</v>
      </c>
      <c r="F31" s="243">
        <f t="shared" si="0"/>
        <v>11177.236022297742</v>
      </c>
      <c r="G31" s="37">
        <f t="shared" si="6"/>
        <v>326785.87613587617</v>
      </c>
      <c r="M31" s="132">
        <f t="shared" si="1"/>
        <v>1851.8891506546081</v>
      </c>
      <c r="N31" s="162">
        <f t="shared" si="2"/>
        <v>4.2042042042042045E-2</v>
      </c>
      <c r="O31" s="132"/>
      <c r="P31" s="136"/>
      <c r="Q31" s="136"/>
    </row>
    <row r="32" spans="1:19" x14ac:dyDescent="0.2">
      <c r="A32" s="32">
        <f t="shared" si="3"/>
        <v>10</v>
      </c>
      <c r="B32" s="33">
        <f t="shared" si="4"/>
        <v>42887</v>
      </c>
      <c r="C32" s="26">
        <f t="shared" si="5"/>
        <v>326785.87613587617</v>
      </c>
      <c r="D32" s="26">
        <f t="shared" si="7"/>
        <v>13029.12517295235</v>
      </c>
      <c r="E32" s="246">
        <f t="shared" si="8"/>
        <v>1785.7502524169436</v>
      </c>
      <c r="F32" s="241">
        <f t="shared" si="0"/>
        <v>11243.374920535407</v>
      </c>
      <c r="G32" s="25">
        <f t="shared" si="6"/>
        <v>315542.50121534074</v>
      </c>
      <c r="M32" s="132">
        <f t="shared" si="1"/>
        <v>1785.7502524169436</v>
      </c>
      <c r="N32" s="162">
        <f t="shared" si="2"/>
        <v>4.0540540540540543E-2</v>
      </c>
      <c r="O32" s="132"/>
      <c r="P32" s="136"/>
      <c r="Q32" s="136"/>
    </row>
    <row r="33" spans="1:17" x14ac:dyDescent="0.2">
      <c r="A33" s="34">
        <f t="shared" si="3"/>
        <v>11</v>
      </c>
      <c r="B33" s="35">
        <f t="shared" si="4"/>
        <v>42917</v>
      </c>
      <c r="C33" s="36">
        <f t="shared" si="5"/>
        <v>315542.50121534074</v>
      </c>
      <c r="D33" s="36">
        <f t="shared" si="7"/>
        <v>13029.12517295235</v>
      </c>
      <c r="E33" s="246">
        <f t="shared" si="8"/>
        <v>1719.6113541792788</v>
      </c>
      <c r="F33" s="243">
        <f t="shared" si="0"/>
        <v>11309.513818773072</v>
      </c>
      <c r="G33" s="37">
        <f t="shared" si="6"/>
        <v>304232.98739656765</v>
      </c>
      <c r="M33" s="132">
        <f t="shared" si="1"/>
        <v>1719.6113541792788</v>
      </c>
      <c r="N33" s="162">
        <f t="shared" si="2"/>
        <v>3.903903903903904E-2</v>
      </c>
      <c r="O33" s="132"/>
      <c r="P33" s="136"/>
      <c r="Q33" s="136"/>
    </row>
    <row r="34" spans="1:17" x14ac:dyDescent="0.2">
      <c r="A34" s="32">
        <f t="shared" si="3"/>
        <v>12</v>
      </c>
      <c r="B34" s="33">
        <f t="shared" si="4"/>
        <v>42948</v>
      </c>
      <c r="C34" s="26">
        <f t="shared" si="5"/>
        <v>304232.98739656765</v>
      </c>
      <c r="D34" s="26">
        <f t="shared" si="7"/>
        <v>13029.12517295235</v>
      </c>
      <c r="E34" s="246">
        <f t="shared" si="8"/>
        <v>1653.4724559416143</v>
      </c>
      <c r="F34" s="241">
        <f t="shared" si="0"/>
        <v>11375.652717010737</v>
      </c>
      <c r="G34" s="25">
        <f t="shared" si="6"/>
        <v>292857.33467955689</v>
      </c>
      <c r="M34" s="132">
        <f t="shared" si="1"/>
        <v>1653.4724559416143</v>
      </c>
      <c r="N34" s="162">
        <f t="shared" si="2"/>
        <v>3.7537537537537538E-2</v>
      </c>
      <c r="O34" s="132"/>
      <c r="P34" s="136"/>
      <c r="Q34" s="136"/>
    </row>
    <row r="35" spans="1:17" x14ac:dyDescent="0.2">
      <c r="A35" s="34">
        <f t="shared" si="3"/>
        <v>13</v>
      </c>
      <c r="B35" s="35">
        <f t="shared" si="4"/>
        <v>42979</v>
      </c>
      <c r="C35" s="36">
        <f t="shared" si="5"/>
        <v>292857.33467955689</v>
      </c>
      <c r="D35" s="36">
        <f t="shared" si="7"/>
        <v>13029.12517295235</v>
      </c>
      <c r="E35" s="246">
        <f t="shared" si="8"/>
        <v>1587.3335577039497</v>
      </c>
      <c r="F35" s="241">
        <f t="shared" si="0"/>
        <v>11441.791615248399</v>
      </c>
      <c r="G35" s="37">
        <f t="shared" si="6"/>
        <v>281415.54306430847</v>
      </c>
      <c r="M35" s="132">
        <f t="shared" si="1"/>
        <v>1587.3335577039497</v>
      </c>
      <c r="N35" s="162">
        <f t="shared" si="2"/>
        <v>3.6036036036036036E-2</v>
      </c>
    </row>
    <row r="36" spans="1:17" x14ac:dyDescent="0.2">
      <c r="A36" s="32">
        <f t="shared" si="3"/>
        <v>14</v>
      </c>
      <c r="B36" s="33">
        <f t="shared" si="4"/>
        <v>43009</v>
      </c>
      <c r="C36" s="26">
        <f t="shared" si="5"/>
        <v>281415.54306430847</v>
      </c>
      <c r="D36" s="26">
        <f t="shared" si="7"/>
        <v>13029.12517295235</v>
      </c>
      <c r="E36" s="246">
        <f t="shared" si="8"/>
        <v>1521.194659466285</v>
      </c>
      <c r="F36" s="241">
        <f t="shared" si="0"/>
        <v>11507.930513486066</v>
      </c>
      <c r="G36" s="25">
        <f t="shared" si="6"/>
        <v>269907.61255082238</v>
      </c>
      <c r="M36" s="132">
        <f t="shared" si="1"/>
        <v>1521.194659466285</v>
      </c>
      <c r="N36" s="162">
        <f t="shared" si="2"/>
        <v>3.4534534534534533E-2</v>
      </c>
    </row>
    <row r="37" spans="1:17" x14ac:dyDescent="0.2">
      <c r="A37" s="34">
        <f t="shared" si="3"/>
        <v>15</v>
      </c>
      <c r="B37" s="35">
        <f t="shared" si="4"/>
        <v>43040</v>
      </c>
      <c r="C37" s="36">
        <f t="shared" si="5"/>
        <v>269907.61255082238</v>
      </c>
      <c r="D37" s="36">
        <f t="shared" si="7"/>
        <v>13029.12517295235</v>
      </c>
      <c r="E37" s="246">
        <f t="shared" si="8"/>
        <v>1455.0557612286204</v>
      </c>
      <c r="F37" s="243">
        <f t="shared" si="0"/>
        <v>11574.069411723729</v>
      </c>
      <c r="G37" s="37">
        <f t="shared" si="6"/>
        <v>258333.54313909865</v>
      </c>
      <c r="M37" s="132">
        <f t="shared" si="1"/>
        <v>1455.0557612286204</v>
      </c>
      <c r="N37" s="162">
        <f t="shared" si="2"/>
        <v>3.3033033033033031E-2</v>
      </c>
    </row>
    <row r="38" spans="1:17" x14ac:dyDescent="0.2">
      <c r="A38" s="32">
        <f t="shared" si="3"/>
        <v>16</v>
      </c>
      <c r="B38" s="33">
        <f t="shared" si="4"/>
        <v>43070</v>
      </c>
      <c r="C38" s="26">
        <f t="shared" si="5"/>
        <v>258333.54313909865</v>
      </c>
      <c r="D38" s="26">
        <f t="shared" si="7"/>
        <v>13029.12517295235</v>
      </c>
      <c r="E38" s="246">
        <f t="shared" si="8"/>
        <v>1388.9168629909559</v>
      </c>
      <c r="F38" s="241">
        <f t="shared" si="0"/>
        <v>11640.208309961394</v>
      </c>
      <c r="G38" s="25">
        <f t="shared" si="6"/>
        <v>246693.33482913725</v>
      </c>
      <c r="M38" s="132">
        <f t="shared" si="1"/>
        <v>1388.9168629909559</v>
      </c>
      <c r="N38" s="162">
        <f t="shared" si="2"/>
        <v>3.1531531531531529E-2</v>
      </c>
    </row>
    <row r="39" spans="1:17" x14ac:dyDescent="0.2">
      <c r="A39" s="34">
        <f t="shared" si="3"/>
        <v>17</v>
      </c>
      <c r="B39" s="35">
        <f t="shared" si="4"/>
        <v>43101</v>
      </c>
      <c r="C39" s="36">
        <f t="shared" si="5"/>
        <v>246693.33482913725</v>
      </c>
      <c r="D39" s="36">
        <f t="shared" si="7"/>
        <v>13029.12517295235</v>
      </c>
      <c r="E39" s="246">
        <f t="shared" si="8"/>
        <v>1322.7779647532914</v>
      </c>
      <c r="F39" s="243">
        <f t="shared" si="0"/>
        <v>11706.347208199059</v>
      </c>
      <c r="G39" s="37">
        <f t="shared" si="6"/>
        <v>234986.98762093819</v>
      </c>
      <c r="M39" s="132">
        <f t="shared" si="1"/>
        <v>1322.7779647532914</v>
      </c>
      <c r="N39" s="162">
        <f t="shared" si="2"/>
        <v>3.003003003003003E-2</v>
      </c>
    </row>
    <row r="40" spans="1:17" x14ac:dyDescent="0.2">
      <c r="A40" s="32">
        <f t="shared" si="3"/>
        <v>18</v>
      </c>
      <c r="B40" s="33">
        <f t="shared" si="4"/>
        <v>43132</v>
      </c>
      <c r="C40" s="26">
        <f t="shared" si="5"/>
        <v>234986.98762093819</v>
      </c>
      <c r="D40" s="26">
        <f t="shared" si="7"/>
        <v>13029.12517295235</v>
      </c>
      <c r="E40" s="246">
        <f t="shared" si="8"/>
        <v>1256.6390665156268</v>
      </c>
      <c r="F40" s="241">
        <f t="shared" si="0"/>
        <v>11772.486106436723</v>
      </c>
      <c r="G40" s="25">
        <f t="shared" si="6"/>
        <v>223214.50151450146</v>
      </c>
      <c r="M40" s="132">
        <f t="shared" si="1"/>
        <v>1256.6390665156268</v>
      </c>
      <c r="N40" s="162">
        <f t="shared" si="2"/>
        <v>2.8528528528528527E-2</v>
      </c>
    </row>
    <row r="41" spans="1:17" x14ac:dyDescent="0.2">
      <c r="A41" s="34">
        <f t="shared" si="3"/>
        <v>19</v>
      </c>
      <c r="B41" s="35">
        <f t="shared" si="4"/>
        <v>43160</v>
      </c>
      <c r="C41" s="36">
        <f t="shared" si="5"/>
        <v>223214.50151450146</v>
      </c>
      <c r="D41" s="36">
        <f t="shared" si="7"/>
        <v>13029.12517295235</v>
      </c>
      <c r="E41" s="246">
        <f t="shared" si="8"/>
        <v>1190.5001682779623</v>
      </c>
      <c r="F41" s="243">
        <f t="shared" si="0"/>
        <v>11838.625004674388</v>
      </c>
      <c r="G41" s="37">
        <f t="shared" si="6"/>
        <v>211375.87650982707</v>
      </c>
      <c r="M41" s="132">
        <f t="shared" si="1"/>
        <v>1190.5001682779623</v>
      </c>
      <c r="N41" s="162">
        <f t="shared" si="2"/>
        <v>2.7027027027027029E-2</v>
      </c>
    </row>
    <row r="42" spans="1:17" x14ac:dyDescent="0.2">
      <c r="A42" s="32">
        <f t="shared" si="3"/>
        <v>20</v>
      </c>
      <c r="B42" s="33">
        <f t="shared" si="4"/>
        <v>43191</v>
      </c>
      <c r="C42" s="26">
        <f t="shared" si="5"/>
        <v>211375.87650982707</v>
      </c>
      <c r="D42" s="26">
        <f t="shared" si="7"/>
        <v>13029.12517295235</v>
      </c>
      <c r="E42" s="246">
        <f t="shared" si="8"/>
        <v>1124.3612700402978</v>
      </c>
      <c r="F42" s="241">
        <f t="shared" si="0"/>
        <v>11904.763902912053</v>
      </c>
      <c r="G42" s="25">
        <f t="shared" si="6"/>
        <v>199471.11260691501</v>
      </c>
      <c r="M42" s="132">
        <f t="shared" si="1"/>
        <v>1124.3612700402978</v>
      </c>
      <c r="N42" s="162">
        <f t="shared" si="2"/>
        <v>2.5525525525525526E-2</v>
      </c>
    </row>
    <row r="43" spans="1:17" x14ac:dyDescent="0.2">
      <c r="A43" s="34">
        <f t="shared" si="3"/>
        <v>21</v>
      </c>
      <c r="B43" s="35">
        <f t="shared" si="4"/>
        <v>43221</v>
      </c>
      <c r="C43" s="36">
        <f t="shared" si="5"/>
        <v>199471.11260691501</v>
      </c>
      <c r="D43" s="36">
        <f t="shared" si="7"/>
        <v>13029.12517295235</v>
      </c>
      <c r="E43" s="246">
        <f t="shared" si="8"/>
        <v>1058.2223718026332</v>
      </c>
      <c r="F43" s="243">
        <f t="shared" si="0"/>
        <v>11970.902801149718</v>
      </c>
      <c r="G43" s="37">
        <f t="shared" si="6"/>
        <v>187500.20980576528</v>
      </c>
      <c r="M43" s="132">
        <f t="shared" si="1"/>
        <v>1058.2223718026332</v>
      </c>
      <c r="N43" s="162">
        <f t="shared" si="2"/>
        <v>2.4024024024024024E-2</v>
      </c>
    </row>
    <row r="44" spans="1:17" s="1" customFormat="1" x14ac:dyDescent="0.2">
      <c r="A44" s="32">
        <f t="shared" si="3"/>
        <v>22</v>
      </c>
      <c r="B44" s="33">
        <f t="shared" si="4"/>
        <v>43252</v>
      </c>
      <c r="C44" s="26">
        <f t="shared" si="5"/>
        <v>187500.20980576528</v>
      </c>
      <c r="D44" s="26">
        <f t="shared" si="7"/>
        <v>13029.12517295235</v>
      </c>
      <c r="E44" s="246">
        <f t="shared" si="8"/>
        <v>992.08347356496847</v>
      </c>
      <c r="F44" s="241">
        <f t="shared" si="0"/>
        <v>12037.041699387382</v>
      </c>
      <c r="G44" s="25">
        <f t="shared" si="6"/>
        <v>175463.16810637788</v>
      </c>
      <c r="M44" s="132">
        <f t="shared" si="1"/>
        <v>992.08347356496847</v>
      </c>
      <c r="N44" s="162">
        <f t="shared" si="2"/>
        <v>2.2522522522522521E-2</v>
      </c>
    </row>
    <row r="45" spans="1:17" s="1" customFormat="1" x14ac:dyDescent="0.2">
      <c r="A45" s="34">
        <f t="shared" si="3"/>
        <v>23</v>
      </c>
      <c r="B45" s="35">
        <f t="shared" si="4"/>
        <v>43282</v>
      </c>
      <c r="C45" s="36">
        <f t="shared" si="5"/>
        <v>175463.16810637788</v>
      </c>
      <c r="D45" s="36">
        <f t="shared" si="7"/>
        <v>13029.12517295235</v>
      </c>
      <c r="E45" s="243">
        <f t="shared" si="8"/>
        <v>925.94457532730405</v>
      </c>
      <c r="F45" s="243">
        <f t="shared" si="0"/>
        <v>12103.180597625045</v>
      </c>
      <c r="G45" s="37">
        <f t="shared" si="6"/>
        <v>163359.98750875285</v>
      </c>
      <c r="M45" s="132">
        <f t="shared" si="1"/>
        <v>925.94457532730405</v>
      </c>
      <c r="N45" s="162">
        <f t="shared" si="2"/>
        <v>2.1021021021021023E-2</v>
      </c>
    </row>
    <row r="46" spans="1:17" s="1" customFormat="1" x14ac:dyDescent="0.2">
      <c r="A46" s="32">
        <f t="shared" si="3"/>
        <v>24</v>
      </c>
      <c r="B46" s="33">
        <f t="shared" si="4"/>
        <v>43313</v>
      </c>
      <c r="C46" s="26">
        <f t="shared" si="5"/>
        <v>163359.98750875285</v>
      </c>
      <c r="D46" s="26">
        <f t="shared" si="7"/>
        <v>13029.12517295235</v>
      </c>
      <c r="E46" s="241">
        <f t="shared" si="8"/>
        <v>859.8056770896394</v>
      </c>
      <c r="F46" s="241">
        <f t="shared" si="0"/>
        <v>12169.31949586271</v>
      </c>
      <c r="G46" s="25">
        <f t="shared" si="6"/>
        <v>151190.66801289015</v>
      </c>
      <c r="M46" s="132">
        <f t="shared" si="1"/>
        <v>859.8056770896394</v>
      </c>
      <c r="N46" s="162">
        <f t="shared" si="2"/>
        <v>1.951951951951952E-2</v>
      </c>
    </row>
    <row r="47" spans="1:17" s="1" customFormat="1" x14ac:dyDescent="0.2">
      <c r="A47" s="34">
        <f t="shared" si="3"/>
        <v>25</v>
      </c>
      <c r="B47" s="35">
        <f t="shared" si="4"/>
        <v>43344</v>
      </c>
      <c r="C47" s="36">
        <f t="shared" si="5"/>
        <v>151190.66801289015</v>
      </c>
      <c r="D47" s="36">
        <f t="shared" si="7"/>
        <v>13029.12517295235</v>
      </c>
      <c r="E47" s="243">
        <f t="shared" si="8"/>
        <v>793.66677885197487</v>
      </c>
      <c r="F47" s="243">
        <f t="shared" si="0"/>
        <v>12235.458394100375</v>
      </c>
      <c r="G47" s="37">
        <f t="shared" si="6"/>
        <v>138955.20961878978</v>
      </c>
      <c r="M47" s="132">
        <f t="shared" si="1"/>
        <v>793.66677885197487</v>
      </c>
      <c r="N47" s="162">
        <f t="shared" si="2"/>
        <v>1.8018018018018018E-2</v>
      </c>
    </row>
    <row r="48" spans="1:17" s="1" customFormat="1" x14ac:dyDescent="0.2">
      <c r="A48" s="32">
        <f t="shared" si="3"/>
        <v>26</v>
      </c>
      <c r="B48" s="33">
        <f t="shared" si="4"/>
        <v>43374</v>
      </c>
      <c r="C48" s="26">
        <f t="shared" si="5"/>
        <v>138955.20961878978</v>
      </c>
      <c r="D48" s="26">
        <f t="shared" si="7"/>
        <v>13029.12517295235</v>
      </c>
      <c r="E48" s="241">
        <f t="shared" si="8"/>
        <v>727.52788061431022</v>
      </c>
      <c r="F48" s="241">
        <f t="shared" si="0"/>
        <v>12301.59729233804</v>
      </c>
      <c r="G48" s="25">
        <f t="shared" si="6"/>
        <v>126653.61232645175</v>
      </c>
      <c r="M48" s="132">
        <f t="shared" si="1"/>
        <v>727.52788061431022</v>
      </c>
      <c r="N48" s="162">
        <f t="shared" si="2"/>
        <v>1.6516516516516516E-2</v>
      </c>
    </row>
    <row r="49" spans="1:14" s="1" customFormat="1" x14ac:dyDescent="0.2">
      <c r="A49" s="34">
        <f t="shared" si="3"/>
        <v>27</v>
      </c>
      <c r="B49" s="35">
        <f t="shared" si="4"/>
        <v>43405</v>
      </c>
      <c r="C49" s="36">
        <f t="shared" si="5"/>
        <v>126653.61232645175</v>
      </c>
      <c r="D49" s="36">
        <f t="shared" si="7"/>
        <v>13029.12517295235</v>
      </c>
      <c r="E49" s="243">
        <f t="shared" si="8"/>
        <v>661.38898237664569</v>
      </c>
      <c r="F49" s="243">
        <f t="shared" si="0"/>
        <v>12367.736190575704</v>
      </c>
      <c r="G49" s="37">
        <f t="shared" si="6"/>
        <v>114285.87613587605</v>
      </c>
      <c r="M49" s="132">
        <f t="shared" si="1"/>
        <v>661.38898237664569</v>
      </c>
      <c r="N49" s="162">
        <f t="shared" si="2"/>
        <v>1.5015015015015015E-2</v>
      </c>
    </row>
    <row r="50" spans="1:14" s="1" customFormat="1" x14ac:dyDescent="0.2">
      <c r="A50" s="32">
        <f t="shared" si="3"/>
        <v>28</v>
      </c>
      <c r="B50" s="33">
        <f t="shared" si="4"/>
        <v>43435</v>
      </c>
      <c r="C50" s="26">
        <f t="shared" si="5"/>
        <v>114285.87613587605</v>
      </c>
      <c r="D50" s="26">
        <f t="shared" si="7"/>
        <v>13029.12517295235</v>
      </c>
      <c r="E50" s="241">
        <f t="shared" si="8"/>
        <v>595.25008413898115</v>
      </c>
      <c r="F50" s="241">
        <f t="shared" si="0"/>
        <v>12433.875088813369</v>
      </c>
      <c r="G50" s="25">
        <f t="shared" si="6"/>
        <v>101852.00104706269</v>
      </c>
      <c r="M50" s="132">
        <f t="shared" si="1"/>
        <v>595.25008413898115</v>
      </c>
      <c r="N50" s="162">
        <f t="shared" si="2"/>
        <v>1.3513513513513514E-2</v>
      </c>
    </row>
    <row r="51" spans="1:14" s="1" customFormat="1" x14ac:dyDescent="0.2">
      <c r="A51" s="34">
        <f t="shared" si="3"/>
        <v>29</v>
      </c>
      <c r="B51" s="35">
        <f t="shared" si="4"/>
        <v>43466</v>
      </c>
      <c r="C51" s="36">
        <f t="shared" si="5"/>
        <v>101852.00104706269</v>
      </c>
      <c r="D51" s="36">
        <f t="shared" si="7"/>
        <v>13029.12517295235</v>
      </c>
      <c r="E51" s="243">
        <f t="shared" si="8"/>
        <v>529.11118590131662</v>
      </c>
      <c r="F51" s="243">
        <f t="shared" si="0"/>
        <v>12500.013987051034</v>
      </c>
      <c r="G51" s="37">
        <f t="shared" si="6"/>
        <v>89351.987060011656</v>
      </c>
      <c r="M51" s="132">
        <f t="shared" si="1"/>
        <v>529.11118590131662</v>
      </c>
      <c r="N51" s="162">
        <f t="shared" si="2"/>
        <v>1.2012012012012012E-2</v>
      </c>
    </row>
    <row r="52" spans="1:14" s="1" customFormat="1" x14ac:dyDescent="0.2">
      <c r="A52" s="32">
        <f t="shared" si="3"/>
        <v>30</v>
      </c>
      <c r="B52" s="33">
        <f t="shared" si="4"/>
        <v>43497</v>
      </c>
      <c r="C52" s="26">
        <f t="shared" si="5"/>
        <v>89351.987060011656</v>
      </c>
      <c r="D52" s="26">
        <f t="shared" si="7"/>
        <v>13029.12517295235</v>
      </c>
      <c r="E52" s="241">
        <f t="shared" si="8"/>
        <v>462.97228766365203</v>
      </c>
      <c r="F52" s="241">
        <f t="shared" si="0"/>
        <v>12566.152885288699</v>
      </c>
      <c r="G52" s="25">
        <f t="shared" si="6"/>
        <v>76785.834174722957</v>
      </c>
      <c r="M52" s="132">
        <f t="shared" si="1"/>
        <v>462.97228766365203</v>
      </c>
      <c r="N52" s="162">
        <f t="shared" si="2"/>
        <v>1.0510510510510511E-2</v>
      </c>
    </row>
    <row r="53" spans="1:14" s="1" customFormat="1" x14ac:dyDescent="0.2">
      <c r="A53" s="34">
        <f t="shared" si="3"/>
        <v>31</v>
      </c>
      <c r="B53" s="35">
        <f t="shared" si="4"/>
        <v>43525</v>
      </c>
      <c r="C53" s="36">
        <f t="shared" si="5"/>
        <v>76785.834174722957</v>
      </c>
      <c r="D53" s="36">
        <f t="shared" si="7"/>
        <v>13029.12517295235</v>
      </c>
      <c r="E53" s="243">
        <f t="shared" si="8"/>
        <v>396.83338942598743</v>
      </c>
      <c r="F53" s="243">
        <f t="shared" si="0"/>
        <v>12632.291783526363</v>
      </c>
      <c r="G53" s="37">
        <f t="shared" si="6"/>
        <v>64153.542391196592</v>
      </c>
      <c r="M53" s="132">
        <f t="shared" si="1"/>
        <v>396.83338942598743</v>
      </c>
      <c r="N53" s="162">
        <f t="shared" si="2"/>
        <v>9.0090090090090089E-3</v>
      </c>
    </row>
    <row r="54" spans="1:14" s="1" customFormat="1" x14ac:dyDescent="0.2">
      <c r="A54" s="32">
        <f t="shared" si="3"/>
        <v>32</v>
      </c>
      <c r="B54" s="33">
        <f t="shared" si="4"/>
        <v>43556</v>
      </c>
      <c r="C54" s="26">
        <f t="shared" si="5"/>
        <v>64153.542391196592</v>
      </c>
      <c r="D54" s="26">
        <f t="shared" si="7"/>
        <v>13029.12517295235</v>
      </c>
      <c r="E54" s="241">
        <f t="shared" si="8"/>
        <v>330.69449118832284</v>
      </c>
      <c r="F54" s="241">
        <f t="shared" si="0"/>
        <v>12698.430681764028</v>
      </c>
      <c r="G54" s="25">
        <f t="shared" si="6"/>
        <v>51455.11170943256</v>
      </c>
      <c r="M54" s="132">
        <f t="shared" si="1"/>
        <v>330.69449118832284</v>
      </c>
      <c r="N54" s="162">
        <f t="shared" si="2"/>
        <v>7.5075075075075074E-3</v>
      </c>
    </row>
    <row r="55" spans="1:14" s="1" customFormat="1" x14ac:dyDescent="0.2">
      <c r="A55" s="34">
        <f t="shared" ref="A55:A118" si="9">+IF(A54&lt;num_pmts,A54+1,"Finished")</f>
        <v>33</v>
      </c>
      <c r="B55" s="35">
        <f t="shared" si="4"/>
        <v>43586</v>
      </c>
      <c r="C55" s="36">
        <f t="shared" si="5"/>
        <v>51455.11170943256</v>
      </c>
      <c r="D55" s="36">
        <f t="shared" si="7"/>
        <v>13029.12517295235</v>
      </c>
      <c r="E55" s="243">
        <f t="shared" si="8"/>
        <v>264.55559295065831</v>
      </c>
      <c r="F55" s="243">
        <f t="shared" si="0"/>
        <v>12764.569580001691</v>
      </c>
      <c r="G55" s="37">
        <f t="shared" si="6"/>
        <v>38690.542129430869</v>
      </c>
      <c r="M55" s="132">
        <f t="shared" si="1"/>
        <v>264.55559295065831</v>
      </c>
      <c r="N55" s="162">
        <f t="shared" si="2"/>
        <v>6.006006006006006E-3</v>
      </c>
    </row>
    <row r="56" spans="1:14" s="1" customFormat="1" x14ac:dyDescent="0.2">
      <c r="A56" s="32">
        <f t="shared" si="9"/>
        <v>34</v>
      </c>
      <c r="B56" s="33">
        <f t="shared" si="4"/>
        <v>43617</v>
      </c>
      <c r="C56" s="26">
        <f t="shared" si="5"/>
        <v>38690.542129430869</v>
      </c>
      <c r="D56" s="26">
        <f t="shared" si="7"/>
        <v>13029.12517295235</v>
      </c>
      <c r="E56" s="241">
        <f t="shared" si="8"/>
        <v>198.41669471299372</v>
      </c>
      <c r="F56" s="241">
        <f t="shared" si="0"/>
        <v>12830.708478239356</v>
      </c>
      <c r="G56" s="25">
        <f t="shared" si="6"/>
        <v>25859.833651191511</v>
      </c>
      <c r="M56" s="132">
        <f t="shared" si="1"/>
        <v>198.41669471299372</v>
      </c>
      <c r="N56" s="162">
        <f t="shared" si="2"/>
        <v>4.5045045045045045E-3</v>
      </c>
    </row>
    <row r="57" spans="1:14" s="1" customFormat="1" x14ac:dyDescent="0.2">
      <c r="A57" s="34">
        <f t="shared" si="9"/>
        <v>35</v>
      </c>
      <c r="B57" s="35">
        <f t="shared" si="4"/>
        <v>43647</v>
      </c>
      <c r="C57" s="36">
        <f t="shared" si="5"/>
        <v>25859.833651191511</v>
      </c>
      <c r="D57" s="36">
        <f t="shared" si="7"/>
        <v>13029.12517295235</v>
      </c>
      <c r="E57" s="243">
        <f t="shared" si="8"/>
        <v>132.27779647532915</v>
      </c>
      <c r="F57" s="243">
        <f t="shared" si="0"/>
        <v>12896.847376477021</v>
      </c>
      <c r="G57" s="37">
        <f t="shared" si="6"/>
        <v>12962.986274714491</v>
      </c>
      <c r="M57" s="132">
        <f t="shared" si="1"/>
        <v>132.27779647532915</v>
      </c>
      <c r="N57" s="162">
        <f t="shared" si="2"/>
        <v>3.003003003003003E-3</v>
      </c>
    </row>
    <row r="58" spans="1:14" s="1" customFormat="1" x14ac:dyDescent="0.2">
      <c r="A58" s="32">
        <f t="shared" si="9"/>
        <v>36</v>
      </c>
      <c r="B58" s="33">
        <f t="shared" si="4"/>
        <v>43678</v>
      </c>
      <c r="C58" s="26">
        <f t="shared" si="5"/>
        <v>12962.986274714491</v>
      </c>
      <c r="D58" s="26">
        <f t="shared" si="7"/>
        <v>13029.12517295235</v>
      </c>
      <c r="E58" s="241">
        <f t="shared" si="8"/>
        <v>66.138898237664577</v>
      </c>
      <c r="F58" s="241">
        <f t="shared" si="0"/>
        <v>12962.986274714685</v>
      </c>
      <c r="G58" s="25">
        <f t="shared" si="6"/>
        <v>-1.9463186617940664E-10</v>
      </c>
      <c r="M58" s="132">
        <f t="shared" si="1"/>
        <v>66.138898237664577</v>
      </c>
      <c r="N58" s="162">
        <f t="shared" si="2"/>
        <v>1.5015015015015015E-3</v>
      </c>
    </row>
    <row r="59" spans="1:14" s="1" customFormat="1" x14ac:dyDescent="0.2">
      <c r="A59" s="34" t="str">
        <f t="shared" si="9"/>
        <v>Finished</v>
      </c>
      <c r="B59" s="35">
        <f t="shared" si="4"/>
        <v>43709</v>
      </c>
      <c r="C59" s="36">
        <f t="shared" si="5"/>
        <v>-1.9463186617940664E-10</v>
      </c>
      <c r="D59" s="36">
        <f t="shared" si="7"/>
        <v>0</v>
      </c>
      <c r="E59" s="243">
        <f t="shared" si="8"/>
        <v>0</v>
      </c>
      <c r="F59" s="243">
        <f t="shared" si="0"/>
        <v>0</v>
      </c>
      <c r="G59" s="37">
        <f t="shared" si="6"/>
        <v>-1.9463186617940664E-10</v>
      </c>
      <c r="M59" s="132">
        <f t="shared" si="1"/>
        <v>0</v>
      </c>
      <c r="N59" s="162">
        <f t="shared" si="2"/>
        <v>0</v>
      </c>
    </row>
    <row r="60" spans="1:14" s="1" customFormat="1" x14ac:dyDescent="0.2">
      <c r="A60" s="32" t="str">
        <f t="shared" si="9"/>
        <v>Finished</v>
      </c>
      <c r="B60" s="33">
        <f t="shared" si="4"/>
        <v>43739</v>
      </c>
      <c r="C60" s="26">
        <f t="shared" si="5"/>
        <v>-1.9463186617940664E-10</v>
      </c>
      <c r="D60" s="26">
        <f t="shared" si="7"/>
        <v>0</v>
      </c>
      <c r="E60" s="241">
        <f t="shared" si="8"/>
        <v>0</v>
      </c>
      <c r="F60" s="241">
        <f t="shared" si="0"/>
        <v>0</v>
      </c>
      <c r="G60" s="25">
        <f t="shared" si="6"/>
        <v>-1.9463186617940664E-10</v>
      </c>
      <c r="M60" s="132">
        <f t="shared" si="1"/>
        <v>0</v>
      </c>
      <c r="N60" s="162">
        <f t="shared" si="2"/>
        <v>0</v>
      </c>
    </row>
    <row r="61" spans="1:14" s="1" customFormat="1" x14ac:dyDescent="0.2">
      <c r="A61" s="34" t="str">
        <f t="shared" si="9"/>
        <v>Finished</v>
      </c>
      <c r="B61" s="35">
        <f t="shared" si="4"/>
        <v>43770</v>
      </c>
      <c r="C61" s="36">
        <f t="shared" si="5"/>
        <v>-1.9463186617940664E-10</v>
      </c>
      <c r="D61" s="36">
        <f t="shared" si="7"/>
        <v>0</v>
      </c>
      <c r="E61" s="243">
        <f t="shared" si="8"/>
        <v>0</v>
      </c>
      <c r="F61" s="243">
        <f t="shared" si="0"/>
        <v>0</v>
      </c>
      <c r="G61" s="37">
        <f t="shared" si="6"/>
        <v>-1.9463186617940664E-10</v>
      </c>
      <c r="M61" s="132">
        <f t="shared" si="1"/>
        <v>0</v>
      </c>
      <c r="N61" s="162">
        <f t="shared" si="2"/>
        <v>0</v>
      </c>
    </row>
    <row r="62" spans="1:14" s="1" customFormat="1" x14ac:dyDescent="0.2">
      <c r="A62" s="32" t="str">
        <f t="shared" si="9"/>
        <v>Finished</v>
      </c>
      <c r="B62" s="33">
        <f t="shared" si="4"/>
        <v>43800</v>
      </c>
      <c r="C62" s="26">
        <f t="shared" si="5"/>
        <v>-1.9463186617940664E-10</v>
      </c>
      <c r="D62" s="26">
        <f t="shared" si="7"/>
        <v>0</v>
      </c>
      <c r="E62" s="241">
        <f t="shared" si="8"/>
        <v>0</v>
      </c>
      <c r="F62" s="241">
        <f t="shared" si="0"/>
        <v>0</v>
      </c>
      <c r="G62" s="25">
        <f t="shared" si="6"/>
        <v>-1.9463186617940664E-10</v>
      </c>
      <c r="M62" s="132">
        <f t="shared" si="1"/>
        <v>0</v>
      </c>
      <c r="N62" s="162">
        <f t="shared" si="2"/>
        <v>0</v>
      </c>
    </row>
    <row r="63" spans="1:14" s="1" customFormat="1" x14ac:dyDescent="0.2">
      <c r="A63" s="34" t="str">
        <f t="shared" si="9"/>
        <v>Finished</v>
      </c>
      <c r="B63" s="35">
        <f t="shared" si="4"/>
        <v>43831</v>
      </c>
      <c r="C63" s="36">
        <f t="shared" si="5"/>
        <v>-1.9463186617940664E-10</v>
      </c>
      <c r="D63" s="36">
        <f t="shared" si="7"/>
        <v>0</v>
      </c>
      <c r="E63" s="243">
        <f t="shared" si="8"/>
        <v>0</v>
      </c>
      <c r="F63" s="243">
        <f t="shared" si="0"/>
        <v>0</v>
      </c>
      <c r="G63" s="37">
        <f t="shared" si="6"/>
        <v>-1.9463186617940664E-10</v>
      </c>
      <c r="M63" s="132">
        <f t="shared" si="1"/>
        <v>0</v>
      </c>
      <c r="N63" s="162">
        <f t="shared" si="2"/>
        <v>0</v>
      </c>
    </row>
    <row r="64" spans="1:14" s="1" customFormat="1" x14ac:dyDescent="0.2">
      <c r="A64" s="32" t="str">
        <f t="shared" si="9"/>
        <v>Finished</v>
      </c>
      <c r="B64" s="33">
        <f t="shared" si="4"/>
        <v>43862</v>
      </c>
      <c r="C64" s="26">
        <f t="shared" si="5"/>
        <v>-1.9463186617940664E-10</v>
      </c>
      <c r="D64" s="26">
        <f t="shared" si="7"/>
        <v>0</v>
      </c>
      <c r="E64" s="241">
        <f t="shared" si="8"/>
        <v>0</v>
      </c>
      <c r="F64" s="241">
        <f t="shared" si="0"/>
        <v>0</v>
      </c>
      <c r="G64" s="25">
        <f t="shared" si="6"/>
        <v>-1.9463186617940664E-10</v>
      </c>
      <c r="M64" s="132">
        <f t="shared" si="1"/>
        <v>0</v>
      </c>
      <c r="N64" s="162">
        <f t="shared" si="2"/>
        <v>0</v>
      </c>
    </row>
    <row r="65" spans="1:14" s="1" customFormat="1" x14ac:dyDescent="0.2">
      <c r="A65" s="34" t="str">
        <f t="shared" si="9"/>
        <v>Finished</v>
      </c>
      <c r="B65" s="35">
        <f t="shared" si="4"/>
        <v>43891</v>
      </c>
      <c r="C65" s="36">
        <f t="shared" si="5"/>
        <v>-1.9463186617940664E-10</v>
      </c>
      <c r="D65" s="36">
        <f t="shared" si="7"/>
        <v>0</v>
      </c>
      <c r="E65" s="243">
        <f t="shared" si="8"/>
        <v>0</v>
      </c>
      <c r="F65" s="243">
        <f t="shared" si="0"/>
        <v>0</v>
      </c>
      <c r="G65" s="37">
        <f t="shared" si="6"/>
        <v>-1.9463186617940664E-10</v>
      </c>
      <c r="M65" s="132">
        <f t="shared" si="1"/>
        <v>0</v>
      </c>
      <c r="N65" s="162">
        <f t="shared" si="2"/>
        <v>0</v>
      </c>
    </row>
    <row r="66" spans="1:14" s="1" customFormat="1" x14ac:dyDescent="0.2">
      <c r="A66" s="32" t="str">
        <f t="shared" si="9"/>
        <v>Finished</v>
      </c>
      <c r="B66" s="33">
        <f t="shared" si="4"/>
        <v>43922</v>
      </c>
      <c r="C66" s="26">
        <f t="shared" si="5"/>
        <v>-1.9463186617940664E-10</v>
      </c>
      <c r="D66" s="26">
        <f t="shared" si="7"/>
        <v>0</v>
      </c>
      <c r="E66" s="241">
        <f t="shared" si="8"/>
        <v>0</v>
      </c>
      <c r="F66" s="241">
        <f t="shared" si="0"/>
        <v>0</v>
      </c>
      <c r="G66" s="25">
        <f t="shared" si="6"/>
        <v>-1.9463186617940664E-10</v>
      </c>
      <c r="M66" s="132">
        <f t="shared" si="1"/>
        <v>0</v>
      </c>
      <c r="N66" s="162">
        <f t="shared" si="2"/>
        <v>0</v>
      </c>
    </row>
    <row r="67" spans="1:14" s="1" customFormat="1" x14ac:dyDescent="0.2">
      <c r="A67" s="34" t="str">
        <f t="shared" si="9"/>
        <v>Finished</v>
      </c>
      <c r="B67" s="35">
        <f t="shared" si="4"/>
        <v>43952</v>
      </c>
      <c r="C67" s="36">
        <f t="shared" si="5"/>
        <v>-1.9463186617940664E-10</v>
      </c>
      <c r="D67" s="36">
        <f t="shared" si="7"/>
        <v>0</v>
      </c>
      <c r="E67" s="243">
        <f t="shared" si="8"/>
        <v>0</v>
      </c>
      <c r="F67" s="243">
        <f t="shared" si="0"/>
        <v>0</v>
      </c>
      <c r="G67" s="37">
        <f t="shared" si="6"/>
        <v>-1.9463186617940664E-10</v>
      </c>
      <c r="M67" s="132">
        <f t="shared" si="1"/>
        <v>0</v>
      </c>
      <c r="N67" s="162">
        <f t="shared" si="2"/>
        <v>0</v>
      </c>
    </row>
    <row r="68" spans="1:14" s="1" customFormat="1" x14ac:dyDescent="0.2">
      <c r="A68" s="32" t="str">
        <f t="shared" si="9"/>
        <v>Finished</v>
      </c>
      <c r="B68" s="33">
        <f t="shared" si="4"/>
        <v>43983</v>
      </c>
      <c r="C68" s="26">
        <f t="shared" si="5"/>
        <v>-1.9463186617940664E-10</v>
      </c>
      <c r="D68" s="26">
        <f t="shared" si="7"/>
        <v>0</v>
      </c>
      <c r="E68" s="241">
        <f t="shared" si="8"/>
        <v>0</v>
      </c>
      <c r="F68" s="241">
        <f t="shared" si="0"/>
        <v>0</v>
      </c>
      <c r="G68" s="25">
        <f t="shared" si="6"/>
        <v>-1.9463186617940664E-10</v>
      </c>
      <c r="M68" s="132">
        <f t="shared" si="1"/>
        <v>0</v>
      </c>
      <c r="N68" s="162">
        <f t="shared" si="2"/>
        <v>0</v>
      </c>
    </row>
    <row r="69" spans="1:14" s="1" customFormat="1" x14ac:dyDescent="0.2">
      <c r="A69" s="34" t="str">
        <f t="shared" si="9"/>
        <v>Finished</v>
      </c>
      <c r="B69" s="35">
        <f t="shared" si="4"/>
        <v>44013</v>
      </c>
      <c r="C69" s="36">
        <f t="shared" si="5"/>
        <v>-1.9463186617940664E-10</v>
      </c>
      <c r="D69" s="36">
        <f t="shared" si="7"/>
        <v>0</v>
      </c>
      <c r="E69" s="243">
        <f t="shared" si="8"/>
        <v>0</v>
      </c>
      <c r="F69" s="243">
        <f t="shared" si="0"/>
        <v>0</v>
      </c>
      <c r="G69" s="37">
        <f t="shared" si="6"/>
        <v>-1.9463186617940664E-10</v>
      </c>
      <c r="M69" s="132">
        <f t="shared" si="1"/>
        <v>0</v>
      </c>
      <c r="N69" s="162">
        <f t="shared" si="2"/>
        <v>0</v>
      </c>
    </row>
    <row r="70" spans="1:14" s="4" customFormat="1" ht="15" x14ac:dyDescent="0.25">
      <c r="A70" s="42" t="str">
        <f t="shared" si="9"/>
        <v>Finished</v>
      </c>
      <c r="B70" s="43">
        <f t="shared" si="4"/>
        <v>44044</v>
      </c>
      <c r="C70" s="44">
        <f t="shared" si="5"/>
        <v>-1.9463186617940664E-10</v>
      </c>
      <c r="D70" s="45">
        <f t="shared" si="7"/>
        <v>0</v>
      </c>
      <c r="E70" s="244">
        <f t="shared" si="8"/>
        <v>0</v>
      </c>
      <c r="F70" s="244">
        <f t="shared" si="0"/>
        <v>0</v>
      </c>
      <c r="G70" s="46">
        <f t="shared" si="6"/>
        <v>-1.9463186617940664E-10</v>
      </c>
      <c r="M70" s="132">
        <f t="shared" si="1"/>
        <v>0</v>
      </c>
      <c r="N70" s="162">
        <f t="shared" si="2"/>
        <v>0</v>
      </c>
    </row>
    <row r="71" spans="1:14" s="1" customFormat="1" x14ac:dyDescent="0.2">
      <c r="A71" s="34" t="str">
        <f t="shared" si="9"/>
        <v>Finished</v>
      </c>
      <c r="B71" s="35">
        <f t="shared" si="4"/>
        <v>44075</v>
      </c>
      <c r="C71" s="36">
        <f>+G70</f>
        <v>-1.9463186617940664E-10</v>
      </c>
      <c r="D71" s="36">
        <f t="shared" si="7"/>
        <v>0</v>
      </c>
      <c r="E71" s="243">
        <f t="shared" si="8"/>
        <v>0</v>
      </c>
      <c r="F71" s="243">
        <f t="shared" si="0"/>
        <v>0</v>
      </c>
      <c r="G71" s="37">
        <f t="shared" si="6"/>
        <v>-1.9463186617940664E-10</v>
      </c>
      <c r="M71" s="132">
        <f t="shared" si="1"/>
        <v>0</v>
      </c>
      <c r="N71" s="162">
        <f t="shared" si="2"/>
        <v>0</v>
      </c>
    </row>
    <row r="72" spans="1:14" s="1" customFormat="1" x14ac:dyDescent="0.2">
      <c r="A72" s="32" t="str">
        <f t="shared" si="9"/>
        <v>Finished</v>
      </c>
      <c r="B72" s="33">
        <f t="shared" si="4"/>
        <v>44105</v>
      </c>
      <c r="C72" s="26">
        <f t="shared" si="5"/>
        <v>-1.9463186617940664E-10</v>
      </c>
      <c r="D72" s="26">
        <f t="shared" si="7"/>
        <v>0</v>
      </c>
      <c r="E72" s="241">
        <f t="shared" si="8"/>
        <v>0</v>
      </c>
      <c r="F72" s="241">
        <f t="shared" si="0"/>
        <v>0</v>
      </c>
      <c r="G72" s="25">
        <f t="shared" si="6"/>
        <v>-1.9463186617940664E-10</v>
      </c>
      <c r="M72" s="132">
        <f t="shared" si="1"/>
        <v>0</v>
      </c>
      <c r="N72" s="162">
        <f t="shared" si="2"/>
        <v>0</v>
      </c>
    </row>
    <row r="73" spans="1:14" s="1" customFormat="1" x14ac:dyDescent="0.2">
      <c r="A73" s="34" t="str">
        <f t="shared" si="9"/>
        <v>Finished</v>
      </c>
      <c r="B73" s="35">
        <f t="shared" si="4"/>
        <v>44136</v>
      </c>
      <c r="C73" s="36">
        <f t="shared" si="5"/>
        <v>-1.9463186617940664E-10</v>
      </c>
      <c r="D73" s="36">
        <f t="shared" si="7"/>
        <v>0</v>
      </c>
      <c r="E73" s="243">
        <f t="shared" si="8"/>
        <v>0</v>
      </c>
      <c r="F73" s="243">
        <f t="shared" si="0"/>
        <v>0</v>
      </c>
      <c r="G73" s="37">
        <f t="shared" si="6"/>
        <v>-1.9463186617940664E-10</v>
      </c>
      <c r="M73" s="132">
        <f t="shared" si="1"/>
        <v>0</v>
      </c>
      <c r="N73" s="162">
        <f t="shared" si="2"/>
        <v>0</v>
      </c>
    </row>
    <row r="74" spans="1:14" s="1" customFormat="1" x14ac:dyDescent="0.2">
      <c r="A74" s="32" t="str">
        <f t="shared" si="9"/>
        <v>Finished</v>
      </c>
      <c r="B74" s="33">
        <f t="shared" si="4"/>
        <v>44166</v>
      </c>
      <c r="C74" s="26">
        <f t="shared" si="5"/>
        <v>-1.9463186617940664E-10</v>
      </c>
      <c r="D74" s="26">
        <f t="shared" si="7"/>
        <v>0</v>
      </c>
      <c r="E74" s="241">
        <f t="shared" si="8"/>
        <v>0</v>
      </c>
      <c r="F74" s="241">
        <f t="shared" si="0"/>
        <v>0</v>
      </c>
      <c r="G74" s="25">
        <f t="shared" si="6"/>
        <v>-1.9463186617940664E-10</v>
      </c>
      <c r="M74" s="132">
        <f t="shared" si="1"/>
        <v>0</v>
      </c>
      <c r="N74" s="162">
        <f t="shared" si="2"/>
        <v>0</v>
      </c>
    </row>
    <row r="75" spans="1:14" s="1" customFormat="1" x14ac:dyDescent="0.2">
      <c r="A75" s="34" t="str">
        <f t="shared" si="9"/>
        <v>Finished</v>
      </c>
      <c r="B75" s="35">
        <f t="shared" si="4"/>
        <v>44197</v>
      </c>
      <c r="C75" s="36">
        <f t="shared" si="5"/>
        <v>-1.9463186617940664E-10</v>
      </c>
      <c r="D75" s="36">
        <f t="shared" si="7"/>
        <v>0</v>
      </c>
      <c r="E75" s="243">
        <f t="shared" si="8"/>
        <v>0</v>
      </c>
      <c r="F75" s="243">
        <f t="shared" si="0"/>
        <v>0</v>
      </c>
      <c r="G75" s="37">
        <f t="shared" si="6"/>
        <v>-1.9463186617940664E-10</v>
      </c>
      <c r="M75" s="132">
        <f t="shared" si="1"/>
        <v>0</v>
      </c>
      <c r="N75" s="162">
        <f t="shared" si="2"/>
        <v>0</v>
      </c>
    </row>
    <row r="76" spans="1:14" s="1" customFormat="1" x14ac:dyDescent="0.2">
      <c r="A76" s="32" t="str">
        <f t="shared" si="9"/>
        <v>Finished</v>
      </c>
      <c r="B76" s="33">
        <f t="shared" si="4"/>
        <v>44228</v>
      </c>
      <c r="C76" s="26">
        <f t="shared" si="5"/>
        <v>-1.9463186617940664E-10</v>
      </c>
      <c r="D76" s="26">
        <f t="shared" si="7"/>
        <v>0</v>
      </c>
      <c r="E76" s="241">
        <f t="shared" si="8"/>
        <v>0</v>
      </c>
      <c r="F76" s="241">
        <f t="shared" si="0"/>
        <v>0</v>
      </c>
      <c r="G76" s="25">
        <f t="shared" si="6"/>
        <v>-1.9463186617940664E-10</v>
      </c>
      <c r="M76" s="132">
        <f t="shared" si="1"/>
        <v>0</v>
      </c>
      <c r="N76" s="162">
        <f t="shared" si="2"/>
        <v>0</v>
      </c>
    </row>
    <row r="77" spans="1:14" s="1" customFormat="1" x14ac:dyDescent="0.2">
      <c r="A77" s="34" t="str">
        <f t="shared" si="9"/>
        <v>Finished</v>
      </c>
      <c r="B77" s="35">
        <f t="shared" si="4"/>
        <v>44256</v>
      </c>
      <c r="C77" s="36">
        <f t="shared" si="5"/>
        <v>-1.9463186617940664E-10</v>
      </c>
      <c r="D77" s="36">
        <f t="shared" si="7"/>
        <v>0</v>
      </c>
      <c r="E77" s="243">
        <f t="shared" si="8"/>
        <v>0</v>
      </c>
      <c r="F77" s="243">
        <f t="shared" si="0"/>
        <v>0</v>
      </c>
      <c r="G77" s="37">
        <f t="shared" si="6"/>
        <v>-1.9463186617940664E-10</v>
      </c>
      <c r="M77" s="132">
        <f t="shared" si="1"/>
        <v>0</v>
      </c>
      <c r="N77" s="162">
        <f t="shared" si="2"/>
        <v>0</v>
      </c>
    </row>
    <row r="78" spans="1:14" s="1" customFormat="1" x14ac:dyDescent="0.2">
      <c r="A78" s="34" t="str">
        <f t="shared" si="9"/>
        <v>Finished</v>
      </c>
      <c r="B78" s="35">
        <f t="shared" si="4"/>
        <v>44287</v>
      </c>
      <c r="C78" s="36">
        <f t="shared" si="5"/>
        <v>-1.9463186617940664E-10</v>
      </c>
      <c r="D78" s="36">
        <f t="shared" si="7"/>
        <v>0</v>
      </c>
      <c r="E78" s="243">
        <f t="shared" si="8"/>
        <v>0</v>
      </c>
      <c r="F78" s="243">
        <f t="shared" si="0"/>
        <v>0</v>
      </c>
      <c r="G78" s="37">
        <f t="shared" si="6"/>
        <v>-1.9463186617940664E-10</v>
      </c>
      <c r="M78" s="132">
        <f t="shared" si="1"/>
        <v>0</v>
      </c>
      <c r="N78" s="162">
        <f t="shared" si="2"/>
        <v>0</v>
      </c>
    </row>
    <row r="79" spans="1:14" s="1" customFormat="1" x14ac:dyDescent="0.2">
      <c r="A79" s="34" t="str">
        <f t="shared" si="9"/>
        <v>Finished</v>
      </c>
      <c r="B79" s="35">
        <f t="shared" si="4"/>
        <v>44317</v>
      </c>
      <c r="C79" s="36">
        <f t="shared" si="5"/>
        <v>-1.9463186617940664E-10</v>
      </c>
      <c r="D79" s="36">
        <f t="shared" si="7"/>
        <v>0</v>
      </c>
      <c r="E79" s="243">
        <f t="shared" si="8"/>
        <v>0</v>
      </c>
      <c r="F79" s="243">
        <f t="shared" si="0"/>
        <v>0</v>
      </c>
      <c r="G79" s="37">
        <f t="shared" si="6"/>
        <v>-1.9463186617940664E-10</v>
      </c>
      <c r="M79" s="132">
        <f t="shared" si="1"/>
        <v>0</v>
      </c>
      <c r="N79" s="162">
        <f t="shared" si="2"/>
        <v>0</v>
      </c>
    </row>
    <row r="80" spans="1:14" s="1" customFormat="1" x14ac:dyDescent="0.2">
      <c r="A80" s="34" t="str">
        <f t="shared" si="9"/>
        <v>Finished</v>
      </c>
      <c r="B80" s="35">
        <f t="shared" si="4"/>
        <v>44348</v>
      </c>
      <c r="C80" s="36">
        <f t="shared" si="5"/>
        <v>-1.9463186617940664E-10</v>
      </c>
      <c r="D80" s="36">
        <f t="shared" si="7"/>
        <v>0</v>
      </c>
      <c r="E80" s="243">
        <f t="shared" si="8"/>
        <v>0</v>
      </c>
      <c r="F80" s="243">
        <f t="shared" si="0"/>
        <v>0</v>
      </c>
      <c r="G80" s="37">
        <f t="shared" si="6"/>
        <v>-1.9463186617940664E-10</v>
      </c>
      <c r="M80" s="132">
        <f t="shared" si="1"/>
        <v>0</v>
      </c>
      <c r="N80" s="162">
        <f t="shared" si="2"/>
        <v>0</v>
      </c>
    </row>
    <row r="81" spans="1:14" s="1" customFormat="1" x14ac:dyDescent="0.2">
      <c r="A81" s="34" t="str">
        <f t="shared" si="9"/>
        <v>Finished</v>
      </c>
      <c r="B81" s="35">
        <f t="shared" si="4"/>
        <v>44378</v>
      </c>
      <c r="C81" s="36">
        <f t="shared" si="5"/>
        <v>-1.9463186617940664E-10</v>
      </c>
      <c r="D81" s="36">
        <f t="shared" si="7"/>
        <v>0</v>
      </c>
      <c r="E81" s="243">
        <f t="shared" si="8"/>
        <v>0</v>
      </c>
      <c r="F81" s="243">
        <f t="shared" si="0"/>
        <v>0</v>
      </c>
      <c r="G81" s="37">
        <f t="shared" si="6"/>
        <v>-1.9463186617940664E-10</v>
      </c>
      <c r="M81" s="132">
        <f t="shared" si="1"/>
        <v>0</v>
      </c>
      <c r="N81" s="162">
        <f t="shared" si="2"/>
        <v>0</v>
      </c>
    </row>
    <row r="82" spans="1:14" s="1" customFormat="1" x14ac:dyDescent="0.2">
      <c r="A82" s="34" t="str">
        <f t="shared" si="9"/>
        <v>Finished</v>
      </c>
      <c r="B82" s="35">
        <f t="shared" si="4"/>
        <v>44409</v>
      </c>
      <c r="C82" s="36">
        <f t="shared" si="5"/>
        <v>-1.9463186617940664E-10</v>
      </c>
      <c r="D82" s="36">
        <f t="shared" si="7"/>
        <v>0</v>
      </c>
      <c r="E82" s="243">
        <f t="shared" si="8"/>
        <v>0</v>
      </c>
      <c r="F82" s="243">
        <f t="shared" si="0"/>
        <v>0</v>
      </c>
      <c r="G82" s="37">
        <f t="shared" si="6"/>
        <v>-1.9463186617940664E-10</v>
      </c>
      <c r="M82" s="132">
        <f t="shared" si="1"/>
        <v>0</v>
      </c>
      <c r="N82" s="162">
        <f t="shared" si="2"/>
        <v>0</v>
      </c>
    </row>
    <row r="83" spans="1:14" s="1" customFormat="1" x14ac:dyDescent="0.2">
      <c r="A83" s="34" t="str">
        <f t="shared" si="9"/>
        <v>Finished</v>
      </c>
      <c r="B83" s="35">
        <f t="shared" si="4"/>
        <v>44440</v>
      </c>
      <c r="C83" s="36">
        <f t="shared" si="5"/>
        <v>-1.9463186617940664E-10</v>
      </c>
      <c r="D83" s="36">
        <f t="shared" si="7"/>
        <v>0</v>
      </c>
      <c r="E83" s="243">
        <f t="shared" si="8"/>
        <v>0</v>
      </c>
      <c r="F83" s="243">
        <f t="shared" si="0"/>
        <v>0</v>
      </c>
      <c r="G83" s="37">
        <f t="shared" si="6"/>
        <v>-1.9463186617940664E-10</v>
      </c>
      <c r="M83" s="132">
        <f t="shared" si="1"/>
        <v>0</v>
      </c>
      <c r="N83" s="162">
        <f t="shared" si="2"/>
        <v>0</v>
      </c>
    </row>
    <row r="84" spans="1:14" s="1" customFormat="1" x14ac:dyDescent="0.2">
      <c r="A84" s="34" t="str">
        <f t="shared" si="9"/>
        <v>Finished</v>
      </c>
      <c r="B84" s="35">
        <f t="shared" si="4"/>
        <v>44470</v>
      </c>
      <c r="C84" s="36">
        <f t="shared" si="5"/>
        <v>-1.9463186617940664E-10</v>
      </c>
      <c r="D84" s="36">
        <f t="shared" si="7"/>
        <v>0</v>
      </c>
      <c r="E84" s="243">
        <f t="shared" si="8"/>
        <v>0</v>
      </c>
      <c r="F84" s="243">
        <f t="shared" si="0"/>
        <v>0</v>
      </c>
      <c r="G84" s="37">
        <f t="shared" si="6"/>
        <v>-1.9463186617940664E-10</v>
      </c>
      <c r="M84" s="132">
        <f t="shared" si="1"/>
        <v>0</v>
      </c>
      <c r="N84" s="162">
        <f t="shared" si="2"/>
        <v>0</v>
      </c>
    </row>
    <row r="85" spans="1:14" s="1" customFormat="1" x14ac:dyDescent="0.2">
      <c r="A85" s="34" t="str">
        <f t="shared" si="9"/>
        <v>Finished</v>
      </c>
      <c r="B85" s="35">
        <f t="shared" si="4"/>
        <v>44501</v>
      </c>
      <c r="C85" s="36">
        <f t="shared" si="5"/>
        <v>-1.9463186617940664E-10</v>
      </c>
      <c r="D85" s="36">
        <f t="shared" si="7"/>
        <v>0</v>
      </c>
      <c r="E85" s="243">
        <f t="shared" si="8"/>
        <v>0</v>
      </c>
      <c r="F85" s="243">
        <f t="shared" si="0"/>
        <v>0</v>
      </c>
      <c r="G85" s="37">
        <f t="shared" si="6"/>
        <v>-1.9463186617940664E-10</v>
      </c>
      <c r="M85" s="132">
        <f t="shared" si="1"/>
        <v>0</v>
      </c>
      <c r="N85" s="162">
        <f t="shared" si="2"/>
        <v>0</v>
      </c>
    </row>
    <row r="86" spans="1:14" s="1" customFormat="1" x14ac:dyDescent="0.2">
      <c r="A86" s="34" t="str">
        <f t="shared" si="9"/>
        <v>Finished</v>
      </c>
      <c r="B86" s="35">
        <f t="shared" si="4"/>
        <v>44531</v>
      </c>
      <c r="C86" s="36">
        <f t="shared" si="5"/>
        <v>-1.9463186617940664E-10</v>
      </c>
      <c r="D86" s="36">
        <f t="shared" si="7"/>
        <v>0</v>
      </c>
      <c r="E86" s="243">
        <f t="shared" si="8"/>
        <v>0</v>
      </c>
      <c r="F86" s="243">
        <f t="shared" si="0"/>
        <v>0</v>
      </c>
      <c r="G86" s="37">
        <f t="shared" si="6"/>
        <v>-1.9463186617940664E-10</v>
      </c>
      <c r="M86" s="132">
        <f t="shared" si="1"/>
        <v>0</v>
      </c>
      <c r="N86" s="162">
        <f t="shared" si="2"/>
        <v>0</v>
      </c>
    </row>
    <row r="87" spans="1:14" s="1" customFormat="1" x14ac:dyDescent="0.2">
      <c r="A87" s="34" t="str">
        <f t="shared" si="9"/>
        <v>Finished</v>
      </c>
      <c r="B87" s="35">
        <f t="shared" si="4"/>
        <v>44562</v>
      </c>
      <c r="C87" s="36">
        <f t="shared" si="5"/>
        <v>-1.9463186617940664E-10</v>
      </c>
      <c r="D87" s="36">
        <f t="shared" si="7"/>
        <v>0</v>
      </c>
      <c r="E87" s="243">
        <f t="shared" si="8"/>
        <v>0</v>
      </c>
      <c r="F87" s="243">
        <f t="shared" ref="F87:F150" si="10">+IF(A87&lt;=num_pmts,periodic_pmt-M87,0)</f>
        <v>0</v>
      </c>
      <c r="G87" s="37">
        <f t="shared" si="6"/>
        <v>-1.9463186617940664E-10</v>
      </c>
      <c r="M87" s="132">
        <f t="shared" ref="M87:M150" si="11">+N87*$M$19</f>
        <v>0</v>
      </c>
      <c r="N87" s="162">
        <f t="shared" ref="N87:N150" si="12">+IF(A87&lt;=num_pmts,(num_pmts-A87+1)/$F$3,0)</f>
        <v>0</v>
      </c>
    </row>
    <row r="88" spans="1:14" s="1" customFormat="1" x14ac:dyDescent="0.2">
      <c r="A88" s="34" t="str">
        <f t="shared" si="9"/>
        <v>Finished</v>
      </c>
      <c r="B88" s="35">
        <f t="shared" ref="B88:B151" si="13">+EDATE(B87,Len_of_pmt_interval)</f>
        <v>44593</v>
      </c>
      <c r="C88" s="36">
        <f t="shared" ref="C88:C151" si="14">+G87</f>
        <v>-1.9463186617940664E-10</v>
      </c>
      <c r="D88" s="36">
        <f t="shared" si="7"/>
        <v>0</v>
      </c>
      <c r="E88" s="243">
        <f t="shared" si="8"/>
        <v>0</v>
      </c>
      <c r="F88" s="243">
        <f t="shared" si="10"/>
        <v>0</v>
      </c>
      <c r="G88" s="37">
        <f t="shared" ref="G88:G151" si="15">+C88-F88</f>
        <v>-1.9463186617940664E-10</v>
      </c>
      <c r="M88" s="132">
        <f t="shared" si="11"/>
        <v>0</v>
      </c>
      <c r="N88" s="162">
        <f t="shared" si="12"/>
        <v>0</v>
      </c>
    </row>
    <row r="89" spans="1:14" s="1" customFormat="1" x14ac:dyDescent="0.2">
      <c r="A89" s="34" t="str">
        <f t="shared" si="9"/>
        <v>Finished</v>
      </c>
      <c r="B89" s="35">
        <f t="shared" si="13"/>
        <v>44621</v>
      </c>
      <c r="C89" s="36">
        <f t="shared" si="14"/>
        <v>-1.9463186617940664E-10</v>
      </c>
      <c r="D89" s="36">
        <f t="shared" ref="D89:D152" si="16">+E89+F89</f>
        <v>0</v>
      </c>
      <c r="E89" s="243">
        <f t="shared" ref="E89:E152" si="17">+M89</f>
        <v>0</v>
      </c>
      <c r="F89" s="243">
        <f t="shared" si="10"/>
        <v>0</v>
      </c>
      <c r="G89" s="37">
        <f t="shared" si="15"/>
        <v>-1.9463186617940664E-10</v>
      </c>
      <c r="M89" s="132">
        <f t="shared" si="11"/>
        <v>0</v>
      </c>
      <c r="N89" s="162">
        <f t="shared" si="12"/>
        <v>0</v>
      </c>
    </row>
    <row r="90" spans="1:14" s="1" customFormat="1" x14ac:dyDescent="0.2">
      <c r="A90" s="34" t="str">
        <f t="shared" si="9"/>
        <v>Finished</v>
      </c>
      <c r="B90" s="35">
        <f t="shared" si="13"/>
        <v>44652</v>
      </c>
      <c r="C90" s="36">
        <f t="shared" si="14"/>
        <v>-1.9463186617940664E-10</v>
      </c>
      <c r="D90" s="36">
        <f t="shared" si="16"/>
        <v>0</v>
      </c>
      <c r="E90" s="243">
        <f t="shared" si="17"/>
        <v>0</v>
      </c>
      <c r="F90" s="243">
        <f t="shared" si="10"/>
        <v>0</v>
      </c>
      <c r="G90" s="37">
        <f t="shared" si="15"/>
        <v>-1.9463186617940664E-10</v>
      </c>
      <c r="M90" s="132">
        <f t="shared" si="11"/>
        <v>0</v>
      </c>
      <c r="N90" s="162">
        <f t="shared" si="12"/>
        <v>0</v>
      </c>
    </row>
    <row r="91" spans="1:14" s="1" customFormat="1" x14ac:dyDescent="0.2">
      <c r="A91" s="34" t="str">
        <f t="shared" si="9"/>
        <v>Finished</v>
      </c>
      <c r="B91" s="35">
        <f t="shared" si="13"/>
        <v>44682</v>
      </c>
      <c r="C91" s="36">
        <f t="shared" si="14"/>
        <v>-1.9463186617940664E-10</v>
      </c>
      <c r="D91" s="36">
        <f t="shared" si="16"/>
        <v>0</v>
      </c>
      <c r="E91" s="243">
        <f t="shared" si="17"/>
        <v>0</v>
      </c>
      <c r="F91" s="243">
        <f t="shared" si="10"/>
        <v>0</v>
      </c>
      <c r="G91" s="37">
        <f t="shared" si="15"/>
        <v>-1.9463186617940664E-10</v>
      </c>
      <c r="M91" s="132">
        <f t="shared" si="11"/>
        <v>0</v>
      </c>
      <c r="N91" s="162">
        <f t="shared" si="12"/>
        <v>0</v>
      </c>
    </row>
    <row r="92" spans="1:14" s="1" customFormat="1" x14ac:dyDescent="0.2">
      <c r="A92" s="34" t="str">
        <f t="shared" si="9"/>
        <v>Finished</v>
      </c>
      <c r="B92" s="35">
        <f t="shared" si="13"/>
        <v>44713</v>
      </c>
      <c r="C92" s="36">
        <f t="shared" si="14"/>
        <v>-1.9463186617940664E-10</v>
      </c>
      <c r="D92" s="36">
        <f t="shared" si="16"/>
        <v>0</v>
      </c>
      <c r="E92" s="243">
        <f t="shared" si="17"/>
        <v>0</v>
      </c>
      <c r="F92" s="243">
        <f t="shared" si="10"/>
        <v>0</v>
      </c>
      <c r="G92" s="37">
        <f t="shared" si="15"/>
        <v>-1.9463186617940664E-10</v>
      </c>
      <c r="M92" s="132">
        <f t="shared" si="11"/>
        <v>0</v>
      </c>
      <c r="N92" s="162">
        <f t="shared" si="12"/>
        <v>0</v>
      </c>
    </row>
    <row r="93" spans="1:14" s="1" customFormat="1" x14ac:dyDescent="0.2">
      <c r="A93" s="34" t="str">
        <f t="shared" si="9"/>
        <v>Finished</v>
      </c>
      <c r="B93" s="35">
        <f t="shared" si="13"/>
        <v>44743</v>
      </c>
      <c r="C93" s="36">
        <f t="shared" si="14"/>
        <v>-1.9463186617940664E-10</v>
      </c>
      <c r="D93" s="36">
        <f t="shared" si="16"/>
        <v>0</v>
      </c>
      <c r="E93" s="243">
        <f t="shared" si="17"/>
        <v>0</v>
      </c>
      <c r="F93" s="243">
        <f t="shared" si="10"/>
        <v>0</v>
      </c>
      <c r="G93" s="37">
        <f t="shared" si="15"/>
        <v>-1.9463186617940664E-10</v>
      </c>
      <c r="M93" s="132">
        <f t="shared" si="11"/>
        <v>0</v>
      </c>
      <c r="N93" s="162">
        <f t="shared" si="12"/>
        <v>0</v>
      </c>
    </row>
    <row r="94" spans="1:14" s="1" customFormat="1" x14ac:dyDescent="0.2">
      <c r="A94" s="34" t="str">
        <f t="shared" si="9"/>
        <v>Finished</v>
      </c>
      <c r="B94" s="35">
        <f t="shared" si="13"/>
        <v>44774</v>
      </c>
      <c r="C94" s="36">
        <f t="shared" si="14"/>
        <v>-1.9463186617940664E-10</v>
      </c>
      <c r="D94" s="36">
        <f t="shared" si="16"/>
        <v>0</v>
      </c>
      <c r="E94" s="243">
        <f t="shared" si="17"/>
        <v>0</v>
      </c>
      <c r="F94" s="243">
        <f t="shared" si="10"/>
        <v>0</v>
      </c>
      <c r="G94" s="37">
        <f t="shared" si="15"/>
        <v>-1.9463186617940664E-10</v>
      </c>
      <c r="M94" s="132">
        <f t="shared" si="11"/>
        <v>0</v>
      </c>
      <c r="N94" s="162">
        <f t="shared" si="12"/>
        <v>0</v>
      </c>
    </row>
    <row r="95" spans="1:14" s="1" customFormat="1" x14ac:dyDescent="0.2">
      <c r="A95" s="34" t="str">
        <f t="shared" si="9"/>
        <v>Finished</v>
      </c>
      <c r="B95" s="35">
        <f t="shared" si="13"/>
        <v>44805</v>
      </c>
      <c r="C95" s="36">
        <f t="shared" si="14"/>
        <v>-1.9463186617940664E-10</v>
      </c>
      <c r="D95" s="36">
        <f t="shared" si="16"/>
        <v>0</v>
      </c>
      <c r="E95" s="243">
        <f t="shared" si="17"/>
        <v>0</v>
      </c>
      <c r="F95" s="243">
        <f t="shared" si="10"/>
        <v>0</v>
      </c>
      <c r="G95" s="37">
        <f t="shared" si="15"/>
        <v>-1.9463186617940664E-10</v>
      </c>
      <c r="M95" s="132">
        <f t="shared" si="11"/>
        <v>0</v>
      </c>
      <c r="N95" s="162">
        <f t="shared" si="12"/>
        <v>0</v>
      </c>
    </row>
    <row r="96" spans="1:14" s="1" customFormat="1" x14ac:dyDescent="0.2">
      <c r="A96" s="34" t="str">
        <f t="shared" si="9"/>
        <v>Finished</v>
      </c>
      <c r="B96" s="35">
        <f t="shared" si="13"/>
        <v>44835</v>
      </c>
      <c r="C96" s="36">
        <f t="shared" si="14"/>
        <v>-1.9463186617940664E-10</v>
      </c>
      <c r="D96" s="36">
        <f t="shared" si="16"/>
        <v>0</v>
      </c>
      <c r="E96" s="243">
        <f t="shared" si="17"/>
        <v>0</v>
      </c>
      <c r="F96" s="243">
        <f t="shared" si="10"/>
        <v>0</v>
      </c>
      <c r="G96" s="37">
        <f t="shared" si="15"/>
        <v>-1.9463186617940664E-10</v>
      </c>
      <c r="M96" s="132">
        <f t="shared" si="11"/>
        <v>0</v>
      </c>
      <c r="N96" s="162">
        <f t="shared" si="12"/>
        <v>0</v>
      </c>
    </row>
    <row r="97" spans="1:14" s="1" customFormat="1" x14ac:dyDescent="0.2">
      <c r="A97" s="34" t="str">
        <f t="shared" si="9"/>
        <v>Finished</v>
      </c>
      <c r="B97" s="35">
        <f t="shared" si="13"/>
        <v>44866</v>
      </c>
      <c r="C97" s="36">
        <f t="shared" si="14"/>
        <v>-1.9463186617940664E-10</v>
      </c>
      <c r="D97" s="36">
        <f t="shared" si="16"/>
        <v>0</v>
      </c>
      <c r="E97" s="243">
        <f t="shared" si="17"/>
        <v>0</v>
      </c>
      <c r="F97" s="243">
        <f t="shared" si="10"/>
        <v>0</v>
      </c>
      <c r="G97" s="37">
        <f t="shared" si="15"/>
        <v>-1.9463186617940664E-10</v>
      </c>
      <c r="M97" s="132">
        <f t="shared" si="11"/>
        <v>0</v>
      </c>
      <c r="N97" s="162">
        <f t="shared" si="12"/>
        <v>0</v>
      </c>
    </row>
    <row r="98" spans="1:14" s="1" customFormat="1" x14ac:dyDescent="0.2">
      <c r="A98" s="34" t="str">
        <f t="shared" si="9"/>
        <v>Finished</v>
      </c>
      <c r="B98" s="35">
        <f t="shared" si="13"/>
        <v>44896</v>
      </c>
      <c r="C98" s="36">
        <f t="shared" si="14"/>
        <v>-1.9463186617940664E-10</v>
      </c>
      <c r="D98" s="36">
        <f t="shared" si="16"/>
        <v>0</v>
      </c>
      <c r="E98" s="243">
        <f t="shared" si="17"/>
        <v>0</v>
      </c>
      <c r="F98" s="243">
        <f t="shared" si="10"/>
        <v>0</v>
      </c>
      <c r="G98" s="37">
        <f t="shared" si="15"/>
        <v>-1.9463186617940664E-10</v>
      </c>
      <c r="M98" s="132">
        <f t="shared" si="11"/>
        <v>0</v>
      </c>
      <c r="N98" s="162">
        <f t="shared" si="12"/>
        <v>0</v>
      </c>
    </row>
    <row r="99" spans="1:14" x14ac:dyDescent="0.2">
      <c r="A99" s="34" t="str">
        <f t="shared" si="9"/>
        <v>Finished</v>
      </c>
      <c r="B99" s="35">
        <f t="shared" si="13"/>
        <v>44927</v>
      </c>
      <c r="C99" s="36">
        <f t="shared" si="14"/>
        <v>-1.9463186617940664E-10</v>
      </c>
      <c r="D99" s="36">
        <f t="shared" si="16"/>
        <v>0</v>
      </c>
      <c r="E99" s="243">
        <f t="shared" si="17"/>
        <v>0</v>
      </c>
      <c r="F99" s="243">
        <f t="shared" si="10"/>
        <v>0</v>
      </c>
      <c r="G99" s="37">
        <f t="shared" si="15"/>
        <v>-1.9463186617940664E-10</v>
      </c>
      <c r="M99" s="132">
        <f t="shared" si="11"/>
        <v>0</v>
      </c>
      <c r="N99" s="162">
        <f t="shared" si="12"/>
        <v>0</v>
      </c>
    </row>
    <row r="100" spans="1:14" x14ac:dyDescent="0.2">
      <c r="A100" s="34" t="str">
        <f t="shared" si="9"/>
        <v>Finished</v>
      </c>
      <c r="B100" s="35">
        <f t="shared" si="13"/>
        <v>44958</v>
      </c>
      <c r="C100" s="36">
        <f t="shared" si="14"/>
        <v>-1.9463186617940664E-10</v>
      </c>
      <c r="D100" s="36">
        <f t="shared" si="16"/>
        <v>0</v>
      </c>
      <c r="E100" s="243">
        <f t="shared" si="17"/>
        <v>0</v>
      </c>
      <c r="F100" s="243">
        <f t="shared" si="10"/>
        <v>0</v>
      </c>
      <c r="G100" s="37">
        <f t="shared" si="15"/>
        <v>-1.9463186617940664E-10</v>
      </c>
      <c r="M100" s="132">
        <f t="shared" si="11"/>
        <v>0</v>
      </c>
      <c r="N100" s="162">
        <f t="shared" si="12"/>
        <v>0</v>
      </c>
    </row>
    <row r="101" spans="1:14" x14ac:dyDescent="0.2">
      <c r="A101" s="34" t="str">
        <f t="shared" si="9"/>
        <v>Finished</v>
      </c>
      <c r="B101" s="35">
        <f t="shared" si="13"/>
        <v>44986</v>
      </c>
      <c r="C101" s="36">
        <f t="shared" si="14"/>
        <v>-1.9463186617940664E-10</v>
      </c>
      <c r="D101" s="36">
        <f t="shared" si="16"/>
        <v>0</v>
      </c>
      <c r="E101" s="243">
        <f t="shared" si="17"/>
        <v>0</v>
      </c>
      <c r="F101" s="243">
        <f t="shared" si="10"/>
        <v>0</v>
      </c>
      <c r="G101" s="37">
        <f t="shared" si="15"/>
        <v>-1.9463186617940664E-10</v>
      </c>
      <c r="M101" s="132">
        <f t="shared" si="11"/>
        <v>0</v>
      </c>
      <c r="N101" s="162">
        <f t="shared" si="12"/>
        <v>0</v>
      </c>
    </row>
    <row r="102" spans="1:14" x14ac:dyDescent="0.2">
      <c r="A102" s="34" t="str">
        <f t="shared" si="9"/>
        <v>Finished</v>
      </c>
      <c r="B102" s="35">
        <f t="shared" si="13"/>
        <v>45017</v>
      </c>
      <c r="C102" s="36">
        <f t="shared" si="14"/>
        <v>-1.9463186617940664E-10</v>
      </c>
      <c r="D102" s="36">
        <f t="shared" si="16"/>
        <v>0</v>
      </c>
      <c r="E102" s="243">
        <f t="shared" si="17"/>
        <v>0</v>
      </c>
      <c r="F102" s="243">
        <f t="shared" si="10"/>
        <v>0</v>
      </c>
      <c r="G102" s="37">
        <f t="shared" si="15"/>
        <v>-1.9463186617940664E-10</v>
      </c>
      <c r="M102" s="132">
        <f t="shared" si="11"/>
        <v>0</v>
      </c>
      <c r="N102" s="162">
        <f t="shared" si="12"/>
        <v>0</v>
      </c>
    </row>
    <row r="103" spans="1:14" x14ac:dyDescent="0.2">
      <c r="A103" s="34" t="str">
        <f t="shared" si="9"/>
        <v>Finished</v>
      </c>
      <c r="B103" s="35">
        <f t="shared" si="13"/>
        <v>45047</v>
      </c>
      <c r="C103" s="36">
        <f t="shared" si="14"/>
        <v>-1.9463186617940664E-10</v>
      </c>
      <c r="D103" s="36">
        <f t="shared" si="16"/>
        <v>0</v>
      </c>
      <c r="E103" s="243">
        <f t="shared" si="17"/>
        <v>0</v>
      </c>
      <c r="F103" s="243">
        <f t="shared" si="10"/>
        <v>0</v>
      </c>
      <c r="G103" s="37">
        <f t="shared" si="15"/>
        <v>-1.9463186617940664E-10</v>
      </c>
      <c r="M103" s="132">
        <f t="shared" si="11"/>
        <v>0</v>
      </c>
      <c r="N103" s="162">
        <f t="shared" si="12"/>
        <v>0</v>
      </c>
    </row>
    <row r="104" spans="1:14" x14ac:dyDescent="0.2">
      <c r="A104" s="34" t="str">
        <f t="shared" si="9"/>
        <v>Finished</v>
      </c>
      <c r="B104" s="35">
        <f t="shared" si="13"/>
        <v>45078</v>
      </c>
      <c r="C104" s="36">
        <f t="shared" si="14"/>
        <v>-1.9463186617940664E-10</v>
      </c>
      <c r="D104" s="36">
        <f t="shared" si="16"/>
        <v>0</v>
      </c>
      <c r="E104" s="243">
        <f t="shared" si="17"/>
        <v>0</v>
      </c>
      <c r="F104" s="243">
        <f t="shared" si="10"/>
        <v>0</v>
      </c>
      <c r="G104" s="37">
        <f t="shared" si="15"/>
        <v>-1.9463186617940664E-10</v>
      </c>
      <c r="M104" s="132">
        <f t="shared" si="11"/>
        <v>0</v>
      </c>
      <c r="N104" s="162">
        <f t="shared" si="12"/>
        <v>0</v>
      </c>
    </row>
    <row r="105" spans="1:14" x14ac:dyDescent="0.2">
      <c r="A105" s="34" t="str">
        <f t="shared" si="9"/>
        <v>Finished</v>
      </c>
      <c r="B105" s="35">
        <f t="shared" si="13"/>
        <v>45108</v>
      </c>
      <c r="C105" s="36">
        <f t="shared" si="14"/>
        <v>-1.9463186617940664E-10</v>
      </c>
      <c r="D105" s="36">
        <f t="shared" si="16"/>
        <v>0</v>
      </c>
      <c r="E105" s="243">
        <f t="shared" si="17"/>
        <v>0</v>
      </c>
      <c r="F105" s="243">
        <f t="shared" si="10"/>
        <v>0</v>
      </c>
      <c r="G105" s="37">
        <f t="shared" si="15"/>
        <v>-1.9463186617940664E-10</v>
      </c>
      <c r="M105" s="132">
        <f t="shared" si="11"/>
        <v>0</v>
      </c>
      <c r="N105" s="162">
        <f t="shared" si="12"/>
        <v>0</v>
      </c>
    </row>
    <row r="106" spans="1:14" x14ac:dyDescent="0.2">
      <c r="A106" s="34" t="str">
        <f t="shared" si="9"/>
        <v>Finished</v>
      </c>
      <c r="B106" s="35">
        <f t="shared" si="13"/>
        <v>45139</v>
      </c>
      <c r="C106" s="36">
        <f t="shared" si="14"/>
        <v>-1.9463186617940664E-10</v>
      </c>
      <c r="D106" s="36">
        <f t="shared" si="16"/>
        <v>0</v>
      </c>
      <c r="E106" s="243">
        <f t="shared" si="17"/>
        <v>0</v>
      </c>
      <c r="F106" s="243">
        <f t="shared" si="10"/>
        <v>0</v>
      </c>
      <c r="G106" s="37">
        <f t="shared" si="15"/>
        <v>-1.9463186617940664E-10</v>
      </c>
      <c r="M106" s="132">
        <f t="shared" si="11"/>
        <v>0</v>
      </c>
      <c r="N106" s="162">
        <f t="shared" si="12"/>
        <v>0</v>
      </c>
    </row>
    <row r="107" spans="1:14" x14ac:dyDescent="0.2">
      <c r="A107" s="34" t="str">
        <f t="shared" si="9"/>
        <v>Finished</v>
      </c>
      <c r="B107" s="35">
        <f t="shared" si="13"/>
        <v>45170</v>
      </c>
      <c r="C107" s="36">
        <f t="shared" si="14"/>
        <v>-1.9463186617940664E-10</v>
      </c>
      <c r="D107" s="36">
        <f t="shared" si="16"/>
        <v>0</v>
      </c>
      <c r="E107" s="243">
        <f t="shared" si="17"/>
        <v>0</v>
      </c>
      <c r="F107" s="243">
        <f t="shared" si="10"/>
        <v>0</v>
      </c>
      <c r="G107" s="37">
        <f t="shared" si="15"/>
        <v>-1.9463186617940664E-10</v>
      </c>
      <c r="M107" s="132">
        <f t="shared" si="11"/>
        <v>0</v>
      </c>
      <c r="N107" s="162">
        <f t="shared" si="12"/>
        <v>0</v>
      </c>
    </row>
    <row r="108" spans="1:14" x14ac:dyDescent="0.2">
      <c r="A108" s="34" t="str">
        <f t="shared" si="9"/>
        <v>Finished</v>
      </c>
      <c r="B108" s="35">
        <f t="shared" si="13"/>
        <v>45200</v>
      </c>
      <c r="C108" s="36">
        <f t="shared" si="14"/>
        <v>-1.9463186617940664E-10</v>
      </c>
      <c r="D108" s="36">
        <f t="shared" si="16"/>
        <v>0</v>
      </c>
      <c r="E108" s="243">
        <f t="shared" si="17"/>
        <v>0</v>
      </c>
      <c r="F108" s="243">
        <f t="shared" si="10"/>
        <v>0</v>
      </c>
      <c r="G108" s="37">
        <f t="shared" si="15"/>
        <v>-1.9463186617940664E-10</v>
      </c>
      <c r="M108" s="132">
        <f t="shared" si="11"/>
        <v>0</v>
      </c>
      <c r="N108" s="162">
        <f t="shared" si="12"/>
        <v>0</v>
      </c>
    </row>
    <row r="109" spans="1:14" x14ac:dyDescent="0.2">
      <c r="A109" s="34" t="str">
        <f t="shared" si="9"/>
        <v>Finished</v>
      </c>
      <c r="B109" s="35">
        <f t="shared" si="13"/>
        <v>45231</v>
      </c>
      <c r="C109" s="36">
        <f t="shared" si="14"/>
        <v>-1.9463186617940664E-10</v>
      </c>
      <c r="D109" s="36">
        <f t="shared" si="16"/>
        <v>0</v>
      </c>
      <c r="E109" s="243">
        <f t="shared" si="17"/>
        <v>0</v>
      </c>
      <c r="F109" s="243">
        <f t="shared" si="10"/>
        <v>0</v>
      </c>
      <c r="G109" s="37">
        <f t="shared" si="15"/>
        <v>-1.9463186617940664E-10</v>
      </c>
      <c r="M109" s="132">
        <f t="shared" si="11"/>
        <v>0</v>
      </c>
      <c r="N109" s="162">
        <f t="shared" si="12"/>
        <v>0</v>
      </c>
    </row>
    <row r="110" spans="1:14" x14ac:dyDescent="0.2">
      <c r="A110" s="34" t="str">
        <f t="shared" si="9"/>
        <v>Finished</v>
      </c>
      <c r="B110" s="35">
        <f t="shared" si="13"/>
        <v>45261</v>
      </c>
      <c r="C110" s="36">
        <f t="shared" si="14"/>
        <v>-1.9463186617940664E-10</v>
      </c>
      <c r="D110" s="36">
        <f t="shared" si="16"/>
        <v>0</v>
      </c>
      <c r="E110" s="243">
        <f t="shared" si="17"/>
        <v>0</v>
      </c>
      <c r="F110" s="243">
        <f t="shared" si="10"/>
        <v>0</v>
      </c>
      <c r="G110" s="37">
        <f t="shared" si="15"/>
        <v>-1.9463186617940664E-10</v>
      </c>
      <c r="M110" s="132">
        <f t="shared" si="11"/>
        <v>0</v>
      </c>
      <c r="N110" s="162">
        <f t="shared" si="12"/>
        <v>0</v>
      </c>
    </row>
    <row r="111" spans="1:14" x14ac:dyDescent="0.2">
      <c r="A111" s="34" t="str">
        <f t="shared" si="9"/>
        <v>Finished</v>
      </c>
      <c r="B111" s="35">
        <f t="shared" si="13"/>
        <v>45292</v>
      </c>
      <c r="C111" s="36">
        <f t="shared" si="14"/>
        <v>-1.9463186617940664E-10</v>
      </c>
      <c r="D111" s="36">
        <f t="shared" si="16"/>
        <v>0</v>
      </c>
      <c r="E111" s="243">
        <f t="shared" si="17"/>
        <v>0</v>
      </c>
      <c r="F111" s="243">
        <f t="shared" si="10"/>
        <v>0</v>
      </c>
      <c r="G111" s="37">
        <f t="shared" si="15"/>
        <v>-1.9463186617940664E-10</v>
      </c>
      <c r="M111" s="132">
        <f t="shared" si="11"/>
        <v>0</v>
      </c>
      <c r="N111" s="162">
        <f t="shared" si="12"/>
        <v>0</v>
      </c>
    </row>
    <row r="112" spans="1:14" x14ac:dyDescent="0.2">
      <c r="A112" s="34" t="str">
        <f t="shared" si="9"/>
        <v>Finished</v>
      </c>
      <c r="B112" s="35">
        <f t="shared" si="13"/>
        <v>45323</v>
      </c>
      <c r="C112" s="36">
        <f t="shared" si="14"/>
        <v>-1.9463186617940664E-10</v>
      </c>
      <c r="D112" s="36">
        <f t="shared" si="16"/>
        <v>0</v>
      </c>
      <c r="E112" s="243">
        <f t="shared" si="17"/>
        <v>0</v>
      </c>
      <c r="F112" s="243">
        <f t="shared" si="10"/>
        <v>0</v>
      </c>
      <c r="G112" s="37">
        <f t="shared" si="15"/>
        <v>-1.9463186617940664E-10</v>
      </c>
      <c r="M112" s="132">
        <f t="shared" si="11"/>
        <v>0</v>
      </c>
      <c r="N112" s="162">
        <f t="shared" si="12"/>
        <v>0</v>
      </c>
    </row>
    <row r="113" spans="1:14" x14ac:dyDescent="0.2">
      <c r="A113" s="34" t="str">
        <f t="shared" si="9"/>
        <v>Finished</v>
      </c>
      <c r="B113" s="35">
        <f t="shared" si="13"/>
        <v>45352</v>
      </c>
      <c r="C113" s="36">
        <f t="shared" si="14"/>
        <v>-1.9463186617940664E-10</v>
      </c>
      <c r="D113" s="36">
        <f t="shared" si="16"/>
        <v>0</v>
      </c>
      <c r="E113" s="243">
        <f t="shared" si="17"/>
        <v>0</v>
      </c>
      <c r="F113" s="243">
        <f t="shared" si="10"/>
        <v>0</v>
      </c>
      <c r="G113" s="37">
        <f t="shared" si="15"/>
        <v>-1.9463186617940664E-10</v>
      </c>
      <c r="M113" s="132">
        <f t="shared" si="11"/>
        <v>0</v>
      </c>
      <c r="N113" s="162">
        <f t="shared" si="12"/>
        <v>0</v>
      </c>
    </row>
    <row r="114" spans="1:14" x14ac:dyDescent="0.2">
      <c r="A114" s="34" t="str">
        <f t="shared" si="9"/>
        <v>Finished</v>
      </c>
      <c r="B114" s="35">
        <f t="shared" si="13"/>
        <v>45383</v>
      </c>
      <c r="C114" s="36">
        <f t="shared" si="14"/>
        <v>-1.9463186617940664E-10</v>
      </c>
      <c r="D114" s="36">
        <f t="shared" si="16"/>
        <v>0</v>
      </c>
      <c r="E114" s="243">
        <f t="shared" si="17"/>
        <v>0</v>
      </c>
      <c r="F114" s="243">
        <f t="shared" si="10"/>
        <v>0</v>
      </c>
      <c r="G114" s="37">
        <f t="shared" si="15"/>
        <v>-1.9463186617940664E-10</v>
      </c>
      <c r="M114" s="132">
        <f t="shared" si="11"/>
        <v>0</v>
      </c>
      <c r="N114" s="162">
        <f t="shared" si="12"/>
        <v>0</v>
      </c>
    </row>
    <row r="115" spans="1:14" x14ac:dyDescent="0.2">
      <c r="A115" s="34" t="str">
        <f t="shared" si="9"/>
        <v>Finished</v>
      </c>
      <c r="B115" s="35">
        <f t="shared" si="13"/>
        <v>45413</v>
      </c>
      <c r="C115" s="36">
        <f t="shared" si="14"/>
        <v>-1.9463186617940664E-10</v>
      </c>
      <c r="D115" s="36">
        <f t="shared" si="16"/>
        <v>0</v>
      </c>
      <c r="E115" s="243">
        <f t="shared" si="17"/>
        <v>0</v>
      </c>
      <c r="F115" s="243">
        <f t="shared" si="10"/>
        <v>0</v>
      </c>
      <c r="G115" s="37">
        <f t="shared" si="15"/>
        <v>-1.9463186617940664E-10</v>
      </c>
      <c r="M115" s="132">
        <f t="shared" si="11"/>
        <v>0</v>
      </c>
      <c r="N115" s="162">
        <f t="shared" si="12"/>
        <v>0</v>
      </c>
    </row>
    <row r="116" spans="1:14" x14ac:dyDescent="0.2">
      <c r="A116" s="34" t="str">
        <f t="shared" si="9"/>
        <v>Finished</v>
      </c>
      <c r="B116" s="35">
        <f t="shared" si="13"/>
        <v>45444</v>
      </c>
      <c r="C116" s="36">
        <f t="shared" si="14"/>
        <v>-1.9463186617940664E-10</v>
      </c>
      <c r="D116" s="36">
        <f t="shared" si="16"/>
        <v>0</v>
      </c>
      <c r="E116" s="243">
        <f t="shared" si="17"/>
        <v>0</v>
      </c>
      <c r="F116" s="243">
        <f t="shared" si="10"/>
        <v>0</v>
      </c>
      <c r="G116" s="37">
        <f t="shared" si="15"/>
        <v>-1.9463186617940664E-10</v>
      </c>
      <c r="M116" s="132">
        <f t="shared" si="11"/>
        <v>0</v>
      </c>
      <c r="N116" s="162">
        <f t="shared" si="12"/>
        <v>0</v>
      </c>
    </row>
    <row r="117" spans="1:14" x14ac:dyDescent="0.2">
      <c r="A117" s="34" t="str">
        <f t="shared" si="9"/>
        <v>Finished</v>
      </c>
      <c r="B117" s="35">
        <f t="shared" si="13"/>
        <v>45474</v>
      </c>
      <c r="C117" s="36">
        <f t="shared" si="14"/>
        <v>-1.9463186617940664E-10</v>
      </c>
      <c r="D117" s="36">
        <f t="shared" si="16"/>
        <v>0</v>
      </c>
      <c r="E117" s="243">
        <f t="shared" si="17"/>
        <v>0</v>
      </c>
      <c r="F117" s="243">
        <f t="shared" si="10"/>
        <v>0</v>
      </c>
      <c r="G117" s="37">
        <f t="shared" si="15"/>
        <v>-1.9463186617940664E-10</v>
      </c>
      <c r="M117" s="132">
        <f t="shared" si="11"/>
        <v>0</v>
      </c>
      <c r="N117" s="162">
        <f t="shared" si="12"/>
        <v>0</v>
      </c>
    </row>
    <row r="118" spans="1:14" x14ac:dyDescent="0.2">
      <c r="A118" s="34" t="str">
        <f t="shared" si="9"/>
        <v>Finished</v>
      </c>
      <c r="B118" s="35">
        <f t="shared" si="13"/>
        <v>45505</v>
      </c>
      <c r="C118" s="36">
        <f t="shared" si="14"/>
        <v>-1.9463186617940664E-10</v>
      </c>
      <c r="D118" s="36">
        <f t="shared" si="16"/>
        <v>0</v>
      </c>
      <c r="E118" s="243">
        <f t="shared" si="17"/>
        <v>0</v>
      </c>
      <c r="F118" s="243">
        <f t="shared" si="10"/>
        <v>0</v>
      </c>
      <c r="G118" s="37">
        <f t="shared" si="15"/>
        <v>-1.9463186617940664E-10</v>
      </c>
      <c r="M118" s="132">
        <f t="shared" si="11"/>
        <v>0</v>
      </c>
      <c r="N118" s="162">
        <f t="shared" si="12"/>
        <v>0</v>
      </c>
    </row>
    <row r="119" spans="1:14" x14ac:dyDescent="0.2">
      <c r="A119" s="34" t="str">
        <f t="shared" ref="A119:A182" si="18">+IF(A118&lt;num_pmts,A118+1,"Finished")</f>
        <v>Finished</v>
      </c>
      <c r="B119" s="35">
        <f t="shared" si="13"/>
        <v>45536</v>
      </c>
      <c r="C119" s="36">
        <f t="shared" si="14"/>
        <v>-1.9463186617940664E-10</v>
      </c>
      <c r="D119" s="36">
        <f t="shared" si="16"/>
        <v>0</v>
      </c>
      <c r="E119" s="243">
        <f t="shared" si="17"/>
        <v>0</v>
      </c>
      <c r="F119" s="243">
        <f t="shared" si="10"/>
        <v>0</v>
      </c>
      <c r="G119" s="37">
        <f t="shared" si="15"/>
        <v>-1.9463186617940664E-10</v>
      </c>
      <c r="M119" s="132">
        <f t="shared" si="11"/>
        <v>0</v>
      </c>
      <c r="N119" s="162">
        <f t="shared" si="12"/>
        <v>0</v>
      </c>
    </row>
    <row r="120" spans="1:14" x14ac:dyDescent="0.2">
      <c r="A120" s="34" t="str">
        <f t="shared" si="18"/>
        <v>Finished</v>
      </c>
      <c r="B120" s="35">
        <f t="shared" si="13"/>
        <v>45566</v>
      </c>
      <c r="C120" s="36">
        <f t="shared" si="14"/>
        <v>-1.9463186617940664E-10</v>
      </c>
      <c r="D120" s="36">
        <f t="shared" si="16"/>
        <v>0</v>
      </c>
      <c r="E120" s="243">
        <f t="shared" si="17"/>
        <v>0</v>
      </c>
      <c r="F120" s="243">
        <f t="shared" si="10"/>
        <v>0</v>
      </c>
      <c r="G120" s="37">
        <f t="shared" si="15"/>
        <v>-1.9463186617940664E-10</v>
      </c>
      <c r="M120" s="132">
        <f t="shared" si="11"/>
        <v>0</v>
      </c>
      <c r="N120" s="162">
        <f t="shared" si="12"/>
        <v>0</v>
      </c>
    </row>
    <row r="121" spans="1:14" x14ac:dyDescent="0.2">
      <c r="A121" s="34" t="str">
        <f t="shared" si="18"/>
        <v>Finished</v>
      </c>
      <c r="B121" s="35">
        <f t="shared" si="13"/>
        <v>45597</v>
      </c>
      <c r="C121" s="36">
        <f t="shared" si="14"/>
        <v>-1.9463186617940664E-10</v>
      </c>
      <c r="D121" s="36">
        <f t="shared" si="16"/>
        <v>0</v>
      </c>
      <c r="E121" s="243">
        <f t="shared" si="17"/>
        <v>0</v>
      </c>
      <c r="F121" s="243">
        <f t="shared" si="10"/>
        <v>0</v>
      </c>
      <c r="G121" s="37">
        <f t="shared" si="15"/>
        <v>-1.9463186617940664E-10</v>
      </c>
      <c r="M121" s="132">
        <f t="shared" si="11"/>
        <v>0</v>
      </c>
      <c r="N121" s="162">
        <f t="shared" si="12"/>
        <v>0</v>
      </c>
    </row>
    <row r="122" spans="1:14" x14ac:dyDescent="0.2">
      <c r="A122" s="34" t="str">
        <f t="shared" si="18"/>
        <v>Finished</v>
      </c>
      <c r="B122" s="35">
        <f t="shared" si="13"/>
        <v>45627</v>
      </c>
      <c r="C122" s="36">
        <f t="shared" si="14"/>
        <v>-1.9463186617940664E-10</v>
      </c>
      <c r="D122" s="36">
        <f t="shared" si="16"/>
        <v>0</v>
      </c>
      <c r="E122" s="243">
        <f t="shared" si="17"/>
        <v>0</v>
      </c>
      <c r="F122" s="243">
        <f t="shared" si="10"/>
        <v>0</v>
      </c>
      <c r="G122" s="37">
        <f t="shared" si="15"/>
        <v>-1.9463186617940664E-10</v>
      </c>
      <c r="M122" s="132">
        <f t="shared" si="11"/>
        <v>0</v>
      </c>
      <c r="N122" s="162">
        <f t="shared" si="12"/>
        <v>0</v>
      </c>
    </row>
    <row r="123" spans="1:14" x14ac:dyDescent="0.2">
      <c r="A123" s="34" t="str">
        <f t="shared" si="18"/>
        <v>Finished</v>
      </c>
      <c r="B123" s="35">
        <f t="shared" si="13"/>
        <v>45658</v>
      </c>
      <c r="C123" s="36">
        <f t="shared" si="14"/>
        <v>-1.9463186617940664E-10</v>
      </c>
      <c r="D123" s="36">
        <f t="shared" si="16"/>
        <v>0</v>
      </c>
      <c r="E123" s="243">
        <f t="shared" si="17"/>
        <v>0</v>
      </c>
      <c r="F123" s="243">
        <f t="shared" si="10"/>
        <v>0</v>
      </c>
      <c r="G123" s="37">
        <f t="shared" si="15"/>
        <v>-1.9463186617940664E-10</v>
      </c>
      <c r="M123" s="132">
        <f t="shared" si="11"/>
        <v>0</v>
      </c>
      <c r="N123" s="162">
        <f t="shared" si="12"/>
        <v>0</v>
      </c>
    </row>
    <row r="124" spans="1:14" x14ac:dyDescent="0.2">
      <c r="A124" s="34" t="str">
        <f t="shared" si="18"/>
        <v>Finished</v>
      </c>
      <c r="B124" s="35">
        <f t="shared" si="13"/>
        <v>45689</v>
      </c>
      <c r="C124" s="36">
        <f t="shared" si="14"/>
        <v>-1.9463186617940664E-10</v>
      </c>
      <c r="D124" s="36">
        <f t="shared" si="16"/>
        <v>0</v>
      </c>
      <c r="E124" s="243">
        <f t="shared" si="17"/>
        <v>0</v>
      </c>
      <c r="F124" s="243">
        <f t="shared" si="10"/>
        <v>0</v>
      </c>
      <c r="G124" s="37">
        <f t="shared" si="15"/>
        <v>-1.9463186617940664E-10</v>
      </c>
      <c r="M124" s="132">
        <f t="shared" si="11"/>
        <v>0</v>
      </c>
      <c r="N124" s="162">
        <f t="shared" si="12"/>
        <v>0</v>
      </c>
    </row>
    <row r="125" spans="1:14" x14ac:dyDescent="0.2">
      <c r="A125" s="34" t="str">
        <f t="shared" si="18"/>
        <v>Finished</v>
      </c>
      <c r="B125" s="35">
        <f t="shared" si="13"/>
        <v>45717</v>
      </c>
      <c r="C125" s="36">
        <f t="shared" si="14"/>
        <v>-1.9463186617940664E-10</v>
      </c>
      <c r="D125" s="36">
        <f t="shared" si="16"/>
        <v>0</v>
      </c>
      <c r="E125" s="243">
        <f t="shared" si="17"/>
        <v>0</v>
      </c>
      <c r="F125" s="243">
        <f t="shared" si="10"/>
        <v>0</v>
      </c>
      <c r="G125" s="37">
        <f t="shared" si="15"/>
        <v>-1.9463186617940664E-10</v>
      </c>
      <c r="M125" s="132">
        <f t="shared" si="11"/>
        <v>0</v>
      </c>
      <c r="N125" s="162">
        <f t="shared" si="12"/>
        <v>0</v>
      </c>
    </row>
    <row r="126" spans="1:14" x14ac:dyDescent="0.2">
      <c r="A126" s="34" t="str">
        <f t="shared" si="18"/>
        <v>Finished</v>
      </c>
      <c r="B126" s="35">
        <f t="shared" si="13"/>
        <v>45748</v>
      </c>
      <c r="C126" s="36">
        <f t="shared" si="14"/>
        <v>-1.9463186617940664E-10</v>
      </c>
      <c r="D126" s="36">
        <f t="shared" si="16"/>
        <v>0</v>
      </c>
      <c r="E126" s="243">
        <f t="shared" si="17"/>
        <v>0</v>
      </c>
      <c r="F126" s="243">
        <f t="shared" si="10"/>
        <v>0</v>
      </c>
      <c r="G126" s="37">
        <f t="shared" si="15"/>
        <v>-1.9463186617940664E-10</v>
      </c>
      <c r="M126" s="132">
        <f t="shared" si="11"/>
        <v>0</v>
      </c>
      <c r="N126" s="162">
        <f t="shared" si="12"/>
        <v>0</v>
      </c>
    </row>
    <row r="127" spans="1:14" x14ac:dyDescent="0.2">
      <c r="A127" s="34" t="str">
        <f t="shared" si="18"/>
        <v>Finished</v>
      </c>
      <c r="B127" s="35">
        <f t="shared" si="13"/>
        <v>45778</v>
      </c>
      <c r="C127" s="36">
        <f t="shared" si="14"/>
        <v>-1.9463186617940664E-10</v>
      </c>
      <c r="D127" s="36">
        <f t="shared" si="16"/>
        <v>0</v>
      </c>
      <c r="E127" s="243">
        <f t="shared" si="17"/>
        <v>0</v>
      </c>
      <c r="F127" s="243">
        <f t="shared" si="10"/>
        <v>0</v>
      </c>
      <c r="G127" s="37">
        <f t="shared" si="15"/>
        <v>-1.9463186617940664E-10</v>
      </c>
      <c r="M127" s="132">
        <f t="shared" si="11"/>
        <v>0</v>
      </c>
      <c r="N127" s="162">
        <f t="shared" si="12"/>
        <v>0</v>
      </c>
    </row>
    <row r="128" spans="1:14" x14ac:dyDescent="0.2">
      <c r="A128" s="34" t="str">
        <f t="shared" si="18"/>
        <v>Finished</v>
      </c>
      <c r="B128" s="35">
        <f t="shared" si="13"/>
        <v>45809</v>
      </c>
      <c r="C128" s="36">
        <f t="shared" si="14"/>
        <v>-1.9463186617940664E-10</v>
      </c>
      <c r="D128" s="36">
        <f t="shared" si="16"/>
        <v>0</v>
      </c>
      <c r="E128" s="243">
        <f t="shared" si="17"/>
        <v>0</v>
      </c>
      <c r="F128" s="243">
        <f t="shared" si="10"/>
        <v>0</v>
      </c>
      <c r="G128" s="37">
        <f t="shared" si="15"/>
        <v>-1.9463186617940664E-10</v>
      </c>
      <c r="M128" s="132">
        <f t="shared" si="11"/>
        <v>0</v>
      </c>
      <c r="N128" s="162">
        <f t="shared" si="12"/>
        <v>0</v>
      </c>
    </row>
    <row r="129" spans="1:14" x14ac:dyDescent="0.2">
      <c r="A129" s="34" t="str">
        <f t="shared" si="18"/>
        <v>Finished</v>
      </c>
      <c r="B129" s="35">
        <f t="shared" si="13"/>
        <v>45839</v>
      </c>
      <c r="C129" s="36">
        <f t="shared" si="14"/>
        <v>-1.9463186617940664E-10</v>
      </c>
      <c r="D129" s="36">
        <f t="shared" si="16"/>
        <v>0</v>
      </c>
      <c r="E129" s="243">
        <f t="shared" si="17"/>
        <v>0</v>
      </c>
      <c r="F129" s="243">
        <f t="shared" si="10"/>
        <v>0</v>
      </c>
      <c r="G129" s="37">
        <f t="shared" si="15"/>
        <v>-1.9463186617940664E-10</v>
      </c>
      <c r="M129" s="132">
        <f t="shared" si="11"/>
        <v>0</v>
      </c>
      <c r="N129" s="162">
        <f t="shared" si="12"/>
        <v>0</v>
      </c>
    </row>
    <row r="130" spans="1:14" x14ac:dyDescent="0.2">
      <c r="A130" s="34" t="str">
        <f t="shared" si="18"/>
        <v>Finished</v>
      </c>
      <c r="B130" s="35">
        <f t="shared" si="13"/>
        <v>45870</v>
      </c>
      <c r="C130" s="36">
        <f t="shared" si="14"/>
        <v>-1.9463186617940664E-10</v>
      </c>
      <c r="D130" s="36">
        <f t="shared" si="16"/>
        <v>0</v>
      </c>
      <c r="E130" s="243">
        <f t="shared" si="17"/>
        <v>0</v>
      </c>
      <c r="F130" s="243">
        <f t="shared" si="10"/>
        <v>0</v>
      </c>
      <c r="G130" s="37">
        <f t="shared" si="15"/>
        <v>-1.9463186617940664E-10</v>
      </c>
      <c r="M130" s="132">
        <f t="shared" si="11"/>
        <v>0</v>
      </c>
      <c r="N130" s="162">
        <f t="shared" si="12"/>
        <v>0</v>
      </c>
    </row>
    <row r="131" spans="1:14" x14ac:dyDescent="0.2">
      <c r="A131" s="34" t="str">
        <f t="shared" si="18"/>
        <v>Finished</v>
      </c>
      <c r="B131" s="35">
        <f t="shared" si="13"/>
        <v>45901</v>
      </c>
      <c r="C131" s="36">
        <f t="shared" si="14"/>
        <v>-1.9463186617940664E-10</v>
      </c>
      <c r="D131" s="36">
        <f t="shared" si="16"/>
        <v>0</v>
      </c>
      <c r="E131" s="243">
        <f t="shared" si="17"/>
        <v>0</v>
      </c>
      <c r="F131" s="243">
        <f t="shared" si="10"/>
        <v>0</v>
      </c>
      <c r="G131" s="37">
        <f t="shared" si="15"/>
        <v>-1.9463186617940664E-10</v>
      </c>
      <c r="M131" s="132">
        <f t="shared" si="11"/>
        <v>0</v>
      </c>
      <c r="N131" s="162">
        <f t="shared" si="12"/>
        <v>0</v>
      </c>
    </row>
    <row r="132" spans="1:14" x14ac:dyDescent="0.2">
      <c r="A132" s="34" t="str">
        <f t="shared" si="18"/>
        <v>Finished</v>
      </c>
      <c r="B132" s="35">
        <f t="shared" si="13"/>
        <v>45931</v>
      </c>
      <c r="C132" s="36">
        <f t="shared" si="14"/>
        <v>-1.9463186617940664E-10</v>
      </c>
      <c r="D132" s="36">
        <f t="shared" si="16"/>
        <v>0</v>
      </c>
      <c r="E132" s="243">
        <f t="shared" si="17"/>
        <v>0</v>
      </c>
      <c r="F132" s="243">
        <f t="shared" si="10"/>
        <v>0</v>
      </c>
      <c r="G132" s="37">
        <f t="shared" si="15"/>
        <v>-1.9463186617940664E-10</v>
      </c>
      <c r="M132" s="132">
        <f t="shared" si="11"/>
        <v>0</v>
      </c>
      <c r="N132" s="162">
        <f t="shared" si="12"/>
        <v>0</v>
      </c>
    </row>
    <row r="133" spans="1:14" x14ac:dyDescent="0.2">
      <c r="A133" s="34" t="str">
        <f t="shared" si="18"/>
        <v>Finished</v>
      </c>
      <c r="B133" s="35">
        <f t="shared" si="13"/>
        <v>45962</v>
      </c>
      <c r="C133" s="36">
        <f t="shared" si="14"/>
        <v>-1.9463186617940664E-10</v>
      </c>
      <c r="D133" s="36">
        <f t="shared" si="16"/>
        <v>0</v>
      </c>
      <c r="E133" s="243">
        <f t="shared" si="17"/>
        <v>0</v>
      </c>
      <c r="F133" s="243">
        <f t="shared" si="10"/>
        <v>0</v>
      </c>
      <c r="G133" s="37">
        <f t="shared" si="15"/>
        <v>-1.9463186617940664E-10</v>
      </c>
      <c r="M133" s="132">
        <f t="shared" si="11"/>
        <v>0</v>
      </c>
      <c r="N133" s="162">
        <f t="shared" si="12"/>
        <v>0</v>
      </c>
    </row>
    <row r="134" spans="1:14" x14ac:dyDescent="0.2">
      <c r="A134" s="34" t="str">
        <f t="shared" si="18"/>
        <v>Finished</v>
      </c>
      <c r="B134" s="35">
        <f t="shared" si="13"/>
        <v>45992</v>
      </c>
      <c r="C134" s="36">
        <f t="shared" si="14"/>
        <v>-1.9463186617940664E-10</v>
      </c>
      <c r="D134" s="36">
        <f t="shared" si="16"/>
        <v>0</v>
      </c>
      <c r="E134" s="243">
        <f t="shared" si="17"/>
        <v>0</v>
      </c>
      <c r="F134" s="243">
        <f t="shared" si="10"/>
        <v>0</v>
      </c>
      <c r="G134" s="37">
        <f t="shared" si="15"/>
        <v>-1.9463186617940664E-10</v>
      </c>
      <c r="M134" s="132">
        <f t="shared" si="11"/>
        <v>0</v>
      </c>
      <c r="N134" s="162">
        <f t="shared" si="12"/>
        <v>0</v>
      </c>
    </row>
    <row r="135" spans="1:14" x14ac:dyDescent="0.2">
      <c r="A135" s="34" t="str">
        <f t="shared" si="18"/>
        <v>Finished</v>
      </c>
      <c r="B135" s="35">
        <f t="shared" si="13"/>
        <v>46023</v>
      </c>
      <c r="C135" s="36">
        <f t="shared" si="14"/>
        <v>-1.9463186617940664E-10</v>
      </c>
      <c r="D135" s="36">
        <f t="shared" si="16"/>
        <v>0</v>
      </c>
      <c r="E135" s="243">
        <f t="shared" si="17"/>
        <v>0</v>
      </c>
      <c r="F135" s="243">
        <f t="shared" si="10"/>
        <v>0</v>
      </c>
      <c r="G135" s="37">
        <f t="shared" si="15"/>
        <v>-1.9463186617940664E-10</v>
      </c>
      <c r="M135" s="132">
        <f t="shared" si="11"/>
        <v>0</v>
      </c>
      <c r="N135" s="162">
        <f t="shared" si="12"/>
        <v>0</v>
      </c>
    </row>
    <row r="136" spans="1:14" x14ac:dyDescent="0.2">
      <c r="A136" s="34" t="str">
        <f t="shared" si="18"/>
        <v>Finished</v>
      </c>
      <c r="B136" s="35">
        <f t="shared" si="13"/>
        <v>46054</v>
      </c>
      <c r="C136" s="36">
        <f t="shared" si="14"/>
        <v>-1.9463186617940664E-10</v>
      </c>
      <c r="D136" s="36">
        <f t="shared" si="16"/>
        <v>0</v>
      </c>
      <c r="E136" s="243">
        <f t="shared" si="17"/>
        <v>0</v>
      </c>
      <c r="F136" s="243">
        <f t="shared" si="10"/>
        <v>0</v>
      </c>
      <c r="G136" s="37">
        <f t="shared" si="15"/>
        <v>-1.9463186617940664E-10</v>
      </c>
      <c r="M136" s="132">
        <f t="shared" si="11"/>
        <v>0</v>
      </c>
      <c r="N136" s="162">
        <f t="shared" si="12"/>
        <v>0</v>
      </c>
    </row>
    <row r="137" spans="1:14" x14ac:dyDescent="0.2">
      <c r="A137" s="34" t="str">
        <f t="shared" si="18"/>
        <v>Finished</v>
      </c>
      <c r="B137" s="35">
        <f t="shared" si="13"/>
        <v>46082</v>
      </c>
      <c r="C137" s="36">
        <f t="shared" si="14"/>
        <v>-1.9463186617940664E-10</v>
      </c>
      <c r="D137" s="36">
        <f t="shared" si="16"/>
        <v>0</v>
      </c>
      <c r="E137" s="243">
        <f t="shared" si="17"/>
        <v>0</v>
      </c>
      <c r="F137" s="243">
        <f t="shared" si="10"/>
        <v>0</v>
      </c>
      <c r="G137" s="37">
        <f t="shared" si="15"/>
        <v>-1.9463186617940664E-10</v>
      </c>
      <c r="M137" s="132">
        <f t="shared" si="11"/>
        <v>0</v>
      </c>
      <c r="N137" s="162">
        <f t="shared" si="12"/>
        <v>0</v>
      </c>
    </row>
    <row r="138" spans="1:14" x14ac:dyDescent="0.2">
      <c r="A138" s="34" t="str">
        <f t="shared" si="18"/>
        <v>Finished</v>
      </c>
      <c r="B138" s="35">
        <f t="shared" si="13"/>
        <v>46113</v>
      </c>
      <c r="C138" s="36">
        <f t="shared" si="14"/>
        <v>-1.9463186617940664E-10</v>
      </c>
      <c r="D138" s="36">
        <f t="shared" si="16"/>
        <v>0</v>
      </c>
      <c r="E138" s="243">
        <f t="shared" si="17"/>
        <v>0</v>
      </c>
      <c r="F138" s="243">
        <f t="shared" si="10"/>
        <v>0</v>
      </c>
      <c r="G138" s="37">
        <f t="shared" si="15"/>
        <v>-1.9463186617940664E-10</v>
      </c>
      <c r="M138" s="132">
        <f t="shared" si="11"/>
        <v>0</v>
      </c>
      <c r="N138" s="162">
        <f t="shared" si="12"/>
        <v>0</v>
      </c>
    </row>
    <row r="139" spans="1:14" x14ac:dyDescent="0.2">
      <c r="A139" s="34" t="str">
        <f t="shared" si="18"/>
        <v>Finished</v>
      </c>
      <c r="B139" s="35">
        <f t="shared" si="13"/>
        <v>46143</v>
      </c>
      <c r="C139" s="36">
        <f t="shared" si="14"/>
        <v>-1.9463186617940664E-10</v>
      </c>
      <c r="D139" s="36">
        <f t="shared" si="16"/>
        <v>0</v>
      </c>
      <c r="E139" s="243">
        <f t="shared" si="17"/>
        <v>0</v>
      </c>
      <c r="F139" s="243">
        <f t="shared" si="10"/>
        <v>0</v>
      </c>
      <c r="G139" s="37">
        <f t="shared" si="15"/>
        <v>-1.9463186617940664E-10</v>
      </c>
      <c r="M139" s="132">
        <f t="shared" si="11"/>
        <v>0</v>
      </c>
      <c r="N139" s="162">
        <f t="shared" si="12"/>
        <v>0</v>
      </c>
    </row>
    <row r="140" spans="1:14" x14ac:dyDescent="0.2">
      <c r="A140" s="34" t="str">
        <f t="shared" si="18"/>
        <v>Finished</v>
      </c>
      <c r="B140" s="35">
        <f t="shared" si="13"/>
        <v>46174</v>
      </c>
      <c r="C140" s="36">
        <f t="shared" si="14"/>
        <v>-1.9463186617940664E-10</v>
      </c>
      <c r="D140" s="36">
        <f t="shared" si="16"/>
        <v>0</v>
      </c>
      <c r="E140" s="243">
        <f t="shared" si="17"/>
        <v>0</v>
      </c>
      <c r="F140" s="243">
        <f t="shared" si="10"/>
        <v>0</v>
      </c>
      <c r="G140" s="37">
        <f t="shared" si="15"/>
        <v>-1.9463186617940664E-10</v>
      </c>
      <c r="M140" s="132">
        <f t="shared" si="11"/>
        <v>0</v>
      </c>
      <c r="N140" s="162">
        <f t="shared" si="12"/>
        <v>0</v>
      </c>
    </row>
    <row r="141" spans="1:14" x14ac:dyDescent="0.2">
      <c r="A141" s="34" t="str">
        <f t="shared" si="18"/>
        <v>Finished</v>
      </c>
      <c r="B141" s="35">
        <f t="shared" si="13"/>
        <v>46204</v>
      </c>
      <c r="C141" s="36">
        <f t="shared" si="14"/>
        <v>-1.9463186617940664E-10</v>
      </c>
      <c r="D141" s="36">
        <f t="shared" si="16"/>
        <v>0</v>
      </c>
      <c r="E141" s="243">
        <f t="shared" si="17"/>
        <v>0</v>
      </c>
      <c r="F141" s="243">
        <f t="shared" si="10"/>
        <v>0</v>
      </c>
      <c r="G141" s="37">
        <f t="shared" si="15"/>
        <v>-1.9463186617940664E-10</v>
      </c>
      <c r="M141" s="132">
        <f t="shared" si="11"/>
        <v>0</v>
      </c>
      <c r="N141" s="162">
        <f t="shared" si="12"/>
        <v>0</v>
      </c>
    </row>
    <row r="142" spans="1:14" x14ac:dyDescent="0.2">
      <c r="A142" s="34" t="str">
        <f t="shared" si="18"/>
        <v>Finished</v>
      </c>
      <c r="B142" s="35">
        <f t="shared" si="13"/>
        <v>46235</v>
      </c>
      <c r="C142" s="36">
        <f t="shared" si="14"/>
        <v>-1.9463186617940664E-10</v>
      </c>
      <c r="D142" s="36">
        <f t="shared" si="16"/>
        <v>0</v>
      </c>
      <c r="E142" s="243">
        <f t="shared" si="17"/>
        <v>0</v>
      </c>
      <c r="F142" s="243">
        <f t="shared" si="10"/>
        <v>0</v>
      </c>
      <c r="G142" s="37">
        <f t="shared" si="15"/>
        <v>-1.9463186617940664E-10</v>
      </c>
      <c r="M142" s="132">
        <f t="shared" si="11"/>
        <v>0</v>
      </c>
      <c r="N142" s="162">
        <f t="shared" si="12"/>
        <v>0</v>
      </c>
    </row>
    <row r="143" spans="1:14" x14ac:dyDescent="0.2">
      <c r="A143" s="34" t="str">
        <f t="shared" si="18"/>
        <v>Finished</v>
      </c>
      <c r="B143" s="35">
        <f t="shared" si="13"/>
        <v>46266</v>
      </c>
      <c r="C143" s="36">
        <f t="shared" si="14"/>
        <v>-1.9463186617940664E-10</v>
      </c>
      <c r="D143" s="36">
        <f t="shared" si="16"/>
        <v>0</v>
      </c>
      <c r="E143" s="243">
        <f t="shared" si="17"/>
        <v>0</v>
      </c>
      <c r="F143" s="243">
        <f t="shared" si="10"/>
        <v>0</v>
      </c>
      <c r="G143" s="37">
        <f t="shared" si="15"/>
        <v>-1.9463186617940664E-10</v>
      </c>
      <c r="M143" s="132">
        <f t="shared" si="11"/>
        <v>0</v>
      </c>
      <c r="N143" s="162">
        <f t="shared" si="12"/>
        <v>0</v>
      </c>
    </row>
    <row r="144" spans="1:14" x14ac:dyDescent="0.2">
      <c r="A144" s="34" t="str">
        <f t="shared" si="18"/>
        <v>Finished</v>
      </c>
      <c r="B144" s="35">
        <f t="shared" si="13"/>
        <v>46296</v>
      </c>
      <c r="C144" s="36">
        <f t="shared" si="14"/>
        <v>-1.9463186617940664E-10</v>
      </c>
      <c r="D144" s="36">
        <f t="shared" si="16"/>
        <v>0</v>
      </c>
      <c r="E144" s="243">
        <f t="shared" si="17"/>
        <v>0</v>
      </c>
      <c r="F144" s="243">
        <f t="shared" si="10"/>
        <v>0</v>
      </c>
      <c r="G144" s="37">
        <f t="shared" si="15"/>
        <v>-1.9463186617940664E-10</v>
      </c>
      <c r="M144" s="132">
        <f t="shared" si="11"/>
        <v>0</v>
      </c>
      <c r="N144" s="162">
        <f t="shared" si="12"/>
        <v>0</v>
      </c>
    </row>
    <row r="145" spans="1:14" x14ac:dyDescent="0.2">
      <c r="A145" s="34" t="str">
        <f t="shared" si="18"/>
        <v>Finished</v>
      </c>
      <c r="B145" s="35">
        <f t="shared" si="13"/>
        <v>46327</v>
      </c>
      <c r="C145" s="36">
        <f t="shared" si="14"/>
        <v>-1.9463186617940664E-10</v>
      </c>
      <c r="D145" s="36">
        <f t="shared" si="16"/>
        <v>0</v>
      </c>
      <c r="E145" s="243">
        <f t="shared" si="17"/>
        <v>0</v>
      </c>
      <c r="F145" s="243">
        <f t="shared" si="10"/>
        <v>0</v>
      </c>
      <c r="G145" s="37">
        <f t="shared" si="15"/>
        <v>-1.9463186617940664E-10</v>
      </c>
      <c r="M145" s="132">
        <f t="shared" si="11"/>
        <v>0</v>
      </c>
      <c r="N145" s="162">
        <f t="shared" si="12"/>
        <v>0</v>
      </c>
    </row>
    <row r="146" spans="1:14" x14ac:dyDescent="0.2">
      <c r="A146" s="34" t="str">
        <f t="shared" si="18"/>
        <v>Finished</v>
      </c>
      <c r="B146" s="35">
        <f t="shared" si="13"/>
        <v>46357</v>
      </c>
      <c r="C146" s="36">
        <f t="shared" si="14"/>
        <v>-1.9463186617940664E-10</v>
      </c>
      <c r="D146" s="36">
        <f t="shared" si="16"/>
        <v>0</v>
      </c>
      <c r="E146" s="243">
        <f t="shared" si="17"/>
        <v>0</v>
      </c>
      <c r="F146" s="243">
        <f t="shared" si="10"/>
        <v>0</v>
      </c>
      <c r="G146" s="37">
        <f t="shared" si="15"/>
        <v>-1.9463186617940664E-10</v>
      </c>
      <c r="M146" s="132">
        <f t="shared" si="11"/>
        <v>0</v>
      </c>
      <c r="N146" s="162">
        <f t="shared" si="12"/>
        <v>0</v>
      </c>
    </row>
    <row r="147" spans="1:14" x14ac:dyDescent="0.2">
      <c r="A147" s="34" t="str">
        <f t="shared" si="18"/>
        <v>Finished</v>
      </c>
      <c r="B147" s="35">
        <f t="shared" si="13"/>
        <v>46388</v>
      </c>
      <c r="C147" s="36">
        <f t="shared" si="14"/>
        <v>-1.9463186617940664E-10</v>
      </c>
      <c r="D147" s="36">
        <f t="shared" si="16"/>
        <v>0</v>
      </c>
      <c r="E147" s="243">
        <f t="shared" si="17"/>
        <v>0</v>
      </c>
      <c r="F147" s="243">
        <f t="shared" si="10"/>
        <v>0</v>
      </c>
      <c r="G147" s="37">
        <f t="shared" si="15"/>
        <v>-1.9463186617940664E-10</v>
      </c>
      <c r="M147" s="132">
        <f t="shared" si="11"/>
        <v>0</v>
      </c>
      <c r="N147" s="162">
        <f t="shared" si="12"/>
        <v>0</v>
      </c>
    </row>
    <row r="148" spans="1:14" x14ac:dyDescent="0.2">
      <c r="A148" s="34" t="str">
        <f t="shared" si="18"/>
        <v>Finished</v>
      </c>
      <c r="B148" s="35">
        <f t="shared" si="13"/>
        <v>46419</v>
      </c>
      <c r="C148" s="36">
        <f t="shared" si="14"/>
        <v>-1.9463186617940664E-10</v>
      </c>
      <c r="D148" s="36">
        <f t="shared" si="16"/>
        <v>0</v>
      </c>
      <c r="E148" s="243">
        <f t="shared" si="17"/>
        <v>0</v>
      </c>
      <c r="F148" s="243">
        <f t="shared" si="10"/>
        <v>0</v>
      </c>
      <c r="G148" s="37">
        <f t="shared" si="15"/>
        <v>-1.9463186617940664E-10</v>
      </c>
      <c r="M148" s="132">
        <f t="shared" si="11"/>
        <v>0</v>
      </c>
      <c r="N148" s="162">
        <f t="shared" si="12"/>
        <v>0</v>
      </c>
    </row>
    <row r="149" spans="1:14" x14ac:dyDescent="0.2">
      <c r="A149" s="34" t="str">
        <f t="shared" si="18"/>
        <v>Finished</v>
      </c>
      <c r="B149" s="35">
        <f t="shared" si="13"/>
        <v>46447</v>
      </c>
      <c r="C149" s="36">
        <f t="shared" si="14"/>
        <v>-1.9463186617940664E-10</v>
      </c>
      <c r="D149" s="36">
        <f t="shared" si="16"/>
        <v>0</v>
      </c>
      <c r="E149" s="243">
        <f t="shared" si="17"/>
        <v>0</v>
      </c>
      <c r="F149" s="243">
        <f t="shared" si="10"/>
        <v>0</v>
      </c>
      <c r="G149" s="37">
        <f t="shared" si="15"/>
        <v>-1.9463186617940664E-10</v>
      </c>
      <c r="M149" s="132">
        <f t="shared" si="11"/>
        <v>0</v>
      </c>
      <c r="N149" s="162">
        <f t="shared" si="12"/>
        <v>0</v>
      </c>
    </row>
    <row r="150" spans="1:14" x14ac:dyDescent="0.2">
      <c r="A150" s="34" t="str">
        <f t="shared" si="18"/>
        <v>Finished</v>
      </c>
      <c r="B150" s="35">
        <f t="shared" si="13"/>
        <v>46478</v>
      </c>
      <c r="C150" s="36">
        <f t="shared" si="14"/>
        <v>-1.9463186617940664E-10</v>
      </c>
      <c r="D150" s="36">
        <f t="shared" si="16"/>
        <v>0</v>
      </c>
      <c r="E150" s="243">
        <f t="shared" si="17"/>
        <v>0</v>
      </c>
      <c r="F150" s="243">
        <f t="shared" si="10"/>
        <v>0</v>
      </c>
      <c r="G150" s="37">
        <f t="shared" si="15"/>
        <v>-1.9463186617940664E-10</v>
      </c>
      <c r="M150" s="132">
        <f t="shared" si="11"/>
        <v>0</v>
      </c>
      <c r="N150" s="162">
        <f t="shared" si="12"/>
        <v>0</v>
      </c>
    </row>
    <row r="151" spans="1:14" x14ac:dyDescent="0.2">
      <c r="A151" s="34" t="str">
        <f t="shared" si="18"/>
        <v>Finished</v>
      </c>
      <c r="B151" s="35">
        <f t="shared" si="13"/>
        <v>46508</v>
      </c>
      <c r="C151" s="36">
        <f t="shared" si="14"/>
        <v>-1.9463186617940664E-10</v>
      </c>
      <c r="D151" s="36">
        <f t="shared" si="16"/>
        <v>0</v>
      </c>
      <c r="E151" s="243">
        <f t="shared" si="17"/>
        <v>0</v>
      </c>
      <c r="F151" s="243">
        <f t="shared" ref="F151:F214" si="19">+IF(A151&lt;=num_pmts,periodic_pmt-M151,0)</f>
        <v>0</v>
      </c>
      <c r="G151" s="37">
        <f t="shared" si="15"/>
        <v>-1.9463186617940664E-10</v>
      </c>
      <c r="M151" s="132">
        <f t="shared" ref="M151:M214" si="20">+N151*$M$19</f>
        <v>0</v>
      </c>
      <c r="N151" s="162">
        <f t="shared" ref="N151:N214" si="21">+IF(A151&lt;=num_pmts,(num_pmts-A151+1)/$F$3,0)</f>
        <v>0</v>
      </c>
    </row>
    <row r="152" spans="1:14" x14ac:dyDescent="0.2">
      <c r="A152" s="34" t="str">
        <f t="shared" si="18"/>
        <v>Finished</v>
      </c>
      <c r="B152" s="35">
        <f t="shared" ref="B152:B215" si="22">+EDATE(B151,Len_of_pmt_interval)</f>
        <v>46539</v>
      </c>
      <c r="C152" s="36">
        <f t="shared" ref="C152:C215" si="23">+G151</f>
        <v>-1.9463186617940664E-10</v>
      </c>
      <c r="D152" s="36">
        <f t="shared" si="16"/>
        <v>0</v>
      </c>
      <c r="E152" s="243">
        <f t="shared" si="17"/>
        <v>0</v>
      </c>
      <c r="F152" s="243">
        <f t="shared" si="19"/>
        <v>0</v>
      </c>
      <c r="G152" s="37">
        <f t="shared" ref="G152:G215" si="24">+C152-F152</f>
        <v>-1.9463186617940664E-10</v>
      </c>
      <c r="M152" s="132">
        <f t="shared" si="20"/>
        <v>0</v>
      </c>
      <c r="N152" s="162">
        <f t="shared" si="21"/>
        <v>0</v>
      </c>
    </row>
    <row r="153" spans="1:14" x14ac:dyDescent="0.2">
      <c r="A153" s="34" t="str">
        <f t="shared" si="18"/>
        <v>Finished</v>
      </c>
      <c r="B153" s="35">
        <f t="shared" si="22"/>
        <v>46569</v>
      </c>
      <c r="C153" s="36">
        <f t="shared" si="23"/>
        <v>-1.9463186617940664E-10</v>
      </c>
      <c r="D153" s="36">
        <f t="shared" ref="D153:D216" si="25">+E153+F153</f>
        <v>0</v>
      </c>
      <c r="E153" s="243">
        <f t="shared" ref="E153:E216" si="26">+M153</f>
        <v>0</v>
      </c>
      <c r="F153" s="243">
        <f t="shared" si="19"/>
        <v>0</v>
      </c>
      <c r="G153" s="37">
        <f t="shared" si="24"/>
        <v>-1.9463186617940664E-10</v>
      </c>
      <c r="M153" s="132">
        <f t="shared" si="20"/>
        <v>0</v>
      </c>
      <c r="N153" s="162">
        <f t="shared" si="21"/>
        <v>0</v>
      </c>
    </row>
    <row r="154" spans="1:14" x14ac:dyDescent="0.2">
      <c r="A154" s="34" t="str">
        <f t="shared" si="18"/>
        <v>Finished</v>
      </c>
      <c r="B154" s="35">
        <f t="shared" si="22"/>
        <v>46600</v>
      </c>
      <c r="C154" s="36">
        <f t="shared" si="23"/>
        <v>-1.9463186617940664E-10</v>
      </c>
      <c r="D154" s="36">
        <f t="shared" si="25"/>
        <v>0</v>
      </c>
      <c r="E154" s="243">
        <f t="shared" si="26"/>
        <v>0</v>
      </c>
      <c r="F154" s="243">
        <f t="shared" si="19"/>
        <v>0</v>
      </c>
      <c r="G154" s="37">
        <f t="shared" si="24"/>
        <v>-1.9463186617940664E-10</v>
      </c>
      <c r="M154" s="132">
        <f t="shared" si="20"/>
        <v>0</v>
      </c>
      <c r="N154" s="162">
        <f t="shared" si="21"/>
        <v>0</v>
      </c>
    </row>
    <row r="155" spans="1:14" x14ac:dyDescent="0.2">
      <c r="A155" s="34" t="str">
        <f t="shared" si="18"/>
        <v>Finished</v>
      </c>
      <c r="B155" s="35">
        <f t="shared" si="22"/>
        <v>46631</v>
      </c>
      <c r="C155" s="36">
        <f t="shared" si="23"/>
        <v>-1.9463186617940664E-10</v>
      </c>
      <c r="D155" s="36">
        <f t="shared" si="25"/>
        <v>0</v>
      </c>
      <c r="E155" s="243">
        <f t="shared" si="26"/>
        <v>0</v>
      </c>
      <c r="F155" s="243">
        <f t="shared" si="19"/>
        <v>0</v>
      </c>
      <c r="G155" s="37">
        <f t="shared" si="24"/>
        <v>-1.9463186617940664E-10</v>
      </c>
      <c r="M155" s="132">
        <f t="shared" si="20"/>
        <v>0</v>
      </c>
      <c r="N155" s="162">
        <f t="shared" si="21"/>
        <v>0</v>
      </c>
    </row>
    <row r="156" spans="1:14" x14ac:dyDescent="0.2">
      <c r="A156" s="34" t="str">
        <f t="shared" si="18"/>
        <v>Finished</v>
      </c>
      <c r="B156" s="35">
        <f t="shared" si="22"/>
        <v>46661</v>
      </c>
      <c r="C156" s="36">
        <f t="shared" si="23"/>
        <v>-1.9463186617940664E-10</v>
      </c>
      <c r="D156" s="36">
        <f t="shared" si="25"/>
        <v>0</v>
      </c>
      <c r="E156" s="243">
        <f t="shared" si="26"/>
        <v>0</v>
      </c>
      <c r="F156" s="243">
        <f t="shared" si="19"/>
        <v>0</v>
      </c>
      <c r="G156" s="37">
        <f t="shared" si="24"/>
        <v>-1.9463186617940664E-10</v>
      </c>
      <c r="M156" s="132">
        <f t="shared" si="20"/>
        <v>0</v>
      </c>
      <c r="N156" s="162">
        <f t="shared" si="21"/>
        <v>0</v>
      </c>
    </row>
    <row r="157" spans="1:14" x14ac:dyDescent="0.2">
      <c r="A157" s="34" t="str">
        <f t="shared" si="18"/>
        <v>Finished</v>
      </c>
      <c r="B157" s="35">
        <f t="shared" si="22"/>
        <v>46692</v>
      </c>
      <c r="C157" s="36">
        <f t="shared" si="23"/>
        <v>-1.9463186617940664E-10</v>
      </c>
      <c r="D157" s="36">
        <f t="shared" si="25"/>
        <v>0</v>
      </c>
      <c r="E157" s="243">
        <f t="shared" si="26"/>
        <v>0</v>
      </c>
      <c r="F157" s="243">
        <f t="shared" si="19"/>
        <v>0</v>
      </c>
      <c r="G157" s="37">
        <f t="shared" si="24"/>
        <v>-1.9463186617940664E-10</v>
      </c>
      <c r="M157" s="132">
        <f t="shared" si="20"/>
        <v>0</v>
      </c>
      <c r="N157" s="162">
        <f t="shared" si="21"/>
        <v>0</v>
      </c>
    </row>
    <row r="158" spans="1:14" x14ac:dyDescent="0.2">
      <c r="A158" s="34" t="str">
        <f t="shared" si="18"/>
        <v>Finished</v>
      </c>
      <c r="B158" s="35">
        <f t="shared" si="22"/>
        <v>46722</v>
      </c>
      <c r="C158" s="36">
        <f t="shared" si="23"/>
        <v>-1.9463186617940664E-10</v>
      </c>
      <c r="D158" s="36">
        <f t="shared" si="25"/>
        <v>0</v>
      </c>
      <c r="E158" s="243">
        <f t="shared" si="26"/>
        <v>0</v>
      </c>
      <c r="F158" s="243">
        <f t="shared" si="19"/>
        <v>0</v>
      </c>
      <c r="G158" s="37">
        <f t="shared" si="24"/>
        <v>-1.9463186617940664E-10</v>
      </c>
      <c r="M158" s="132">
        <f t="shared" si="20"/>
        <v>0</v>
      </c>
      <c r="N158" s="162">
        <f t="shared" si="21"/>
        <v>0</v>
      </c>
    </row>
    <row r="159" spans="1:14" x14ac:dyDescent="0.2">
      <c r="A159" s="34" t="str">
        <f t="shared" si="18"/>
        <v>Finished</v>
      </c>
      <c r="B159" s="35">
        <f t="shared" si="22"/>
        <v>46753</v>
      </c>
      <c r="C159" s="36">
        <f t="shared" si="23"/>
        <v>-1.9463186617940664E-10</v>
      </c>
      <c r="D159" s="36">
        <f t="shared" si="25"/>
        <v>0</v>
      </c>
      <c r="E159" s="243">
        <f t="shared" si="26"/>
        <v>0</v>
      </c>
      <c r="F159" s="243">
        <f t="shared" si="19"/>
        <v>0</v>
      </c>
      <c r="G159" s="37">
        <f t="shared" si="24"/>
        <v>-1.9463186617940664E-10</v>
      </c>
      <c r="M159" s="132">
        <f t="shared" si="20"/>
        <v>0</v>
      </c>
      <c r="N159" s="162">
        <f t="shared" si="21"/>
        <v>0</v>
      </c>
    </row>
    <row r="160" spans="1:14" x14ac:dyDescent="0.2">
      <c r="A160" s="34" t="str">
        <f t="shared" si="18"/>
        <v>Finished</v>
      </c>
      <c r="B160" s="35">
        <f t="shared" si="22"/>
        <v>46784</v>
      </c>
      <c r="C160" s="36">
        <f t="shared" si="23"/>
        <v>-1.9463186617940664E-10</v>
      </c>
      <c r="D160" s="36">
        <f t="shared" si="25"/>
        <v>0</v>
      </c>
      <c r="E160" s="243">
        <f t="shared" si="26"/>
        <v>0</v>
      </c>
      <c r="F160" s="243">
        <f t="shared" si="19"/>
        <v>0</v>
      </c>
      <c r="G160" s="37">
        <f t="shared" si="24"/>
        <v>-1.9463186617940664E-10</v>
      </c>
      <c r="M160" s="132">
        <f t="shared" si="20"/>
        <v>0</v>
      </c>
      <c r="N160" s="162">
        <f t="shared" si="21"/>
        <v>0</v>
      </c>
    </row>
    <row r="161" spans="1:14" x14ac:dyDescent="0.2">
      <c r="A161" s="34" t="str">
        <f t="shared" si="18"/>
        <v>Finished</v>
      </c>
      <c r="B161" s="35">
        <f t="shared" si="22"/>
        <v>46813</v>
      </c>
      <c r="C161" s="36">
        <f t="shared" si="23"/>
        <v>-1.9463186617940664E-10</v>
      </c>
      <c r="D161" s="36">
        <f t="shared" si="25"/>
        <v>0</v>
      </c>
      <c r="E161" s="243">
        <f t="shared" si="26"/>
        <v>0</v>
      </c>
      <c r="F161" s="243">
        <f t="shared" si="19"/>
        <v>0</v>
      </c>
      <c r="G161" s="37">
        <f t="shared" si="24"/>
        <v>-1.9463186617940664E-10</v>
      </c>
      <c r="M161" s="132">
        <f t="shared" si="20"/>
        <v>0</v>
      </c>
      <c r="N161" s="162">
        <f t="shared" si="21"/>
        <v>0</v>
      </c>
    </row>
    <row r="162" spans="1:14" x14ac:dyDescent="0.2">
      <c r="A162" s="34" t="str">
        <f t="shared" si="18"/>
        <v>Finished</v>
      </c>
      <c r="B162" s="35">
        <f t="shared" si="22"/>
        <v>46844</v>
      </c>
      <c r="C162" s="36">
        <f t="shared" si="23"/>
        <v>-1.9463186617940664E-10</v>
      </c>
      <c r="D162" s="36">
        <f t="shared" si="25"/>
        <v>0</v>
      </c>
      <c r="E162" s="243">
        <f t="shared" si="26"/>
        <v>0</v>
      </c>
      <c r="F162" s="243">
        <f t="shared" si="19"/>
        <v>0</v>
      </c>
      <c r="G162" s="37">
        <f t="shared" si="24"/>
        <v>-1.9463186617940664E-10</v>
      </c>
      <c r="M162" s="132">
        <f t="shared" si="20"/>
        <v>0</v>
      </c>
      <c r="N162" s="162">
        <f t="shared" si="21"/>
        <v>0</v>
      </c>
    </row>
    <row r="163" spans="1:14" x14ac:dyDescent="0.2">
      <c r="A163" s="34" t="str">
        <f t="shared" si="18"/>
        <v>Finished</v>
      </c>
      <c r="B163" s="35">
        <f t="shared" si="22"/>
        <v>46874</v>
      </c>
      <c r="C163" s="36">
        <f t="shared" si="23"/>
        <v>-1.9463186617940664E-10</v>
      </c>
      <c r="D163" s="36">
        <f t="shared" si="25"/>
        <v>0</v>
      </c>
      <c r="E163" s="243">
        <f t="shared" si="26"/>
        <v>0</v>
      </c>
      <c r="F163" s="243">
        <f t="shared" si="19"/>
        <v>0</v>
      </c>
      <c r="G163" s="37">
        <f t="shared" si="24"/>
        <v>-1.9463186617940664E-10</v>
      </c>
      <c r="M163" s="132">
        <f t="shared" si="20"/>
        <v>0</v>
      </c>
      <c r="N163" s="162">
        <f t="shared" si="21"/>
        <v>0</v>
      </c>
    </row>
    <row r="164" spans="1:14" x14ac:dyDescent="0.2">
      <c r="A164" s="34" t="str">
        <f t="shared" si="18"/>
        <v>Finished</v>
      </c>
      <c r="B164" s="35">
        <f t="shared" si="22"/>
        <v>46905</v>
      </c>
      <c r="C164" s="36">
        <f t="shared" si="23"/>
        <v>-1.9463186617940664E-10</v>
      </c>
      <c r="D164" s="36">
        <f t="shared" si="25"/>
        <v>0</v>
      </c>
      <c r="E164" s="243">
        <f t="shared" si="26"/>
        <v>0</v>
      </c>
      <c r="F164" s="243">
        <f t="shared" si="19"/>
        <v>0</v>
      </c>
      <c r="G164" s="37">
        <f t="shared" si="24"/>
        <v>-1.9463186617940664E-10</v>
      </c>
      <c r="M164" s="132">
        <f t="shared" si="20"/>
        <v>0</v>
      </c>
      <c r="N164" s="162">
        <f t="shared" si="21"/>
        <v>0</v>
      </c>
    </row>
    <row r="165" spans="1:14" x14ac:dyDescent="0.2">
      <c r="A165" s="34" t="str">
        <f t="shared" si="18"/>
        <v>Finished</v>
      </c>
      <c r="B165" s="35">
        <f t="shared" si="22"/>
        <v>46935</v>
      </c>
      <c r="C165" s="36">
        <f t="shared" si="23"/>
        <v>-1.9463186617940664E-10</v>
      </c>
      <c r="D165" s="36">
        <f t="shared" si="25"/>
        <v>0</v>
      </c>
      <c r="E165" s="243">
        <f t="shared" si="26"/>
        <v>0</v>
      </c>
      <c r="F165" s="243">
        <f t="shared" si="19"/>
        <v>0</v>
      </c>
      <c r="G165" s="37">
        <f t="shared" si="24"/>
        <v>-1.9463186617940664E-10</v>
      </c>
      <c r="M165" s="132">
        <f t="shared" si="20"/>
        <v>0</v>
      </c>
      <c r="N165" s="162">
        <f t="shared" si="21"/>
        <v>0</v>
      </c>
    </row>
    <row r="166" spans="1:14" x14ac:dyDescent="0.2">
      <c r="A166" s="34" t="str">
        <f t="shared" si="18"/>
        <v>Finished</v>
      </c>
      <c r="B166" s="35">
        <f t="shared" si="22"/>
        <v>46966</v>
      </c>
      <c r="C166" s="36">
        <f t="shared" si="23"/>
        <v>-1.9463186617940664E-10</v>
      </c>
      <c r="D166" s="36">
        <f t="shared" si="25"/>
        <v>0</v>
      </c>
      <c r="E166" s="243">
        <f t="shared" si="26"/>
        <v>0</v>
      </c>
      <c r="F166" s="243">
        <f t="shared" si="19"/>
        <v>0</v>
      </c>
      <c r="G166" s="37">
        <f t="shared" si="24"/>
        <v>-1.9463186617940664E-10</v>
      </c>
      <c r="M166" s="132">
        <f t="shared" si="20"/>
        <v>0</v>
      </c>
      <c r="N166" s="162">
        <f t="shared" si="21"/>
        <v>0</v>
      </c>
    </row>
    <row r="167" spans="1:14" x14ac:dyDescent="0.2">
      <c r="A167" s="34" t="str">
        <f t="shared" si="18"/>
        <v>Finished</v>
      </c>
      <c r="B167" s="35">
        <f t="shared" si="22"/>
        <v>46997</v>
      </c>
      <c r="C167" s="36">
        <f t="shared" si="23"/>
        <v>-1.9463186617940664E-10</v>
      </c>
      <c r="D167" s="36">
        <f t="shared" si="25"/>
        <v>0</v>
      </c>
      <c r="E167" s="243">
        <f t="shared" si="26"/>
        <v>0</v>
      </c>
      <c r="F167" s="243">
        <f t="shared" si="19"/>
        <v>0</v>
      </c>
      <c r="G167" s="37">
        <f t="shared" si="24"/>
        <v>-1.9463186617940664E-10</v>
      </c>
      <c r="M167" s="132">
        <f t="shared" si="20"/>
        <v>0</v>
      </c>
      <c r="N167" s="162">
        <f t="shared" si="21"/>
        <v>0</v>
      </c>
    </row>
    <row r="168" spans="1:14" x14ac:dyDescent="0.2">
      <c r="A168" s="34" t="str">
        <f t="shared" si="18"/>
        <v>Finished</v>
      </c>
      <c r="B168" s="35">
        <f t="shared" si="22"/>
        <v>47027</v>
      </c>
      <c r="C168" s="36">
        <f t="shared" si="23"/>
        <v>-1.9463186617940664E-10</v>
      </c>
      <c r="D168" s="36">
        <f t="shared" si="25"/>
        <v>0</v>
      </c>
      <c r="E168" s="243">
        <f t="shared" si="26"/>
        <v>0</v>
      </c>
      <c r="F168" s="243">
        <f t="shared" si="19"/>
        <v>0</v>
      </c>
      <c r="G168" s="37">
        <f t="shared" si="24"/>
        <v>-1.9463186617940664E-10</v>
      </c>
      <c r="M168" s="132">
        <f t="shared" si="20"/>
        <v>0</v>
      </c>
      <c r="N168" s="162">
        <f t="shared" si="21"/>
        <v>0</v>
      </c>
    </row>
    <row r="169" spans="1:14" x14ac:dyDescent="0.2">
      <c r="A169" s="34" t="str">
        <f t="shared" si="18"/>
        <v>Finished</v>
      </c>
      <c r="B169" s="35">
        <f t="shared" si="22"/>
        <v>47058</v>
      </c>
      <c r="C169" s="36">
        <f t="shared" si="23"/>
        <v>-1.9463186617940664E-10</v>
      </c>
      <c r="D169" s="36">
        <f t="shared" si="25"/>
        <v>0</v>
      </c>
      <c r="E169" s="243">
        <f t="shared" si="26"/>
        <v>0</v>
      </c>
      <c r="F169" s="243">
        <f t="shared" si="19"/>
        <v>0</v>
      </c>
      <c r="G169" s="37">
        <f t="shared" si="24"/>
        <v>-1.9463186617940664E-10</v>
      </c>
      <c r="M169" s="132">
        <f t="shared" si="20"/>
        <v>0</v>
      </c>
      <c r="N169" s="162">
        <f t="shared" si="21"/>
        <v>0</v>
      </c>
    </row>
    <row r="170" spans="1:14" x14ac:dyDescent="0.2">
      <c r="A170" s="34" t="str">
        <f t="shared" si="18"/>
        <v>Finished</v>
      </c>
      <c r="B170" s="35">
        <f t="shared" si="22"/>
        <v>47088</v>
      </c>
      <c r="C170" s="36">
        <f t="shared" si="23"/>
        <v>-1.9463186617940664E-10</v>
      </c>
      <c r="D170" s="36">
        <f t="shared" si="25"/>
        <v>0</v>
      </c>
      <c r="E170" s="243">
        <f t="shared" si="26"/>
        <v>0</v>
      </c>
      <c r="F170" s="243">
        <f t="shared" si="19"/>
        <v>0</v>
      </c>
      <c r="G170" s="37">
        <f t="shared" si="24"/>
        <v>-1.9463186617940664E-10</v>
      </c>
      <c r="M170" s="132">
        <f t="shared" si="20"/>
        <v>0</v>
      </c>
      <c r="N170" s="162">
        <f t="shared" si="21"/>
        <v>0</v>
      </c>
    </row>
    <row r="171" spans="1:14" x14ac:dyDescent="0.2">
      <c r="A171" s="34" t="str">
        <f t="shared" si="18"/>
        <v>Finished</v>
      </c>
      <c r="B171" s="35">
        <f t="shared" si="22"/>
        <v>47119</v>
      </c>
      <c r="C171" s="36">
        <f t="shared" si="23"/>
        <v>-1.9463186617940664E-10</v>
      </c>
      <c r="D171" s="36">
        <f t="shared" si="25"/>
        <v>0</v>
      </c>
      <c r="E171" s="243">
        <f t="shared" si="26"/>
        <v>0</v>
      </c>
      <c r="F171" s="243">
        <f t="shared" si="19"/>
        <v>0</v>
      </c>
      <c r="G171" s="37">
        <f t="shared" si="24"/>
        <v>-1.9463186617940664E-10</v>
      </c>
      <c r="M171" s="132">
        <f t="shared" si="20"/>
        <v>0</v>
      </c>
      <c r="N171" s="162">
        <f t="shared" si="21"/>
        <v>0</v>
      </c>
    </row>
    <row r="172" spans="1:14" x14ac:dyDescent="0.2">
      <c r="A172" s="34" t="str">
        <f t="shared" si="18"/>
        <v>Finished</v>
      </c>
      <c r="B172" s="35">
        <f t="shared" si="22"/>
        <v>47150</v>
      </c>
      <c r="C172" s="36">
        <f t="shared" si="23"/>
        <v>-1.9463186617940664E-10</v>
      </c>
      <c r="D172" s="36">
        <f t="shared" si="25"/>
        <v>0</v>
      </c>
      <c r="E172" s="243">
        <f t="shared" si="26"/>
        <v>0</v>
      </c>
      <c r="F172" s="243">
        <f t="shared" si="19"/>
        <v>0</v>
      </c>
      <c r="G172" s="37">
        <f t="shared" si="24"/>
        <v>-1.9463186617940664E-10</v>
      </c>
      <c r="M172" s="132">
        <f t="shared" si="20"/>
        <v>0</v>
      </c>
      <c r="N172" s="162">
        <f t="shared" si="21"/>
        <v>0</v>
      </c>
    </row>
    <row r="173" spans="1:14" x14ac:dyDescent="0.2">
      <c r="A173" s="34" t="str">
        <f t="shared" si="18"/>
        <v>Finished</v>
      </c>
      <c r="B173" s="35">
        <f t="shared" si="22"/>
        <v>47178</v>
      </c>
      <c r="C173" s="36">
        <f t="shared" si="23"/>
        <v>-1.9463186617940664E-10</v>
      </c>
      <c r="D173" s="36">
        <f t="shared" si="25"/>
        <v>0</v>
      </c>
      <c r="E173" s="243">
        <f t="shared" si="26"/>
        <v>0</v>
      </c>
      <c r="F173" s="243">
        <f t="shared" si="19"/>
        <v>0</v>
      </c>
      <c r="G173" s="37">
        <f t="shared" si="24"/>
        <v>-1.9463186617940664E-10</v>
      </c>
      <c r="M173" s="132">
        <f t="shared" si="20"/>
        <v>0</v>
      </c>
      <c r="N173" s="162">
        <f t="shared" si="21"/>
        <v>0</v>
      </c>
    </row>
    <row r="174" spans="1:14" x14ac:dyDescent="0.2">
      <c r="A174" s="34" t="str">
        <f t="shared" si="18"/>
        <v>Finished</v>
      </c>
      <c r="B174" s="35">
        <f t="shared" si="22"/>
        <v>47209</v>
      </c>
      <c r="C174" s="36">
        <f t="shared" si="23"/>
        <v>-1.9463186617940664E-10</v>
      </c>
      <c r="D174" s="36">
        <f t="shared" si="25"/>
        <v>0</v>
      </c>
      <c r="E174" s="243">
        <f t="shared" si="26"/>
        <v>0</v>
      </c>
      <c r="F174" s="243">
        <f t="shared" si="19"/>
        <v>0</v>
      </c>
      <c r="G174" s="37">
        <f t="shared" si="24"/>
        <v>-1.9463186617940664E-10</v>
      </c>
      <c r="M174" s="132">
        <f t="shared" si="20"/>
        <v>0</v>
      </c>
      <c r="N174" s="162">
        <f t="shared" si="21"/>
        <v>0</v>
      </c>
    </row>
    <row r="175" spans="1:14" x14ac:dyDescent="0.2">
      <c r="A175" s="34" t="str">
        <f t="shared" si="18"/>
        <v>Finished</v>
      </c>
      <c r="B175" s="35">
        <f t="shared" si="22"/>
        <v>47239</v>
      </c>
      <c r="C175" s="36">
        <f t="shared" si="23"/>
        <v>-1.9463186617940664E-10</v>
      </c>
      <c r="D175" s="36">
        <f t="shared" si="25"/>
        <v>0</v>
      </c>
      <c r="E175" s="243">
        <f t="shared" si="26"/>
        <v>0</v>
      </c>
      <c r="F175" s="243">
        <f t="shared" si="19"/>
        <v>0</v>
      </c>
      <c r="G175" s="37">
        <f t="shared" si="24"/>
        <v>-1.9463186617940664E-10</v>
      </c>
      <c r="M175" s="132">
        <f t="shared" si="20"/>
        <v>0</v>
      </c>
      <c r="N175" s="162">
        <f t="shared" si="21"/>
        <v>0</v>
      </c>
    </row>
    <row r="176" spans="1:14" x14ac:dyDescent="0.2">
      <c r="A176" s="34" t="str">
        <f t="shared" si="18"/>
        <v>Finished</v>
      </c>
      <c r="B176" s="35">
        <f t="shared" si="22"/>
        <v>47270</v>
      </c>
      <c r="C176" s="36">
        <f t="shared" si="23"/>
        <v>-1.9463186617940664E-10</v>
      </c>
      <c r="D176" s="36">
        <f t="shared" si="25"/>
        <v>0</v>
      </c>
      <c r="E176" s="243">
        <f t="shared" si="26"/>
        <v>0</v>
      </c>
      <c r="F176" s="243">
        <f t="shared" si="19"/>
        <v>0</v>
      </c>
      <c r="G176" s="37">
        <f t="shared" si="24"/>
        <v>-1.9463186617940664E-10</v>
      </c>
      <c r="M176" s="132">
        <f t="shared" si="20"/>
        <v>0</v>
      </c>
      <c r="N176" s="162">
        <f t="shared" si="21"/>
        <v>0</v>
      </c>
    </row>
    <row r="177" spans="1:14" x14ac:dyDescent="0.2">
      <c r="A177" s="34" t="str">
        <f t="shared" si="18"/>
        <v>Finished</v>
      </c>
      <c r="B177" s="35">
        <f t="shared" si="22"/>
        <v>47300</v>
      </c>
      <c r="C177" s="36">
        <f t="shared" si="23"/>
        <v>-1.9463186617940664E-10</v>
      </c>
      <c r="D177" s="36">
        <f t="shared" si="25"/>
        <v>0</v>
      </c>
      <c r="E177" s="243">
        <f t="shared" si="26"/>
        <v>0</v>
      </c>
      <c r="F177" s="243">
        <f t="shared" si="19"/>
        <v>0</v>
      </c>
      <c r="G177" s="37">
        <f t="shared" si="24"/>
        <v>-1.9463186617940664E-10</v>
      </c>
      <c r="M177" s="132">
        <f t="shared" si="20"/>
        <v>0</v>
      </c>
      <c r="N177" s="162">
        <f t="shared" si="21"/>
        <v>0</v>
      </c>
    </row>
    <row r="178" spans="1:14" x14ac:dyDescent="0.2">
      <c r="A178" s="34" t="str">
        <f t="shared" si="18"/>
        <v>Finished</v>
      </c>
      <c r="B178" s="35">
        <f t="shared" si="22"/>
        <v>47331</v>
      </c>
      <c r="C178" s="36">
        <f t="shared" si="23"/>
        <v>-1.9463186617940664E-10</v>
      </c>
      <c r="D178" s="36">
        <f t="shared" si="25"/>
        <v>0</v>
      </c>
      <c r="E178" s="243">
        <f t="shared" si="26"/>
        <v>0</v>
      </c>
      <c r="F178" s="243">
        <f t="shared" si="19"/>
        <v>0</v>
      </c>
      <c r="G178" s="37">
        <f t="shared" si="24"/>
        <v>-1.9463186617940664E-10</v>
      </c>
      <c r="M178" s="132">
        <f t="shared" si="20"/>
        <v>0</v>
      </c>
      <c r="N178" s="162">
        <f t="shared" si="21"/>
        <v>0</v>
      </c>
    </row>
    <row r="179" spans="1:14" x14ac:dyDescent="0.2">
      <c r="A179" s="34" t="str">
        <f t="shared" si="18"/>
        <v>Finished</v>
      </c>
      <c r="B179" s="35">
        <f t="shared" si="22"/>
        <v>47362</v>
      </c>
      <c r="C179" s="36">
        <f t="shared" si="23"/>
        <v>-1.9463186617940664E-10</v>
      </c>
      <c r="D179" s="36">
        <f t="shared" si="25"/>
        <v>0</v>
      </c>
      <c r="E179" s="243">
        <f t="shared" si="26"/>
        <v>0</v>
      </c>
      <c r="F179" s="243">
        <f t="shared" si="19"/>
        <v>0</v>
      </c>
      <c r="G179" s="37">
        <f t="shared" si="24"/>
        <v>-1.9463186617940664E-10</v>
      </c>
      <c r="M179" s="132">
        <f t="shared" si="20"/>
        <v>0</v>
      </c>
      <c r="N179" s="162">
        <f t="shared" si="21"/>
        <v>0</v>
      </c>
    </row>
    <row r="180" spans="1:14" x14ac:dyDescent="0.2">
      <c r="A180" s="34" t="str">
        <f t="shared" si="18"/>
        <v>Finished</v>
      </c>
      <c r="B180" s="35">
        <f t="shared" si="22"/>
        <v>47392</v>
      </c>
      <c r="C180" s="36">
        <f t="shared" si="23"/>
        <v>-1.9463186617940664E-10</v>
      </c>
      <c r="D180" s="36">
        <f t="shared" si="25"/>
        <v>0</v>
      </c>
      <c r="E180" s="243">
        <f t="shared" si="26"/>
        <v>0</v>
      </c>
      <c r="F180" s="243">
        <f t="shared" si="19"/>
        <v>0</v>
      </c>
      <c r="G180" s="37">
        <f t="shared" si="24"/>
        <v>-1.9463186617940664E-10</v>
      </c>
      <c r="M180" s="132">
        <f t="shared" si="20"/>
        <v>0</v>
      </c>
      <c r="N180" s="162">
        <f t="shared" si="21"/>
        <v>0</v>
      </c>
    </row>
    <row r="181" spans="1:14" x14ac:dyDescent="0.2">
      <c r="A181" s="34" t="str">
        <f t="shared" si="18"/>
        <v>Finished</v>
      </c>
      <c r="B181" s="35">
        <f t="shared" si="22"/>
        <v>47423</v>
      </c>
      <c r="C181" s="36">
        <f t="shared" si="23"/>
        <v>-1.9463186617940664E-10</v>
      </c>
      <c r="D181" s="36">
        <f t="shared" si="25"/>
        <v>0</v>
      </c>
      <c r="E181" s="243">
        <f t="shared" si="26"/>
        <v>0</v>
      </c>
      <c r="F181" s="243">
        <f t="shared" si="19"/>
        <v>0</v>
      </c>
      <c r="G181" s="37">
        <f t="shared" si="24"/>
        <v>-1.9463186617940664E-10</v>
      </c>
      <c r="M181" s="132">
        <f t="shared" si="20"/>
        <v>0</v>
      </c>
      <c r="N181" s="162">
        <f t="shared" si="21"/>
        <v>0</v>
      </c>
    </row>
    <row r="182" spans="1:14" x14ac:dyDescent="0.2">
      <c r="A182" s="34" t="str">
        <f t="shared" si="18"/>
        <v>Finished</v>
      </c>
      <c r="B182" s="35">
        <f t="shared" si="22"/>
        <v>47453</v>
      </c>
      <c r="C182" s="36">
        <f t="shared" si="23"/>
        <v>-1.9463186617940664E-10</v>
      </c>
      <c r="D182" s="36">
        <f t="shared" si="25"/>
        <v>0</v>
      </c>
      <c r="E182" s="243">
        <f t="shared" si="26"/>
        <v>0</v>
      </c>
      <c r="F182" s="243">
        <f t="shared" si="19"/>
        <v>0</v>
      </c>
      <c r="G182" s="37">
        <f t="shared" si="24"/>
        <v>-1.9463186617940664E-10</v>
      </c>
      <c r="M182" s="132">
        <f t="shared" si="20"/>
        <v>0</v>
      </c>
      <c r="N182" s="162">
        <f t="shared" si="21"/>
        <v>0</v>
      </c>
    </row>
    <row r="183" spans="1:14" x14ac:dyDescent="0.2">
      <c r="A183" s="34" t="str">
        <f t="shared" ref="A183:A246" si="27">+IF(A182&lt;num_pmts,A182+1,"Finished")</f>
        <v>Finished</v>
      </c>
      <c r="B183" s="35">
        <f t="shared" si="22"/>
        <v>47484</v>
      </c>
      <c r="C183" s="36">
        <f t="shared" si="23"/>
        <v>-1.9463186617940664E-10</v>
      </c>
      <c r="D183" s="36">
        <f t="shared" si="25"/>
        <v>0</v>
      </c>
      <c r="E183" s="243">
        <f t="shared" si="26"/>
        <v>0</v>
      </c>
      <c r="F183" s="243">
        <f t="shared" si="19"/>
        <v>0</v>
      </c>
      <c r="G183" s="37">
        <f t="shared" si="24"/>
        <v>-1.9463186617940664E-10</v>
      </c>
      <c r="M183" s="132">
        <f t="shared" si="20"/>
        <v>0</v>
      </c>
      <c r="N183" s="162">
        <f t="shared" si="21"/>
        <v>0</v>
      </c>
    </row>
    <row r="184" spans="1:14" x14ac:dyDescent="0.2">
      <c r="A184" s="34" t="str">
        <f t="shared" si="27"/>
        <v>Finished</v>
      </c>
      <c r="B184" s="35">
        <f t="shared" si="22"/>
        <v>47515</v>
      </c>
      <c r="C184" s="36">
        <f t="shared" si="23"/>
        <v>-1.9463186617940664E-10</v>
      </c>
      <c r="D184" s="36">
        <f t="shared" si="25"/>
        <v>0</v>
      </c>
      <c r="E184" s="243">
        <f t="shared" si="26"/>
        <v>0</v>
      </c>
      <c r="F184" s="243">
        <f t="shared" si="19"/>
        <v>0</v>
      </c>
      <c r="G184" s="37">
        <f t="shared" si="24"/>
        <v>-1.9463186617940664E-10</v>
      </c>
      <c r="M184" s="132">
        <f t="shared" si="20"/>
        <v>0</v>
      </c>
      <c r="N184" s="162">
        <f t="shared" si="21"/>
        <v>0</v>
      </c>
    </row>
    <row r="185" spans="1:14" x14ac:dyDescent="0.2">
      <c r="A185" s="34" t="str">
        <f t="shared" si="27"/>
        <v>Finished</v>
      </c>
      <c r="B185" s="35">
        <f t="shared" si="22"/>
        <v>47543</v>
      </c>
      <c r="C185" s="36">
        <f t="shared" si="23"/>
        <v>-1.9463186617940664E-10</v>
      </c>
      <c r="D185" s="36">
        <f t="shared" si="25"/>
        <v>0</v>
      </c>
      <c r="E185" s="243">
        <f t="shared" si="26"/>
        <v>0</v>
      </c>
      <c r="F185" s="243">
        <f t="shared" si="19"/>
        <v>0</v>
      </c>
      <c r="G185" s="37">
        <f t="shared" si="24"/>
        <v>-1.9463186617940664E-10</v>
      </c>
      <c r="M185" s="132">
        <f t="shared" si="20"/>
        <v>0</v>
      </c>
      <c r="N185" s="162">
        <f t="shared" si="21"/>
        <v>0</v>
      </c>
    </row>
    <row r="186" spans="1:14" x14ac:dyDescent="0.2">
      <c r="A186" s="34" t="str">
        <f t="shared" si="27"/>
        <v>Finished</v>
      </c>
      <c r="B186" s="35">
        <f t="shared" si="22"/>
        <v>47574</v>
      </c>
      <c r="C186" s="36">
        <f t="shared" si="23"/>
        <v>-1.9463186617940664E-10</v>
      </c>
      <c r="D186" s="36">
        <f t="shared" si="25"/>
        <v>0</v>
      </c>
      <c r="E186" s="243">
        <f t="shared" si="26"/>
        <v>0</v>
      </c>
      <c r="F186" s="243">
        <f t="shared" si="19"/>
        <v>0</v>
      </c>
      <c r="G186" s="37">
        <f t="shared" si="24"/>
        <v>-1.9463186617940664E-10</v>
      </c>
      <c r="M186" s="132">
        <f t="shared" si="20"/>
        <v>0</v>
      </c>
      <c r="N186" s="162">
        <f t="shared" si="21"/>
        <v>0</v>
      </c>
    </row>
    <row r="187" spans="1:14" x14ac:dyDescent="0.2">
      <c r="A187" s="34" t="str">
        <f t="shared" si="27"/>
        <v>Finished</v>
      </c>
      <c r="B187" s="35">
        <f t="shared" si="22"/>
        <v>47604</v>
      </c>
      <c r="C187" s="36">
        <f t="shared" si="23"/>
        <v>-1.9463186617940664E-10</v>
      </c>
      <c r="D187" s="36">
        <f t="shared" si="25"/>
        <v>0</v>
      </c>
      <c r="E187" s="243">
        <f t="shared" si="26"/>
        <v>0</v>
      </c>
      <c r="F187" s="243">
        <f t="shared" si="19"/>
        <v>0</v>
      </c>
      <c r="G187" s="37">
        <f t="shared" si="24"/>
        <v>-1.9463186617940664E-10</v>
      </c>
      <c r="M187" s="132">
        <f t="shared" si="20"/>
        <v>0</v>
      </c>
      <c r="N187" s="162">
        <f t="shared" si="21"/>
        <v>0</v>
      </c>
    </row>
    <row r="188" spans="1:14" x14ac:dyDescent="0.2">
      <c r="A188" s="34" t="str">
        <f t="shared" si="27"/>
        <v>Finished</v>
      </c>
      <c r="B188" s="35">
        <f t="shared" si="22"/>
        <v>47635</v>
      </c>
      <c r="C188" s="36">
        <f t="shared" si="23"/>
        <v>-1.9463186617940664E-10</v>
      </c>
      <c r="D188" s="36">
        <f t="shared" si="25"/>
        <v>0</v>
      </c>
      <c r="E188" s="243">
        <f t="shared" si="26"/>
        <v>0</v>
      </c>
      <c r="F188" s="243">
        <f t="shared" si="19"/>
        <v>0</v>
      </c>
      <c r="G188" s="37">
        <f t="shared" si="24"/>
        <v>-1.9463186617940664E-10</v>
      </c>
      <c r="M188" s="132">
        <f t="shared" si="20"/>
        <v>0</v>
      </c>
      <c r="N188" s="162">
        <f t="shared" si="21"/>
        <v>0</v>
      </c>
    </row>
    <row r="189" spans="1:14" x14ac:dyDescent="0.2">
      <c r="A189" s="34" t="str">
        <f t="shared" si="27"/>
        <v>Finished</v>
      </c>
      <c r="B189" s="35">
        <f t="shared" si="22"/>
        <v>47665</v>
      </c>
      <c r="C189" s="36">
        <f t="shared" si="23"/>
        <v>-1.9463186617940664E-10</v>
      </c>
      <c r="D189" s="36">
        <f t="shared" si="25"/>
        <v>0</v>
      </c>
      <c r="E189" s="243">
        <f t="shared" si="26"/>
        <v>0</v>
      </c>
      <c r="F189" s="243">
        <f t="shared" si="19"/>
        <v>0</v>
      </c>
      <c r="G189" s="37">
        <f t="shared" si="24"/>
        <v>-1.9463186617940664E-10</v>
      </c>
      <c r="M189" s="132">
        <f t="shared" si="20"/>
        <v>0</v>
      </c>
      <c r="N189" s="162">
        <f t="shared" si="21"/>
        <v>0</v>
      </c>
    </row>
    <row r="190" spans="1:14" x14ac:dyDescent="0.2">
      <c r="A190" s="34" t="str">
        <f t="shared" si="27"/>
        <v>Finished</v>
      </c>
      <c r="B190" s="35">
        <f t="shared" si="22"/>
        <v>47696</v>
      </c>
      <c r="C190" s="36">
        <f t="shared" si="23"/>
        <v>-1.9463186617940664E-10</v>
      </c>
      <c r="D190" s="36">
        <f t="shared" si="25"/>
        <v>0</v>
      </c>
      <c r="E190" s="243">
        <f t="shared" si="26"/>
        <v>0</v>
      </c>
      <c r="F190" s="243">
        <f t="shared" si="19"/>
        <v>0</v>
      </c>
      <c r="G190" s="37">
        <f t="shared" si="24"/>
        <v>-1.9463186617940664E-10</v>
      </c>
      <c r="M190" s="132">
        <f t="shared" si="20"/>
        <v>0</v>
      </c>
      <c r="N190" s="162">
        <f t="shared" si="21"/>
        <v>0</v>
      </c>
    </row>
    <row r="191" spans="1:14" x14ac:dyDescent="0.2">
      <c r="A191" s="34" t="str">
        <f t="shared" si="27"/>
        <v>Finished</v>
      </c>
      <c r="B191" s="35">
        <f t="shared" si="22"/>
        <v>47727</v>
      </c>
      <c r="C191" s="36">
        <f t="shared" si="23"/>
        <v>-1.9463186617940664E-10</v>
      </c>
      <c r="D191" s="36">
        <f t="shared" si="25"/>
        <v>0</v>
      </c>
      <c r="E191" s="243">
        <f t="shared" si="26"/>
        <v>0</v>
      </c>
      <c r="F191" s="243">
        <f t="shared" si="19"/>
        <v>0</v>
      </c>
      <c r="G191" s="37">
        <f t="shared" si="24"/>
        <v>-1.9463186617940664E-10</v>
      </c>
      <c r="M191" s="132">
        <f t="shared" si="20"/>
        <v>0</v>
      </c>
      <c r="N191" s="162">
        <f t="shared" si="21"/>
        <v>0</v>
      </c>
    </row>
    <row r="192" spans="1:14" x14ac:dyDescent="0.2">
      <c r="A192" s="34" t="str">
        <f t="shared" si="27"/>
        <v>Finished</v>
      </c>
      <c r="B192" s="35">
        <f t="shared" si="22"/>
        <v>47757</v>
      </c>
      <c r="C192" s="36">
        <f t="shared" si="23"/>
        <v>-1.9463186617940664E-10</v>
      </c>
      <c r="D192" s="36">
        <f t="shared" si="25"/>
        <v>0</v>
      </c>
      <c r="E192" s="243">
        <f t="shared" si="26"/>
        <v>0</v>
      </c>
      <c r="F192" s="243">
        <f t="shared" si="19"/>
        <v>0</v>
      </c>
      <c r="G192" s="37">
        <f t="shared" si="24"/>
        <v>-1.9463186617940664E-10</v>
      </c>
      <c r="M192" s="132">
        <f t="shared" si="20"/>
        <v>0</v>
      </c>
      <c r="N192" s="162">
        <f t="shared" si="21"/>
        <v>0</v>
      </c>
    </row>
    <row r="193" spans="1:14" x14ac:dyDescent="0.2">
      <c r="A193" s="34" t="str">
        <f t="shared" si="27"/>
        <v>Finished</v>
      </c>
      <c r="B193" s="35">
        <f t="shared" si="22"/>
        <v>47788</v>
      </c>
      <c r="C193" s="36">
        <f t="shared" si="23"/>
        <v>-1.9463186617940664E-10</v>
      </c>
      <c r="D193" s="36">
        <f t="shared" si="25"/>
        <v>0</v>
      </c>
      <c r="E193" s="243">
        <f t="shared" si="26"/>
        <v>0</v>
      </c>
      <c r="F193" s="243">
        <f t="shared" si="19"/>
        <v>0</v>
      </c>
      <c r="G193" s="37">
        <f t="shared" si="24"/>
        <v>-1.9463186617940664E-10</v>
      </c>
      <c r="M193" s="132">
        <f t="shared" si="20"/>
        <v>0</v>
      </c>
      <c r="N193" s="162">
        <f t="shared" si="21"/>
        <v>0</v>
      </c>
    </row>
    <row r="194" spans="1:14" x14ac:dyDescent="0.2">
      <c r="A194" s="34" t="str">
        <f t="shared" si="27"/>
        <v>Finished</v>
      </c>
      <c r="B194" s="35">
        <f t="shared" si="22"/>
        <v>47818</v>
      </c>
      <c r="C194" s="36">
        <f t="shared" si="23"/>
        <v>-1.9463186617940664E-10</v>
      </c>
      <c r="D194" s="36">
        <f t="shared" si="25"/>
        <v>0</v>
      </c>
      <c r="E194" s="243">
        <f t="shared" si="26"/>
        <v>0</v>
      </c>
      <c r="F194" s="243">
        <f t="shared" si="19"/>
        <v>0</v>
      </c>
      <c r="G194" s="37">
        <f t="shared" si="24"/>
        <v>-1.9463186617940664E-10</v>
      </c>
      <c r="M194" s="132">
        <f t="shared" si="20"/>
        <v>0</v>
      </c>
      <c r="N194" s="162">
        <f t="shared" si="21"/>
        <v>0</v>
      </c>
    </row>
    <row r="195" spans="1:14" x14ac:dyDescent="0.2">
      <c r="A195" s="34" t="str">
        <f t="shared" si="27"/>
        <v>Finished</v>
      </c>
      <c r="B195" s="35">
        <f t="shared" si="22"/>
        <v>47849</v>
      </c>
      <c r="C195" s="36">
        <f t="shared" si="23"/>
        <v>-1.9463186617940664E-10</v>
      </c>
      <c r="D195" s="36">
        <f t="shared" si="25"/>
        <v>0</v>
      </c>
      <c r="E195" s="243">
        <f t="shared" si="26"/>
        <v>0</v>
      </c>
      <c r="F195" s="243">
        <f t="shared" si="19"/>
        <v>0</v>
      </c>
      <c r="G195" s="37">
        <f t="shared" si="24"/>
        <v>-1.9463186617940664E-10</v>
      </c>
      <c r="M195" s="132">
        <f t="shared" si="20"/>
        <v>0</v>
      </c>
      <c r="N195" s="162">
        <f t="shared" si="21"/>
        <v>0</v>
      </c>
    </row>
    <row r="196" spans="1:14" x14ac:dyDescent="0.2">
      <c r="A196" s="34" t="str">
        <f t="shared" si="27"/>
        <v>Finished</v>
      </c>
      <c r="B196" s="35">
        <f t="shared" si="22"/>
        <v>47880</v>
      </c>
      <c r="C196" s="36">
        <f t="shared" si="23"/>
        <v>-1.9463186617940664E-10</v>
      </c>
      <c r="D196" s="36">
        <f t="shared" si="25"/>
        <v>0</v>
      </c>
      <c r="E196" s="243">
        <f t="shared" si="26"/>
        <v>0</v>
      </c>
      <c r="F196" s="243">
        <f t="shared" si="19"/>
        <v>0</v>
      </c>
      <c r="G196" s="37">
        <f t="shared" si="24"/>
        <v>-1.9463186617940664E-10</v>
      </c>
      <c r="M196" s="132">
        <f t="shared" si="20"/>
        <v>0</v>
      </c>
      <c r="N196" s="162">
        <f t="shared" si="21"/>
        <v>0</v>
      </c>
    </row>
    <row r="197" spans="1:14" x14ac:dyDescent="0.2">
      <c r="A197" s="34" t="str">
        <f t="shared" si="27"/>
        <v>Finished</v>
      </c>
      <c r="B197" s="35">
        <f t="shared" si="22"/>
        <v>47908</v>
      </c>
      <c r="C197" s="36">
        <f t="shared" si="23"/>
        <v>-1.9463186617940664E-10</v>
      </c>
      <c r="D197" s="36">
        <f t="shared" si="25"/>
        <v>0</v>
      </c>
      <c r="E197" s="243">
        <f t="shared" si="26"/>
        <v>0</v>
      </c>
      <c r="F197" s="243">
        <f t="shared" si="19"/>
        <v>0</v>
      </c>
      <c r="G197" s="37">
        <f t="shared" si="24"/>
        <v>-1.9463186617940664E-10</v>
      </c>
      <c r="M197" s="132">
        <f t="shared" si="20"/>
        <v>0</v>
      </c>
      <c r="N197" s="162">
        <f t="shared" si="21"/>
        <v>0</v>
      </c>
    </row>
    <row r="198" spans="1:14" x14ac:dyDescent="0.2">
      <c r="A198" s="34" t="str">
        <f t="shared" si="27"/>
        <v>Finished</v>
      </c>
      <c r="B198" s="35">
        <f t="shared" si="22"/>
        <v>47939</v>
      </c>
      <c r="C198" s="36">
        <f t="shared" si="23"/>
        <v>-1.9463186617940664E-10</v>
      </c>
      <c r="D198" s="36">
        <f t="shared" si="25"/>
        <v>0</v>
      </c>
      <c r="E198" s="243">
        <f t="shared" si="26"/>
        <v>0</v>
      </c>
      <c r="F198" s="243">
        <f t="shared" si="19"/>
        <v>0</v>
      </c>
      <c r="G198" s="37">
        <f t="shared" si="24"/>
        <v>-1.9463186617940664E-10</v>
      </c>
      <c r="M198" s="132">
        <f t="shared" si="20"/>
        <v>0</v>
      </c>
      <c r="N198" s="162">
        <f t="shared" si="21"/>
        <v>0</v>
      </c>
    </row>
    <row r="199" spans="1:14" x14ac:dyDescent="0.2">
      <c r="A199" s="34" t="str">
        <f t="shared" si="27"/>
        <v>Finished</v>
      </c>
      <c r="B199" s="35">
        <f t="shared" si="22"/>
        <v>47969</v>
      </c>
      <c r="C199" s="36">
        <f t="shared" si="23"/>
        <v>-1.9463186617940664E-10</v>
      </c>
      <c r="D199" s="36">
        <f t="shared" si="25"/>
        <v>0</v>
      </c>
      <c r="E199" s="243">
        <f t="shared" si="26"/>
        <v>0</v>
      </c>
      <c r="F199" s="243">
        <f t="shared" si="19"/>
        <v>0</v>
      </c>
      <c r="G199" s="37">
        <f t="shared" si="24"/>
        <v>-1.9463186617940664E-10</v>
      </c>
      <c r="M199" s="132">
        <f t="shared" si="20"/>
        <v>0</v>
      </c>
      <c r="N199" s="162">
        <f t="shared" si="21"/>
        <v>0</v>
      </c>
    </row>
    <row r="200" spans="1:14" x14ac:dyDescent="0.2">
      <c r="A200" s="34" t="str">
        <f t="shared" si="27"/>
        <v>Finished</v>
      </c>
      <c r="B200" s="35">
        <f t="shared" si="22"/>
        <v>48000</v>
      </c>
      <c r="C200" s="36">
        <f t="shared" si="23"/>
        <v>-1.9463186617940664E-10</v>
      </c>
      <c r="D200" s="36">
        <f t="shared" si="25"/>
        <v>0</v>
      </c>
      <c r="E200" s="243">
        <f t="shared" si="26"/>
        <v>0</v>
      </c>
      <c r="F200" s="243">
        <f t="shared" si="19"/>
        <v>0</v>
      </c>
      <c r="G200" s="37">
        <f t="shared" si="24"/>
        <v>-1.9463186617940664E-10</v>
      </c>
      <c r="M200" s="132">
        <f t="shared" si="20"/>
        <v>0</v>
      </c>
      <c r="N200" s="162">
        <f t="shared" si="21"/>
        <v>0</v>
      </c>
    </row>
    <row r="201" spans="1:14" x14ac:dyDescent="0.2">
      <c r="A201" s="34" t="str">
        <f t="shared" si="27"/>
        <v>Finished</v>
      </c>
      <c r="B201" s="35">
        <f t="shared" si="22"/>
        <v>48030</v>
      </c>
      <c r="C201" s="36">
        <f t="shared" si="23"/>
        <v>-1.9463186617940664E-10</v>
      </c>
      <c r="D201" s="36">
        <f t="shared" si="25"/>
        <v>0</v>
      </c>
      <c r="E201" s="243">
        <f t="shared" si="26"/>
        <v>0</v>
      </c>
      <c r="F201" s="243">
        <f t="shared" si="19"/>
        <v>0</v>
      </c>
      <c r="G201" s="37">
        <f t="shared" si="24"/>
        <v>-1.9463186617940664E-10</v>
      </c>
      <c r="M201" s="132">
        <f t="shared" si="20"/>
        <v>0</v>
      </c>
      <c r="N201" s="162">
        <f t="shared" si="21"/>
        <v>0</v>
      </c>
    </row>
    <row r="202" spans="1:14" x14ac:dyDescent="0.2">
      <c r="A202" s="34" t="str">
        <f t="shared" si="27"/>
        <v>Finished</v>
      </c>
      <c r="B202" s="35">
        <f t="shared" si="22"/>
        <v>48061</v>
      </c>
      <c r="C202" s="36">
        <f t="shared" si="23"/>
        <v>-1.9463186617940664E-10</v>
      </c>
      <c r="D202" s="36">
        <f t="shared" si="25"/>
        <v>0</v>
      </c>
      <c r="E202" s="243">
        <f t="shared" si="26"/>
        <v>0</v>
      </c>
      <c r="F202" s="243">
        <f t="shared" si="19"/>
        <v>0</v>
      </c>
      <c r="G202" s="37">
        <f t="shared" si="24"/>
        <v>-1.9463186617940664E-10</v>
      </c>
      <c r="M202" s="132">
        <f t="shared" si="20"/>
        <v>0</v>
      </c>
      <c r="N202" s="162">
        <f t="shared" si="21"/>
        <v>0</v>
      </c>
    </row>
    <row r="203" spans="1:14" x14ac:dyDescent="0.2">
      <c r="A203" s="34" t="str">
        <f t="shared" si="27"/>
        <v>Finished</v>
      </c>
      <c r="B203" s="35">
        <f t="shared" si="22"/>
        <v>48092</v>
      </c>
      <c r="C203" s="36">
        <f t="shared" si="23"/>
        <v>-1.9463186617940664E-10</v>
      </c>
      <c r="D203" s="36">
        <f t="shared" si="25"/>
        <v>0</v>
      </c>
      <c r="E203" s="243">
        <f t="shared" si="26"/>
        <v>0</v>
      </c>
      <c r="F203" s="243">
        <f t="shared" si="19"/>
        <v>0</v>
      </c>
      <c r="G203" s="37">
        <f t="shared" si="24"/>
        <v>-1.9463186617940664E-10</v>
      </c>
      <c r="M203" s="132">
        <f t="shared" si="20"/>
        <v>0</v>
      </c>
      <c r="N203" s="162">
        <f t="shared" si="21"/>
        <v>0</v>
      </c>
    </row>
    <row r="204" spans="1:14" x14ac:dyDescent="0.2">
      <c r="A204" s="34" t="str">
        <f t="shared" si="27"/>
        <v>Finished</v>
      </c>
      <c r="B204" s="35">
        <f t="shared" si="22"/>
        <v>48122</v>
      </c>
      <c r="C204" s="36">
        <f t="shared" si="23"/>
        <v>-1.9463186617940664E-10</v>
      </c>
      <c r="D204" s="36">
        <f t="shared" si="25"/>
        <v>0</v>
      </c>
      <c r="E204" s="243">
        <f t="shared" si="26"/>
        <v>0</v>
      </c>
      <c r="F204" s="243">
        <f t="shared" si="19"/>
        <v>0</v>
      </c>
      <c r="G204" s="37">
        <f t="shared" si="24"/>
        <v>-1.9463186617940664E-10</v>
      </c>
      <c r="M204" s="132">
        <f t="shared" si="20"/>
        <v>0</v>
      </c>
      <c r="N204" s="162">
        <f t="shared" si="21"/>
        <v>0</v>
      </c>
    </row>
    <row r="205" spans="1:14" x14ac:dyDescent="0.2">
      <c r="A205" s="34" t="str">
        <f t="shared" si="27"/>
        <v>Finished</v>
      </c>
      <c r="B205" s="35">
        <f t="shared" si="22"/>
        <v>48153</v>
      </c>
      <c r="C205" s="36">
        <f t="shared" si="23"/>
        <v>-1.9463186617940664E-10</v>
      </c>
      <c r="D205" s="36">
        <f t="shared" si="25"/>
        <v>0</v>
      </c>
      <c r="E205" s="243">
        <f t="shared" si="26"/>
        <v>0</v>
      </c>
      <c r="F205" s="243">
        <f t="shared" si="19"/>
        <v>0</v>
      </c>
      <c r="G205" s="37">
        <f t="shared" si="24"/>
        <v>-1.9463186617940664E-10</v>
      </c>
      <c r="M205" s="132">
        <f t="shared" si="20"/>
        <v>0</v>
      </c>
      <c r="N205" s="162">
        <f t="shared" si="21"/>
        <v>0</v>
      </c>
    </row>
    <row r="206" spans="1:14" x14ac:dyDescent="0.2">
      <c r="A206" s="34" t="str">
        <f t="shared" si="27"/>
        <v>Finished</v>
      </c>
      <c r="B206" s="35">
        <f t="shared" si="22"/>
        <v>48183</v>
      </c>
      <c r="C206" s="36">
        <f t="shared" si="23"/>
        <v>-1.9463186617940664E-10</v>
      </c>
      <c r="D206" s="36">
        <f t="shared" si="25"/>
        <v>0</v>
      </c>
      <c r="E206" s="243">
        <f t="shared" si="26"/>
        <v>0</v>
      </c>
      <c r="F206" s="243">
        <f t="shared" si="19"/>
        <v>0</v>
      </c>
      <c r="G206" s="37">
        <f t="shared" si="24"/>
        <v>-1.9463186617940664E-10</v>
      </c>
      <c r="M206" s="132">
        <f t="shared" si="20"/>
        <v>0</v>
      </c>
      <c r="N206" s="162">
        <f t="shared" si="21"/>
        <v>0</v>
      </c>
    </row>
    <row r="207" spans="1:14" x14ac:dyDescent="0.2">
      <c r="A207" s="34" t="str">
        <f t="shared" si="27"/>
        <v>Finished</v>
      </c>
      <c r="B207" s="35">
        <f t="shared" si="22"/>
        <v>48214</v>
      </c>
      <c r="C207" s="36">
        <f t="shared" si="23"/>
        <v>-1.9463186617940664E-10</v>
      </c>
      <c r="D207" s="36">
        <f t="shared" si="25"/>
        <v>0</v>
      </c>
      <c r="E207" s="243">
        <f t="shared" si="26"/>
        <v>0</v>
      </c>
      <c r="F207" s="243">
        <f t="shared" si="19"/>
        <v>0</v>
      </c>
      <c r="G207" s="37">
        <f t="shared" si="24"/>
        <v>-1.9463186617940664E-10</v>
      </c>
      <c r="M207" s="132">
        <f t="shared" si="20"/>
        <v>0</v>
      </c>
      <c r="N207" s="162">
        <f t="shared" si="21"/>
        <v>0</v>
      </c>
    </row>
    <row r="208" spans="1:14" x14ac:dyDescent="0.2">
      <c r="A208" s="34" t="str">
        <f t="shared" si="27"/>
        <v>Finished</v>
      </c>
      <c r="B208" s="35">
        <f t="shared" si="22"/>
        <v>48245</v>
      </c>
      <c r="C208" s="36">
        <f t="shared" si="23"/>
        <v>-1.9463186617940664E-10</v>
      </c>
      <c r="D208" s="36">
        <f t="shared" si="25"/>
        <v>0</v>
      </c>
      <c r="E208" s="243">
        <f t="shared" si="26"/>
        <v>0</v>
      </c>
      <c r="F208" s="243">
        <f t="shared" si="19"/>
        <v>0</v>
      </c>
      <c r="G208" s="37">
        <f t="shared" si="24"/>
        <v>-1.9463186617940664E-10</v>
      </c>
      <c r="M208" s="132">
        <f t="shared" si="20"/>
        <v>0</v>
      </c>
      <c r="N208" s="162">
        <f t="shared" si="21"/>
        <v>0</v>
      </c>
    </row>
    <row r="209" spans="1:14" x14ac:dyDescent="0.2">
      <c r="A209" s="34" t="str">
        <f t="shared" si="27"/>
        <v>Finished</v>
      </c>
      <c r="B209" s="35">
        <f t="shared" si="22"/>
        <v>48274</v>
      </c>
      <c r="C209" s="36">
        <f t="shared" si="23"/>
        <v>-1.9463186617940664E-10</v>
      </c>
      <c r="D209" s="36">
        <f t="shared" si="25"/>
        <v>0</v>
      </c>
      <c r="E209" s="243">
        <f t="shared" si="26"/>
        <v>0</v>
      </c>
      <c r="F209" s="243">
        <f t="shared" si="19"/>
        <v>0</v>
      </c>
      <c r="G209" s="37">
        <f t="shared" si="24"/>
        <v>-1.9463186617940664E-10</v>
      </c>
      <c r="M209" s="132">
        <f t="shared" si="20"/>
        <v>0</v>
      </c>
      <c r="N209" s="162">
        <f t="shared" si="21"/>
        <v>0</v>
      </c>
    </row>
    <row r="210" spans="1:14" x14ac:dyDescent="0.2">
      <c r="A210" s="34" t="str">
        <f t="shared" si="27"/>
        <v>Finished</v>
      </c>
      <c r="B210" s="35">
        <f t="shared" si="22"/>
        <v>48305</v>
      </c>
      <c r="C210" s="36">
        <f t="shared" si="23"/>
        <v>-1.9463186617940664E-10</v>
      </c>
      <c r="D210" s="36">
        <f t="shared" si="25"/>
        <v>0</v>
      </c>
      <c r="E210" s="243">
        <f t="shared" si="26"/>
        <v>0</v>
      </c>
      <c r="F210" s="243">
        <f t="shared" si="19"/>
        <v>0</v>
      </c>
      <c r="G210" s="37">
        <f t="shared" si="24"/>
        <v>-1.9463186617940664E-10</v>
      </c>
      <c r="M210" s="132">
        <f t="shared" si="20"/>
        <v>0</v>
      </c>
      <c r="N210" s="162">
        <f t="shared" si="21"/>
        <v>0</v>
      </c>
    </row>
    <row r="211" spans="1:14" x14ac:dyDescent="0.2">
      <c r="A211" s="34" t="str">
        <f t="shared" si="27"/>
        <v>Finished</v>
      </c>
      <c r="B211" s="35">
        <f t="shared" si="22"/>
        <v>48335</v>
      </c>
      <c r="C211" s="36">
        <f t="shared" si="23"/>
        <v>-1.9463186617940664E-10</v>
      </c>
      <c r="D211" s="36">
        <f t="shared" si="25"/>
        <v>0</v>
      </c>
      <c r="E211" s="243">
        <f t="shared" si="26"/>
        <v>0</v>
      </c>
      <c r="F211" s="243">
        <f t="shared" si="19"/>
        <v>0</v>
      </c>
      <c r="G211" s="37">
        <f t="shared" si="24"/>
        <v>-1.9463186617940664E-10</v>
      </c>
      <c r="M211" s="132">
        <f t="shared" si="20"/>
        <v>0</v>
      </c>
      <c r="N211" s="162">
        <f t="shared" si="21"/>
        <v>0</v>
      </c>
    </row>
    <row r="212" spans="1:14" x14ac:dyDescent="0.2">
      <c r="A212" s="34" t="str">
        <f t="shared" si="27"/>
        <v>Finished</v>
      </c>
      <c r="B212" s="35">
        <f t="shared" si="22"/>
        <v>48366</v>
      </c>
      <c r="C212" s="36">
        <f t="shared" si="23"/>
        <v>-1.9463186617940664E-10</v>
      </c>
      <c r="D212" s="36">
        <f t="shared" si="25"/>
        <v>0</v>
      </c>
      <c r="E212" s="243">
        <f t="shared" si="26"/>
        <v>0</v>
      </c>
      <c r="F212" s="243">
        <f t="shared" si="19"/>
        <v>0</v>
      </c>
      <c r="G212" s="37">
        <f t="shared" si="24"/>
        <v>-1.9463186617940664E-10</v>
      </c>
      <c r="M212" s="132">
        <f t="shared" si="20"/>
        <v>0</v>
      </c>
      <c r="N212" s="162">
        <f t="shared" si="21"/>
        <v>0</v>
      </c>
    </row>
    <row r="213" spans="1:14" x14ac:dyDescent="0.2">
      <c r="A213" s="34" t="str">
        <f t="shared" si="27"/>
        <v>Finished</v>
      </c>
      <c r="B213" s="35">
        <f t="shared" si="22"/>
        <v>48396</v>
      </c>
      <c r="C213" s="36">
        <f t="shared" si="23"/>
        <v>-1.9463186617940664E-10</v>
      </c>
      <c r="D213" s="36">
        <f t="shared" si="25"/>
        <v>0</v>
      </c>
      <c r="E213" s="243">
        <f t="shared" si="26"/>
        <v>0</v>
      </c>
      <c r="F213" s="243">
        <f t="shared" si="19"/>
        <v>0</v>
      </c>
      <c r="G213" s="37">
        <f t="shared" si="24"/>
        <v>-1.9463186617940664E-10</v>
      </c>
      <c r="M213" s="132">
        <f t="shared" si="20"/>
        <v>0</v>
      </c>
      <c r="N213" s="162">
        <f t="shared" si="21"/>
        <v>0</v>
      </c>
    </row>
    <row r="214" spans="1:14" x14ac:dyDescent="0.2">
      <c r="A214" s="34" t="str">
        <f t="shared" si="27"/>
        <v>Finished</v>
      </c>
      <c r="B214" s="35">
        <f t="shared" si="22"/>
        <v>48427</v>
      </c>
      <c r="C214" s="36">
        <f t="shared" si="23"/>
        <v>-1.9463186617940664E-10</v>
      </c>
      <c r="D214" s="36">
        <f t="shared" si="25"/>
        <v>0</v>
      </c>
      <c r="E214" s="243">
        <f t="shared" si="26"/>
        <v>0</v>
      </c>
      <c r="F214" s="243">
        <f t="shared" si="19"/>
        <v>0</v>
      </c>
      <c r="G214" s="37">
        <f t="shared" si="24"/>
        <v>-1.9463186617940664E-10</v>
      </c>
      <c r="M214" s="132">
        <f t="shared" si="20"/>
        <v>0</v>
      </c>
      <c r="N214" s="162">
        <f t="shared" si="21"/>
        <v>0</v>
      </c>
    </row>
    <row r="215" spans="1:14" x14ac:dyDescent="0.2">
      <c r="A215" s="34" t="str">
        <f t="shared" si="27"/>
        <v>Finished</v>
      </c>
      <c r="B215" s="35">
        <f t="shared" si="22"/>
        <v>48458</v>
      </c>
      <c r="C215" s="36">
        <f t="shared" si="23"/>
        <v>-1.9463186617940664E-10</v>
      </c>
      <c r="D215" s="36">
        <f t="shared" si="25"/>
        <v>0</v>
      </c>
      <c r="E215" s="243">
        <f t="shared" si="26"/>
        <v>0</v>
      </c>
      <c r="F215" s="243">
        <f t="shared" ref="F215:F278" si="28">+IF(A215&lt;=num_pmts,periodic_pmt-M215,0)</f>
        <v>0</v>
      </c>
      <c r="G215" s="37">
        <f t="shared" si="24"/>
        <v>-1.9463186617940664E-10</v>
      </c>
      <c r="M215" s="132">
        <f t="shared" ref="M215:M278" si="29">+N215*$M$19</f>
        <v>0</v>
      </c>
      <c r="N215" s="162">
        <f t="shared" ref="N215:N278" si="30">+IF(A215&lt;=num_pmts,(num_pmts-A215+1)/$F$3,0)</f>
        <v>0</v>
      </c>
    </row>
    <row r="216" spans="1:14" x14ac:dyDescent="0.2">
      <c r="A216" s="34" t="str">
        <f t="shared" si="27"/>
        <v>Finished</v>
      </c>
      <c r="B216" s="35">
        <f t="shared" ref="B216:B279" si="31">+EDATE(B215,Len_of_pmt_interval)</f>
        <v>48488</v>
      </c>
      <c r="C216" s="36">
        <f t="shared" ref="C216:C279" si="32">+G215</f>
        <v>-1.9463186617940664E-10</v>
      </c>
      <c r="D216" s="36">
        <f t="shared" si="25"/>
        <v>0</v>
      </c>
      <c r="E216" s="243">
        <f t="shared" si="26"/>
        <v>0</v>
      </c>
      <c r="F216" s="243">
        <f t="shared" si="28"/>
        <v>0</v>
      </c>
      <c r="G216" s="37">
        <f t="shared" ref="G216:G279" si="33">+C216-F216</f>
        <v>-1.9463186617940664E-10</v>
      </c>
      <c r="M216" s="132">
        <f t="shared" si="29"/>
        <v>0</v>
      </c>
      <c r="N216" s="162">
        <f t="shared" si="30"/>
        <v>0</v>
      </c>
    </row>
    <row r="217" spans="1:14" x14ac:dyDescent="0.2">
      <c r="A217" s="34" t="str">
        <f t="shared" si="27"/>
        <v>Finished</v>
      </c>
      <c r="B217" s="35">
        <f t="shared" si="31"/>
        <v>48519</v>
      </c>
      <c r="C217" s="36">
        <f t="shared" si="32"/>
        <v>-1.9463186617940664E-10</v>
      </c>
      <c r="D217" s="36">
        <f t="shared" ref="D217:D280" si="34">+E217+F217</f>
        <v>0</v>
      </c>
      <c r="E217" s="243">
        <f t="shared" ref="E217:E280" si="35">+M217</f>
        <v>0</v>
      </c>
      <c r="F217" s="243">
        <f t="shared" si="28"/>
        <v>0</v>
      </c>
      <c r="G217" s="37">
        <f t="shared" si="33"/>
        <v>-1.9463186617940664E-10</v>
      </c>
      <c r="M217" s="132">
        <f t="shared" si="29"/>
        <v>0</v>
      </c>
      <c r="N217" s="162">
        <f t="shared" si="30"/>
        <v>0</v>
      </c>
    </row>
    <row r="218" spans="1:14" x14ac:dyDescent="0.2">
      <c r="A218" s="34" t="str">
        <f t="shared" si="27"/>
        <v>Finished</v>
      </c>
      <c r="B218" s="35">
        <f t="shared" si="31"/>
        <v>48549</v>
      </c>
      <c r="C218" s="36">
        <f t="shared" si="32"/>
        <v>-1.9463186617940664E-10</v>
      </c>
      <c r="D218" s="36">
        <f t="shared" si="34"/>
        <v>0</v>
      </c>
      <c r="E218" s="243">
        <f t="shared" si="35"/>
        <v>0</v>
      </c>
      <c r="F218" s="243">
        <f t="shared" si="28"/>
        <v>0</v>
      </c>
      <c r="G218" s="37">
        <f t="shared" si="33"/>
        <v>-1.9463186617940664E-10</v>
      </c>
      <c r="M218" s="132">
        <f t="shared" si="29"/>
        <v>0</v>
      </c>
      <c r="N218" s="162">
        <f t="shared" si="30"/>
        <v>0</v>
      </c>
    </row>
    <row r="219" spans="1:14" x14ac:dyDescent="0.2">
      <c r="A219" s="34" t="str">
        <f t="shared" si="27"/>
        <v>Finished</v>
      </c>
      <c r="B219" s="35">
        <f t="shared" si="31"/>
        <v>48580</v>
      </c>
      <c r="C219" s="36">
        <f t="shared" si="32"/>
        <v>-1.9463186617940664E-10</v>
      </c>
      <c r="D219" s="36">
        <f t="shared" si="34"/>
        <v>0</v>
      </c>
      <c r="E219" s="243">
        <f t="shared" si="35"/>
        <v>0</v>
      </c>
      <c r="F219" s="243">
        <f t="shared" si="28"/>
        <v>0</v>
      </c>
      <c r="G219" s="37">
        <f t="shared" si="33"/>
        <v>-1.9463186617940664E-10</v>
      </c>
      <c r="M219" s="132">
        <f t="shared" si="29"/>
        <v>0</v>
      </c>
      <c r="N219" s="162">
        <f t="shared" si="30"/>
        <v>0</v>
      </c>
    </row>
    <row r="220" spans="1:14" x14ac:dyDescent="0.2">
      <c r="A220" s="34" t="str">
        <f t="shared" si="27"/>
        <v>Finished</v>
      </c>
      <c r="B220" s="35">
        <f t="shared" si="31"/>
        <v>48611</v>
      </c>
      <c r="C220" s="36">
        <f t="shared" si="32"/>
        <v>-1.9463186617940664E-10</v>
      </c>
      <c r="D220" s="36">
        <f t="shared" si="34"/>
        <v>0</v>
      </c>
      <c r="E220" s="243">
        <f t="shared" si="35"/>
        <v>0</v>
      </c>
      <c r="F220" s="243">
        <f t="shared" si="28"/>
        <v>0</v>
      </c>
      <c r="G220" s="37">
        <f t="shared" si="33"/>
        <v>-1.9463186617940664E-10</v>
      </c>
      <c r="M220" s="132">
        <f t="shared" si="29"/>
        <v>0</v>
      </c>
      <c r="N220" s="162">
        <f t="shared" si="30"/>
        <v>0</v>
      </c>
    </row>
    <row r="221" spans="1:14" x14ac:dyDescent="0.2">
      <c r="A221" s="34" t="str">
        <f t="shared" si="27"/>
        <v>Finished</v>
      </c>
      <c r="B221" s="35">
        <f t="shared" si="31"/>
        <v>48639</v>
      </c>
      <c r="C221" s="36">
        <f t="shared" si="32"/>
        <v>-1.9463186617940664E-10</v>
      </c>
      <c r="D221" s="36">
        <f t="shared" si="34"/>
        <v>0</v>
      </c>
      <c r="E221" s="243">
        <f t="shared" si="35"/>
        <v>0</v>
      </c>
      <c r="F221" s="243">
        <f t="shared" si="28"/>
        <v>0</v>
      </c>
      <c r="G221" s="37">
        <f t="shared" si="33"/>
        <v>-1.9463186617940664E-10</v>
      </c>
      <c r="M221" s="132">
        <f t="shared" si="29"/>
        <v>0</v>
      </c>
      <c r="N221" s="162">
        <f t="shared" si="30"/>
        <v>0</v>
      </c>
    </row>
    <row r="222" spans="1:14" s="2" customFormat="1" ht="15" x14ac:dyDescent="0.25">
      <c r="A222" s="75" t="str">
        <f t="shared" si="27"/>
        <v>Finished</v>
      </c>
      <c r="B222" s="76">
        <f t="shared" si="31"/>
        <v>48670</v>
      </c>
      <c r="C222" s="77">
        <f t="shared" si="32"/>
        <v>-1.9463186617940664E-10</v>
      </c>
      <c r="D222" s="77">
        <f t="shared" si="34"/>
        <v>0</v>
      </c>
      <c r="E222" s="245">
        <f t="shared" si="35"/>
        <v>0</v>
      </c>
      <c r="F222" s="245">
        <f t="shared" si="28"/>
        <v>0</v>
      </c>
      <c r="G222" s="78">
        <f t="shared" si="33"/>
        <v>-1.9463186617940664E-10</v>
      </c>
      <c r="M222" s="132">
        <f t="shared" si="29"/>
        <v>0</v>
      </c>
      <c r="N222" s="162">
        <f t="shared" si="30"/>
        <v>0</v>
      </c>
    </row>
    <row r="223" spans="1:14" x14ac:dyDescent="0.2">
      <c r="A223" s="34" t="str">
        <f t="shared" si="27"/>
        <v>Finished</v>
      </c>
      <c r="B223" s="35">
        <f t="shared" si="31"/>
        <v>48700</v>
      </c>
      <c r="C223" s="36">
        <f t="shared" si="32"/>
        <v>-1.9463186617940664E-10</v>
      </c>
      <c r="D223" s="36">
        <f t="shared" si="34"/>
        <v>0</v>
      </c>
      <c r="E223" s="243">
        <f t="shared" si="35"/>
        <v>0</v>
      </c>
      <c r="F223" s="243">
        <f t="shared" si="28"/>
        <v>0</v>
      </c>
      <c r="G223" s="37">
        <f t="shared" si="33"/>
        <v>-1.9463186617940664E-10</v>
      </c>
      <c r="M223" s="132">
        <f t="shared" si="29"/>
        <v>0</v>
      </c>
      <c r="N223" s="162">
        <f t="shared" si="30"/>
        <v>0</v>
      </c>
    </row>
    <row r="224" spans="1:14" x14ac:dyDescent="0.2">
      <c r="A224" s="34" t="str">
        <f t="shared" si="27"/>
        <v>Finished</v>
      </c>
      <c r="B224" s="35">
        <f t="shared" si="31"/>
        <v>48731</v>
      </c>
      <c r="C224" s="36">
        <f t="shared" si="32"/>
        <v>-1.9463186617940664E-10</v>
      </c>
      <c r="D224" s="36">
        <f t="shared" si="34"/>
        <v>0</v>
      </c>
      <c r="E224" s="243">
        <f t="shared" si="35"/>
        <v>0</v>
      </c>
      <c r="F224" s="243">
        <f t="shared" si="28"/>
        <v>0</v>
      </c>
      <c r="G224" s="37">
        <f t="shared" si="33"/>
        <v>-1.9463186617940664E-10</v>
      </c>
      <c r="M224" s="132">
        <f t="shared" si="29"/>
        <v>0</v>
      </c>
      <c r="N224" s="162">
        <f t="shared" si="30"/>
        <v>0</v>
      </c>
    </row>
    <row r="225" spans="1:14" x14ac:dyDescent="0.2">
      <c r="A225" s="34" t="str">
        <f t="shared" si="27"/>
        <v>Finished</v>
      </c>
      <c r="B225" s="35">
        <f t="shared" si="31"/>
        <v>48761</v>
      </c>
      <c r="C225" s="36">
        <f t="shared" si="32"/>
        <v>-1.9463186617940664E-10</v>
      </c>
      <c r="D225" s="36">
        <f t="shared" si="34"/>
        <v>0</v>
      </c>
      <c r="E225" s="243">
        <f t="shared" si="35"/>
        <v>0</v>
      </c>
      <c r="F225" s="243">
        <f t="shared" si="28"/>
        <v>0</v>
      </c>
      <c r="G225" s="37">
        <f t="shared" si="33"/>
        <v>-1.9463186617940664E-10</v>
      </c>
      <c r="M225" s="132">
        <f t="shared" si="29"/>
        <v>0</v>
      </c>
      <c r="N225" s="162">
        <f t="shared" si="30"/>
        <v>0</v>
      </c>
    </row>
    <row r="226" spans="1:14" x14ac:dyDescent="0.2">
      <c r="A226" s="34" t="str">
        <f t="shared" si="27"/>
        <v>Finished</v>
      </c>
      <c r="B226" s="35">
        <f t="shared" si="31"/>
        <v>48792</v>
      </c>
      <c r="C226" s="36">
        <f t="shared" si="32"/>
        <v>-1.9463186617940664E-10</v>
      </c>
      <c r="D226" s="36">
        <f t="shared" si="34"/>
        <v>0</v>
      </c>
      <c r="E226" s="243">
        <f t="shared" si="35"/>
        <v>0</v>
      </c>
      <c r="F226" s="243">
        <f t="shared" si="28"/>
        <v>0</v>
      </c>
      <c r="G226" s="37">
        <f t="shared" si="33"/>
        <v>-1.9463186617940664E-10</v>
      </c>
      <c r="M226" s="132">
        <f t="shared" si="29"/>
        <v>0</v>
      </c>
      <c r="N226" s="162">
        <f t="shared" si="30"/>
        <v>0</v>
      </c>
    </row>
    <row r="227" spans="1:14" x14ac:dyDescent="0.2">
      <c r="A227" s="34" t="str">
        <f t="shared" si="27"/>
        <v>Finished</v>
      </c>
      <c r="B227" s="35">
        <f t="shared" si="31"/>
        <v>48823</v>
      </c>
      <c r="C227" s="36">
        <f t="shared" si="32"/>
        <v>-1.9463186617940664E-10</v>
      </c>
      <c r="D227" s="36">
        <f t="shared" si="34"/>
        <v>0</v>
      </c>
      <c r="E227" s="243">
        <f t="shared" si="35"/>
        <v>0</v>
      </c>
      <c r="F227" s="243">
        <f t="shared" si="28"/>
        <v>0</v>
      </c>
      <c r="G227" s="37">
        <f t="shared" si="33"/>
        <v>-1.9463186617940664E-10</v>
      </c>
      <c r="M227" s="132">
        <f t="shared" si="29"/>
        <v>0</v>
      </c>
      <c r="N227" s="162">
        <f t="shared" si="30"/>
        <v>0</v>
      </c>
    </row>
    <row r="228" spans="1:14" x14ac:dyDescent="0.2">
      <c r="A228" s="34" t="str">
        <f t="shared" si="27"/>
        <v>Finished</v>
      </c>
      <c r="B228" s="35">
        <f t="shared" si="31"/>
        <v>48853</v>
      </c>
      <c r="C228" s="36">
        <f t="shared" si="32"/>
        <v>-1.9463186617940664E-10</v>
      </c>
      <c r="D228" s="36">
        <f t="shared" si="34"/>
        <v>0</v>
      </c>
      <c r="E228" s="243">
        <f t="shared" si="35"/>
        <v>0</v>
      </c>
      <c r="F228" s="243">
        <f t="shared" si="28"/>
        <v>0</v>
      </c>
      <c r="G228" s="37">
        <f t="shared" si="33"/>
        <v>-1.9463186617940664E-10</v>
      </c>
      <c r="M228" s="132">
        <f t="shared" si="29"/>
        <v>0</v>
      </c>
      <c r="N228" s="162">
        <f t="shared" si="30"/>
        <v>0</v>
      </c>
    </row>
    <row r="229" spans="1:14" x14ac:dyDescent="0.2">
      <c r="A229" s="34" t="str">
        <f t="shared" si="27"/>
        <v>Finished</v>
      </c>
      <c r="B229" s="35">
        <f t="shared" si="31"/>
        <v>48884</v>
      </c>
      <c r="C229" s="36">
        <f t="shared" si="32"/>
        <v>-1.9463186617940664E-10</v>
      </c>
      <c r="D229" s="36">
        <f t="shared" si="34"/>
        <v>0</v>
      </c>
      <c r="E229" s="243">
        <f t="shared" si="35"/>
        <v>0</v>
      </c>
      <c r="F229" s="243">
        <f t="shared" si="28"/>
        <v>0</v>
      </c>
      <c r="G229" s="37">
        <f t="shared" si="33"/>
        <v>-1.9463186617940664E-10</v>
      </c>
      <c r="M229" s="132">
        <f t="shared" si="29"/>
        <v>0</v>
      </c>
      <c r="N229" s="162">
        <f t="shared" si="30"/>
        <v>0</v>
      </c>
    </row>
    <row r="230" spans="1:14" x14ac:dyDescent="0.2">
      <c r="A230" s="34" t="str">
        <f t="shared" si="27"/>
        <v>Finished</v>
      </c>
      <c r="B230" s="35">
        <f t="shared" si="31"/>
        <v>48914</v>
      </c>
      <c r="C230" s="36">
        <f t="shared" si="32"/>
        <v>-1.9463186617940664E-10</v>
      </c>
      <c r="D230" s="36">
        <f t="shared" si="34"/>
        <v>0</v>
      </c>
      <c r="E230" s="243">
        <f t="shared" si="35"/>
        <v>0</v>
      </c>
      <c r="F230" s="243">
        <f t="shared" si="28"/>
        <v>0</v>
      </c>
      <c r="G230" s="37">
        <f t="shared" si="33"/>
        <v>-1.9463186617940664E-10</v>
      </c>
      <c r="M230" s="132">
        <f t="shared" si="29"/>
        <v>0</v>
      </c>
      <c r="N230" s="162">
        <f t="shared" si="30"/>
        <v>0</v>
      </c>
    </row>
    <row r="231" spans="1:14" x14ac:dyDescent="0.2">
      <c r="A231" s="34" t="str">
        <f t="shared" si="27"/>
        <v>Finished</v>
      </c>
      <c r="B231" s="35">
        <f t="shared" si="31"/>
        <v>48945</v>
      </c>
      <c r="C231" s="36">
        <f t="shared" si="32"/>
        <v>-1.9463186617940664E-10</v>
      </c>
      <c r="D231" s="36">
        <f t="shared" si="34"/>
        <v>0</v>
      </c>
      <c r="E231" s="243">
        <f t="shared" si="35"/>
        <v>0</v>
      </c>
      <c r="F231" s="243">
        <f t="shared" si="28"/>
        <v>0</v>
      </c>
      <c r="G231" s="37">
        <f t="shared" si="33"/>
        <v>-1.9463186617940664E-10</v>
      </c>
      <c r="M231" s="132">
        <f t="shared" si="29"/>
        <v>0</v>
      </c>
      <c r="N231" s="162">
        <f t="shared" si="30"/>
        <v>0</v>
      </c>
    </row>
    <row r="232" spans="1:14" x14ac:dyDescent="0.2">
      <c r="A232" s="34" t="str">
        <f t="shared" si="27"/>
        <v>Finished</v>
      </c>
      <c r="B232" s="35">
        <f t="shared" si="31"/>
        <v>48976</v>
      </c>
      <c r="C232" s="36">
        <f t="shared" si="32"/>
        <v>-1.9463186617940664E-10</v>
      </c>
      <c r="D232" s="36">
        <f t="shared" si="34"/>
        <v>0</v>
      </c>
      <c r="E232" s="243">
        <f t="shared" si="35"/>
        <v>0</v>
      </c>
      <c r="F232" s="243">
        <f t="shared" si="28"/>
        <v>0</v>
      </c>
      <c r="G232" s="37">
        <f t="shared" si="33"/>
        <v>-1.9463186617940664E-10</v>
      </c>
      <c r="M232" s="132">
        <f t="shared" si="29"/>
        <v>0</v>
      </c>
      <c r="N232" s="162">
        <f t="shared" si="30"/>
        <v>0</v>
      </c>
    </row>
    <row r="233" spans="1:14" x14ac:dyDescent="0.2">
      <c r="A233" s="34" t="str">
        <f t="shared" si="27"/>
        <v>Finished</v>
      </c>
      <c r="B233" s="35">
        <f t="shared" si="31"/>
        <v>49004</v>
      </c>
      <c r="C233" s="36">
        <f t="shared" si="32"/>
        <v>-1.9463186617940664E-10</v>
      </c>
      <c r="D233" s="36">
        <f t="shared" si="34"/>
        <v>0</v>
      </c>
      <c r="E233" s="243">
        <f t="shared" si="35"/>
        <v>0</v>
      </c>
      <c r="F233" s="243">
        <f t="shared" si="28"/>
        <v>0</v>
      </c>
      <c r="G233" s="37">
        <f t="shared" si="33"/>
        <v>-1.9463186617940664E-10</v>
      </c>
      <c r="M233" s="132">
        <f t="shared" si="29"/>
        <v>0</v>
      </c>
      <c r="N233" s="162">
        <f t="shared" si="30"/>
        <v>0</v>
      </c>
    </row>
    <row r="234" spans="1:14" x14ac:dyDescent="0.2">
      <c r="A234" s="34" t="str">
        <f t="shared" si="27"/>
        <v>Finished</v>
      </c>
      <c r="B234" s="35">
        <f t="shared" si="31"/>
        <v>49035</v>
      </c>
      <c r="C234" s="36">
        <f t="shared" si="32"/>
        <v>-1.9463186617940664E-10</v>
      </c>
      <c r="D234" s="36">
        <f t="shared" si="34"/>
        <v>0</v>
      </c>
      <c r="E234" s="243">
        <f t="shared" si="35"/>
        <v>0</v>
      </c>
      <c r="F234" s="243">
        <f t="shared" si="28"/>
        <v>0</v>
      </c>
      <c r="G234" s="37">
        <f t="shared" si="33"/>
        <v>-1.9463186617940664E-10</v>
      </c>
      <c r="M234" s="132">
        <f t="shared" si="29"/>
        <v>0</v>
      </c>
      <c r="N234" s="162">
        <f t="shared" si="30"/>
        <v>0</v>
      </c>
    </row>
    <row r="235" spans="1:14" x14ac:dyDescent="0.2">
      <c r="A235" s="34" t="str">
        <f t="shared" si="27"/>
        <v>Finished</v>
      </c>
      <c r="B235" s="35">
        <f t="shared" si="31"/>
        <v>49065</v>
      </c>
      <c r="C235" s="36">
        <f t="shared" si="32"/>
        <v>-1.9463186617940664E-10</v>
      </c>
      <c r="D235" s="36">
        <f t="shared" si="34"/>
        <v>0</v>
      </c>
      <c r="E235" s="243">
        <f t="shared" si="35"/>
        <v>0</v>
      </c>
      <c r="F235" s="243">
        <f t="shared" si="28"/>
        <v>0</v>
      </c>
      <c r="G235" s="37">
        <f t="shared" si="33"/>
        <v>-1.9463186617940664E-10</v>
      </c>
      <c r="M235" s="132">
        <f t="shared" si="29"/>
        <v>0</v>
      </c>
      <c r="N235" s="162">
        <f t="shared" si="30"/>
        <v>0</v>
      </c>
    </row>
    <row r="236" spans="1:14" x14ac:dyDescent="0.2">
      <c r="A236" s="34" t="str">
        <f t="shared" si="27"/>
        <v>Finished</v>
      </c>
      <c r="B236" s="35">
        <f t="shared" si="31"/>
        <v>49096</v>
      </c>
      <c r="C236" s="36">
        <f t="shared" si="32"/>
        <v>-1.9463186617940664E-10</v>
      </c>
      <c r="D236" s="36">
        <f t="shared" si="34"/>
        <v>0</v>
      </c>
      <c r="E236" s="243">
        <f t="shared" si="35"/>
        <v>0</v>
      </c>
      <c r="F236" s="243">
        <f t="shared" si="28"/>
        <v>0</v>
      </c>
      <c r="G236" s="37">
        <f t="shared" si="33"/>
        <v>-1.9463186617940664E-10</v>
      </c>
      <c r="M236" s="132">
        <f t="shared" si="29"/>
        <v>0</v>
      </c>
      <c r="N236" s="162">
        <f t="shared" si="30"/>
        <v>0</v>
      </c>
    </row>
    <row r="237" spans="1:14" x14ac:dyDescent="0.2">
      <c r="A237" s="34" t="str">
        <f t="shared" si="27"/>
        <v>Finished</v>
      </c>
      <c r="B237" s="35">
        <f t="shared" si="31"/>
        <v>49126</v>
      </c>
      <c r="C237" s="36">
        <f t="shared" si="32"/>
        <v>-1.9463186617940664E-10</v>
      </c>
      <c r="D237" s="36">
        <f t="shared" si="34"/>
        <v>0</v>
      </c>
      <c r="E237" s="243">
        <f t="shared" si="35"/>
        <v>0</v>
      </c>
      <c r="F237" s="243">
        <f t="shared" si="28"/>
        <v>0</v>
      </c>
      <c r="G237" s="37">
        <f t="shared" si="33"/>
        <v>-1.9463186617940664E-10</v>
      </c>
      <c r="M237" s="132">
        <f t="shared" si="29"/>
        <v>0</v>
      </c>
      <c r="N237" s="162">
        <f t="shared" si="30"/>
        <v>0</v>
      </c>
    </row>
    <row r="238" spans="1:14" x14ac:dyDescent="0.2">
      <c r="A238" s="34" t="str">
        <f t="shared" si="27"/>
        <v>Finished</v>
      </c>
      <c r="B238" s="35">
        <f t="shared" si="31"/>
        <v>49157</v>
      </c>
      <c r="C238" s="36">
        <f t="shared" si="32"/>
        <v>-1.9463186617940664E-10</v>
      </c>
      <c r="D238" s="36">
        <f t="shared" si="34"/>
        <v>0</v>
      </c>
      <c r="E238" s="243">
        <f t="shared" si="35"/>
        <v>0</v>
      </c>
      <c r="F238" s="243">
        <f t="shared" si="28"/>
        <v>0</v>
      </c>
      <c r="G238" s="37">
        <f t="shared" si="33"/>
        <v>-1.9463186617940664E-10</v>
      </c>
      <c r="M238" s="132">
        <f t="shared" si="29"/>
        <v>0</v>
      </c>
      <c r="N238" s="162">
        <f t="shared" si="30"/>
        <v>0</v>
      </c>
    </row>
    <row r="239" spans="1:14" x14ac:dyDescent="0.2">
      <c r="A239" s="34" t="str">
        <f t="shared" si="27"/>
        <v>Finished</v>
      </c>
      <c r="B239" s="35">
        <f t="shared" si="31"/>
        <v>49188</v>
      </c>
      <c r="C239" s="36">
        <f t="shared" si="32"/>
        <v>-1.9463186617940664E-10</v>
      </c>
      <c r="D239" s="36">
        <f t="shared" si="34"/>
        <v>0</v>
      </c>
      <c r="E239" s="243">
        <f t="shared" si="35"/>
        <v>0</v>
      </c>
      <c r="F239" s="243">
        <f t="shared" si="28"/>
        <v>0</v>
      </c>
      <c r="G239" s="37">
        <f t="shared" si="33"/>
        <v>-1.9463186617940664E-10</v>
      </c>
      <c r="M239" s="132">
        <f t="shared" si="29"/>
        <v>0</v>
      </c>
      <c r="N239" s="162">
        <f t="shared" si="30"/>
        <v>0</v>
      </c>
    </row>
    <row r="240" spans="1:14" x14ac:dyDescent="0.2">
      <c r="A240" s="34" t="str">
        <f t="shared" si="27"/>
        <v>Finished</v>
      </c>
      <c r="B240" s="35">
        <f t="shared" si="31"/>
        <v>49218</v>
      </c>
      <c r="C240" s="36">
        <f t="shared" si="32"/>
        <v>-1.9463186617940664E-10</v>
      </c>
      <c r="D240" s="36">
        <f t="shared" si="34"/>
        <v>0</v>
      </c>
      <c r="E240" s="243">
        <f t="shared" si="35"/>
        <v>0</v>
      </c>
      <c r="F240" s="243">
        <f t="shared" si="28"/>
        <v>0</v>
      </c>
      <c r="G240" s="37">
        <f t="shared" si="33"/>
        <v>-1.9463186617940664E-10</v>
      </c>
      <c r="M240" s="132">
        <f t="shared" si="29"/>
        <v>0</v>
      </c>
      <c r="N240" s="162">
        <f t="shared" si="30"/>
        <v>0</v>
      </c>
    </row>
    <row r="241" spans="1:14" x14ac:dyDescent="0.2">
      <c r="A241" s="34" t="str">
        <f t="shared" si="27"/>
        <v>Finished</v>
      </c>
      <c r="B241" s="35">
        <f t="shared" si="31"/>
        <v>49249</v>
      </c>
      <c r="C241" s="36">
        <f t="shared" si="32"/>
        <v>-1.9463186617940664E-10</v>
      </c>
      <c r="D241" s="36">
        <f t="shared" si="34"/>
        <v>0</v>
      </c>
      <c r="E241" s="243">
        <f t="shared" si="35"/>
        <v>0</v>
      </c>
      <c r="F241" s="243">
        <f t="shared" si="28"/>
        <v>0</v>
      </c>
      <c r="G241" s="37">
        <f t="shared" si="33"/>
        <v>-1.9463186617940664E-10</v>
      </c>
      <c r="M241" s="132">
        <f t="shared" si="29"/>
        <v>0</v>
      </c>
      <c r="N241" s="162">
        <f t="shared" si="30"/>
        <v>0</v>
      </c>
    </row>
    <row r="242" spans="1:14" x14ac:dyDescent="0.2">
      <c r="A242" s="34" t="str">
        <f t="shared" si="27"/>
        <v>Finished</v>
      </c>
      <c r="B242" s="35">
        <f t="shared" si="31"/>
        <v>49279</v>
      </c>
      <c r="C242" s="36">
        <f t="shared" si="32"/>
        <v>-1.9463186617940664E-10</v>
      </c>
      <c r="D242" s="36">
        <f t="shared" si="34"/>
        <v>0</v>
      </c>
      <c r="E242" s="243">
        <f t="shared" si="35"/>
        <v>0</v>
      </c>
      <c r="F242" s="243">
        <f t="shared" si="28"/>
        <v>0</v>
      </c>
      <c r="G242" s="37">
        <f t="shared" si="33"/>
        <v>-1.9463186617940664E-10</v>
      </c>
      <c r="M242" s="132">
        <f t="shared" si="29"/>
        <v>0</v>
      </c>
      <c r="N242" s="162">
        <f t="shared" si="30"/>
        <v>0</v>
      </c>
    </row>
    <row r="243" spans="1:14" x14ac:dyDescent="0.2">
      <c r="A243" s="34" t="str">
        <f t="shared" si="27"/>
        <v>Finished</v>
      </c>
      <c r="B243" s="35">
        <f t="shared" si="31"/>
        <v>49310</v>
      </c>
      <c r="C243" s="36">
        <f t="shared" si="32"/>
        <v>-1.9463186617940664E-10</v>
      </c>
      <c r="D243" s="36">
        <f t="shared" si="34"/>
        <v>0</v>
      </c>
      <c r="E243" s="243">
        <f t="shared" si="35"/>
        <v>0</v>
      </c>
      <c r="F243" s="243">
        <f t="shared" si="28"/>
        <v>0</v>
      </c>
      <c r="G243" s="37">
        <f t="shared" si="33"/>
        <v>-1.9463186617940664E-10</v>
      </c>
      <c r="M243" s="132">
        <f t="shared" si="29"/>
        <v>0</v>
      </c>
      <c r="N243" s="162">
        <f t="shared" si="30"/>
        <v>0</v>
      </c>
    </row>
    <row r="244" spans="1:14" x14ac:dyDescent="0.2">
      <c r="A244" s="34" t="str">
        <f t="shared" si="27"/>
        <v>Finished</v>
      </c>
      <c r="B244" s="35">
        <f t="shared" si="31"/>
        <v>49341</v>
      </c>
      <c r="C244" s="36">
        <f t="shared" si="32"/>
        <v>-1.9463186617940664E-10</v>
      </c>
      <c r="D244" s="36">
        <f t="shared" si="34"/>
        <v>0</v>
      </c>
      <c r="E244" s="243">
        <f t="shared" si="35"/>
        <v>0</v>
      </c>
      <c r="F244" s="243">
        <f t="shared" si="28"/>
        <v>0</v>
      </c>
      <c r="G244" s="37">
        <f t="shared" si="33"/>
        <v>-1.9463186617940664E-10</v>
      </c>
      <c r="M244" s="132">
        <f t="shared" si="29"/>
        <v>0</v>
      </c>
      <c r="N244" s="162">
        <f t="shared" si="30"/>
        <v>0</v>
      </c>
    </row>
    <row r="245" spans="1:14" x14ac:dyDescent="0.2">
      <c r="A245" s="34" t="str">
        <f t="shared" si="27"/>
        <v>Finished</v>
      </c>
      <c r="B245" s="35">
        <f t="shared" si="31"/>
        <v>49369</v>
      </c>
      <c r="C245" s="36">
        <f t="shared" si="32"/>
        <v>-1.9463186617940664E-10</v>
      </c>
      <c r="D245" s="36">
        <f t="shared" si="34"/>
        <v>0</v>
      </c>
      <c r="E245" s="243">
        <f t="shared" si="35"/>
        <v>0</v>
      </c>
      <c r="F245" s="243">
        <f t="shared" si="28"/>
        <v>0</v>
      </c>
      <c r="G245" s="37">
        <f t="shared" si="33"/>
        <v>-1.9463186617940664E-10</v>
      </c>
      <c r="M245" s="132">
        <f t="shared" si="29"/>
        <v>0</v>
      </c>
      <c r="N245" s="162">
        <f t="shared" si="30"/>
        <v>0</v>
      </c>
    </row>
    <row r="246" spans="1:14" x14ac:dyDescent="0.2">
      <c r="A246" s="34" t="str">
        <f t="shared" si="27"/>
        <v>Finished</v>
      </c>
      <c r="B246" s="35">
        <f t="shared" si="31"/>
        <v>49400</v>
      </c>
      <c r="C246" s="36">
        <f t="shared" si="32"/>
        <v>-1.9463186617940664E-10</v>
      </c>
      <c r="D246" s="36">
        <f t="shared" si="34"/>
        <v>0</v>
      </c>
      <c r="E246" s="243">
        <f t="shared" si="35"/>
        <v>0</v>
      </c>
      <c r="F246" s="243">
        <f t="shared" si="28"/>
        <v>0</v>
      </c>
      <c r="G246" s="37">
        <f t="shared" si="33"/>
        <v>-1.9463186617940664E-10</v>
      </c>
      <c r="M246" s="132">
        <f t="shared" si="29"/>
        <v>0</v>
      </c>
      <c r="N246" s="162">
        <f t="shared" si="30"/>
        <v>0</v>
      </c>
    </row>
    <row r="247" spans="1:14" x14ac:dyDescent="0.2">
      <c r="A247" s="34" t="str">
        <f t="shared" ref="A247:A310" si="36">+IF(A246&lt;num_pmts,A246+1,"Finished")</f>
        <v>Finished</v>
      </c>
      <c r="B247" s="35">
        <f t="shared" si="31"/>
        <v>49430</v>
      </c>
      <c r="C247" s="36">
        <f t="shared" si="32"/>
        <v>-1.9463186617940664E-10</v>
      </c>
      <c r="D247" s="36">
        <f t="shared" si="34"/>
        <v>0</v>
      </c>
      <c r="E247" s="243">
        <f t="shared" si="35"/>
        <v>0</v>
      </c>
      <c r="F247" s="243">
        <f t="shared" si="28"/>
        <v>0</v>
      </c>
      <c r="G247" s="37">
        <f t="shared" si="33"/>
        <v>-1.9463186617940664E-10</v>
      </c>
      <c r="M247" s="132">
        <f t="shared" si="29"/>
        <v>0</v>
      </c>
      <c r="N247" s="162">
        <f t="shared" si="30"/>
        <v>0</v>
      </c>
    </row>
    <row r="248" spans="1:14" x14ac:dyDescent="0.2">
      <c r="A248" s="34" t="str">
        <f t="shared" si="36"/>
        <v>Finished</v>
      </c>
      <c r="B248" s="35">
        <f t="shared" si="31"/>
        <v>49461</v>
      </c>
      <c r="C248" s="36">
        <f t="shared" si="32"/>
        <v>-1.9463186617940664E-10</v>
      </c>
      <c r="D248" s="36">
        <f t="shared" si="34"/>
        <v>0</v>
      </c>
      <c r="E248" s="243">
        <f t="shared" si="35"/>
        <v>0</v>
      </c>
      <c r="F248" s="243">
        <f t="shared" si="28"/>
        <v>0</v>
      </c>
      <c r="G248" s="37">
        <f t="shared" si="33"/>
        <v>-1.9463186617940664E-10</v>
      </c>
      <c r="M248" s="132">
        <f t="shared" si="29"/>
        <v>0</v>
      </c>
      <c r="N248" s="162">
        <f t="shared" si="30"/>
        <v>0</v>
      </c>
    </row>
    <row r="249" spans="1:14" x14ac:dyDescent="0.2">
      <c r="A249" s="34" t="str">
        <f t="shared" si="36"/>
        <v>Finished</v>
      </c>
      <c r="B249" s="35">
        <f t="shared" si="31"/>
        <v>49491</v>
      </c>
      <c r="C249" s="36">
        <f t="shared" si="32"/>
        <v>-1.9463186617940664E-10</v>
      </c>
      <c r="D249" s="36">
        <f t="shared" si="34"/>
        <v>0</v>
      </c>
      <c r="E249" s="243">
        <f t="shared" si="35"/>
        <v>0</v>
      </c>
      <c r="F249" s="243">
        <f t="shared" si="28"/>
        <v>0</v>
      </c>
      <c r="G249" s="37">
        <f t="shared" si="33"/>
        <v>-1.9463186617940664E-10</v>
      </c>
      <c r="M249" s="132">
        <f t="shared" si="29"/>
        <v>0</v>
      </c>
      <c r="N249" s="162">
        <f t="shared" si="30"/>
        <v>0</v>
      </c>
    </row>
    <row r="250" spans="1:14" x14ac:dyDescent="0.2">
      <c r="A250" s="34" t="str">
        <f t="shared" si="36"/>
        <v>Finished</v>
      </c>
      <c r="B250" s="35">
        <f t="shared" si="31"/>
        <v>49522</v>
      </c>
      <c r="C250" s="36">
        <f t="shared" si="32"/>
        <v>-1.9463186617940664E-10</v>
      </c>
      <c r="D250" s="36">
        <f t="shared" si="34"/>
        <v>0</v>
      </c>
      <c r="E250" s="243">
        <f t="shared" si="35"/>
        <v>0</v>
      </c>
      <c r="F250" s="243">
        <f t="shared" si="28"/>
        <v>0</v>
      </c>
      <c r="G250" s="37">
        <f t="shared" si="33"/>
        <v>-1.9463186617940664E-10</v>
      </c>
      <c r="M250" s="132">
        <f t="shared" si="29"/>
        <v>0</v>
      </c>
      <c r="N250" s="162">
        <f t="shared" si="30"/>
        <v>0</v>
      </c>
    </row>
    <row r="251" spans="1:14" x14ac:dyDescent="0.2">
      <c r="A251" s="34" t="str">
        <f t="shared" si="36"/>
        <v>Finished</v>
      </c>
      <c r="B251" s="35">
        <f t="shared" si="31"/>
        <v>49553</v>
      </c>
      <c r="C251" s="36">
        <f t="shared" si="32"/>
        <v>-1.9463186617940664E-10</v>
      </c>
      <c r="D251" s="36">
        <f t="shared" si="34"/>
        <v>0</v>
      </c>
      <c r="E251" s="243">
        <f t="shared" si="35"/>
        <v>0</v>
      </c>
      <c r="F251" s="243">
        <f t="shared" si="28"/>
        <v>0</v>
      </c>
      <c r="G251" s="37">
        <f t="shared" si="33"/>
        <v>-1.9463186617940664E-10</v>
      </c>
      <c r="M251" s="132">
        <f t="shared" si="29"/>
        <v>0</v>
      </c>
      <c r="N251" s="162">
        <f t="shared" si="30"/>
        <v>0</v>
      </c>
    </row>
    <row r="252" spans="1:14" x14ac:dyDescent="0.2">
      <c r="A252" s="34" t="str">
        <f t="shared" si="36"/>
        <v>Finished</v>
      </c>
      <c r="B252" s="35">
        <f t="shared" si="31"/>
        <v>49583</v>
      </c>
      <c r="C252" s="36">
        <f t="shared" si="32"/>
        <v>-1.9463186617940664E-10</v>
      </c>
      <c r="D252" s="36">
        <f t="shared" si="34"/>
        <v>0</v>
      </c>
      <c r="E252" s="243">
        <f t="shared" si="35"/>
        <v>0</v>
      </c>
      <c r="F252" s="243">
        <f t="shared" si="28"/>
        <v>0</v>
      </c>
      <c r="G252" s="37">
        <f t="shared" si="33"/>
        <v>-1.9463186617940664E-10</v>
      </c>
      <c r="M252" s="132">
        <f t="shared" si="29"/>
        <v>0</v>
      </c>
      <c r="N252" s="162">
        <f t="shared" si="30"/>
        <v>0</v>
      </c>
    </row>
    <row r="253" spans="1:14" x14ac:dyDescent="0.2">
      <c r="A253" s="34" t="str">
        <f t="shared" si="36"/>
        <v>Finished</v>
      </c>
      <c r="B253" s="35">
        <f t="shared" si="31"/>
        <v>49614</v>
      </c>
      <c r="C253" s="36">
        <f t="shared" si="32"/>
        <v>-1.9463186617940664E-10</v>
      </c>
      <c r="D253" s="36">
        <f t="shared" si="34"/>
        <v>0</v>
      </c>
      <c r="E253" s="243">
        <f t="shared" si="35"/>
        <v>0</v>
      </c>
      <c r="F253" s="243">
        <f t="shared" si="28"/>
        <v>0</v>
      </c>
      <c r="G253" s="37">
        <f t="shared" si="33"/>
        <v>-1.9463186617940664E-10</v>
      </c>
      <c r="M253" s="132">
        <f t="shared" si="29"/>
        <v>0</v>
      </c>
      <c r="N253" s="162">
        <f t="shared" si="30"/>
        <v>0</v>
      </c>
    </row>
    <row r="254" spans="1:14" x14ac:dyDescent="0.2">
      <c r="A254" s="34" t="str">
        <f t="shared" si="36"/>
        <v>Finished</v>
      </c>
      <c r="B254" s="35">
        <f t="shared" si="31"/>
        <v>49644</v>
      </c>
      <c r="C254" s="36">
        <f t="shared" si="32"/>
        <v>-1.9463186617940664E-10</v>
      </c>
      <c r="D254" s="36">
        <f t="shared" si="34"/>
        <v>0</v>
      </c>
      <c r="E254" s="243">
        <f t="shared" si="35"/>
        <v>0</v>
      </c>
      <c r="F254" s="243">
        <f t="shared" si="28"/>
        <v>0</v>
      </c>
      <c r="G254" s="37">
        <f t="shared" si="33"/>
        <v>-1.9463186617940664E-10</v>
      </c>
      <c r="M254" s="132">
        <f t="shared" si="29"/>
        <v>0</v>
      </c>
      <c r="N254" s="162">
        <f t="shared" si="30"/>
        <v>0</v>
      </c>
    </row>
    <row r="255" spans="1:14" x14ac:dyDescent="0.2">
      <c r="A255" s="34" t="str">
        <f t="shared" si="36"/>
        <v>Finished</v>
      </c>
      <c r="B255" s="35">
        <f t="shared" si="31"/>
        <v>49675</v>
      </c>
      <c r="C255" s="36">
        <f t="shared" si="32"/>
        <v>-1.9463186617940664E-10</v>
      </c>
      <c r="D255" s="36">
        <f t="shared" si="34"/>
        <v>0</v>
      </c>
      <c r="E255" s="243">
        <f t="shared" si="35"/>
        <v>0</v>
      </c>
      <c r="F255" s="243">
        <f t="shared" si="28"/>
        <v>0</v>
      </c>
      <c r="G255" s="37">
        <f t="shared" si="33"/>
        <v>-1.9463186617940664E-10</v>
      </c>
      <c r="M255" s="132">
        <f t="shared" si="29"/>
        <v>0</v>
      </c>
      <c r="N255" s="162">
        <f t="shared" si="30"/>
        <v>0</v>
      </c>
    </row>
    <row r="256" spans="1:14" x14ac:dyDescent="0.2">
      <c r="A256" s="34" t="str">
        <f t="shared" si="36"/>
        <v>Finished</v>
      </c>
      <c r="B256" s="35">
        <f t="shared" si="31"/>
        <v>49706</v>
      </c>
      <c r="C256" s="36">
        <f t="shared" si="32"/>
        <v>-1.9463186617940664E-10</v>
      </c>
      <c r="D256" s="36">
        <f t="shared" si="34"/>
        <v>0</v>
      </c>
      <c r="E256" s="243">
        <f t="shared" si="35"/>
        <v>0</v>
      </c>
      <c r="F256" s="243">
        <f t="shared" si="28"/>
        <v>0</v>
      </c>
      <c r="G256" s="37">
        <f t="shared" si="33"/>
        <v>-1.9463186617940664E-10</v>
      </c>
      <c r="M256" s="132">
        <f t="shared" si="29"/>
        <v>0</v>
      </c>
      <c r="N256" s="162">
        <f t="shared" si="30"/>
        <v>0</v>
      </c>
    </row>
    <row r="257" spans="1:14" x14ac:dyDescent="0.2">
      <c r="A257" s="34" t="str">
        <f t="shared" si="36"/>
        <v>Finished</v>
      </c>
      <c r="B257" s="35">
        <f t="shared" si="31"/>
        <v>49735</v>
      </c>
      <c r="C257" s="36">
        <f t="shared" si="32"/>
        <v>-1.9463186617940664E-10</v>
      </c>
      <c r="D257" s="36">
        <f t="shared" si="34"/>
        <v>0</v>
      </c>
      <c r="E257" s="243">
        <f t="shared" si="35"/>
        <v>0</v>
      </c>
      <c r="F257" s="243">
        <f t="shared" si="28"/>
        <v>0</v>
      </c>
      <c r="G257" s="37">
        <f t="shared" si="33"/>
        <v>-1.9463186617940664E-10</v>
      </c>
      <c r="M257" s="132">
        <f t="shared" si="29"/>
        <v>0</v>
      </c>
      <c r="N257" s="162">
        <f t="shared" si="30"/>
        <v>0</v>
      </c>
    </row>
    <row r="258" spans="1:14" x14ac:dyDescent="0.2">
      <c r="A258" s="34" t="str">
        <f t="shared" si="36"/>
        <v>Finished</v>
      </c>
      <c r="B258" s="35">
        <f t="shared" si="31"/>
        <v>49766</v>
      </c>
      <c r="C258" s="36">
        <f t="shared" si="32"/>
        <v>-1.9463186617940664E-10</v>
      </c>
      <c r="D258" s="36">
        <f t="shared" si="34"/>
        <v>0</v>
      </c>
      <c r="E258" s="243">
        <f t="shared" si="35"/>
        <v>0</v>
      </c>
      <c r="F258" s="243">
        <f t="shared" si="28"/>
        <v>0</v>
      </c>
      <c r="G258" s="37">
        <f t="shared" si="33"/>
        <v>-1.9463186617940664E-10</v>
      </c>
      <c r="M258" s="132">
        <f t="shared" si="29"/>
        <v>0</v>
      </c>
      <c r="N258" s="162">
        <f t="shared" si="30"/>
        <v>0</v>
      </c>
    </row>
    <row r="259" spans="1:14" x14ac:dyDescent="0.2">
      <c r="A259" s="34" t="str">
        <f t="shared" si="36"/>
        <v>Finished</v>
      </c>
      <c r="B259" s="35">
        <f t="shared" si="31"/>
        <v>49796</v>
      </c>
      <c r="C259" s="36">
        <f t="shared" si="32"/>
        <v>-1.9463186617940664E-10</v>
      </c>
      <c r="D259" s="36">
        <f t="shared" si="34"/>
        <v>0</v>
      </c>
      <c r="E259" s="243">
        <f t="shared" si="35"/>
        <v>0</v>
      </c>
      <c r="F259" s="243">
        <f t="shared" si="28"/>
        <v>0</v>
      </c>
      <c r="G259" s="37">
        <f t="shared" si="33"/>
        <v>-1.9463186617940664E-10</v>
      </c>
      <c r="M259" s="132">
        <f t="shared" si="29"/>
        <v>0</v>
      </c>
      <c r="N259" s="162">
        <f t="shared" si="30"/>
        <v>0</v>
      </c>
    </row>
    <row r="260" spans="1:14" x14ac:dyDescent="0.2">
      <c r="A260" s="34" t="str">
        <f t="shared" si="36"/>
        <v>Finished</v>
      </c>
      <c r="B260" s="35">
        <f t="shared" si="31"/>
        <v>49827</v>
      </c>
      <c r="C260" s="36">
        <f t="shared" si="32"/>
        <v>-1.9463186617940664E-10</v>
      </c>
      <c r="D260" s="36">
        <f t="shared" si="34"/>
        <v>0</v>
      </c>
      <c r="E260" s="243">
        <f t="shared" si="35"/>
        <v>0</v>
      </c>
      <c r="F260" s="243">
        <f t="shared" si="28"/>
        <v>0</v>
      </c>
      <c r="G260" s="37">
        <f t="shared" si="33"/>
        <v>-1.9463186617940664E-10</v>
      </c>
      <c r="M260" s="132">
        <f t="shared" si="29"/>
        <v>0</v>
      </c>
      <c r="N260" s="162">
        <f t="shared" si="30"/>
        <v>0</v>
      </c>
    </row>
    <row r="261" spans="1:14" x14ac:dyDescent="0.2">
      <c r="A261" s="34" t="str">
        <f t="shared" si="36"/>
        <v>Finished</v>
      </c>
      <c r="B261" s="35">
        <f t="shared" si="31"/>
        <v>49857</v>
      </c>
      <c r="C261" s="36">
        <f t="shared" si="32"/>
        <v>-1.9463186617940664E-10</v>
      </c>
      <c r="D261" s="36">
        <f t="shared" si="34"/>
        <v>0</v>
      </c>
      <c r="E261" s="243">
        <f t="shared" si="35"/>
        <v>0</v>
      </c>
      <c r="F261" s="243">
        <f t="shared" si="28"/>
        <v>0</v>
      </c>
      <c r="G261" s="37">
        <f t="shared" si="33"/>
        <v>-1.9463186617940664E-10</v>
      </c>
      <c r="M261" s="132">
        <f t="shared" si="29"/>
        <v>0</v>
      </c>
      <c r="N261" s="162">
        <f t="shared" si="30"/>
        <v>0</v>
      </c>
    </row>
    <row r="262" spans="1:14" x14ac:dyDescent="0.2">
      <c r="A262" s="34" t="str">
        <f t="shared" si="36"/>
        <v>Finished</v>
      </c>
      <c r="B262" s="35">
        <f t="shared" si="31"/>
        <v>49888</v>
      </c>
      <c r="C262" s="36">
        <f t="shared" si="32"/>
        <v>-1.9463186617940664E-10</v>
      </c>
      <c r="D262" s="36">
        <f t="shared" si="34"/>
        <v>0</v>
      </c>
      <c r="E262" s="243">
        <f t="shared" si="35"/>
        <v>0</v>
      </c>
      <c r="F262" s="243">
        <f t="shared" si="28"/>
        <v>0</v>
      </c>
      <c r="G262" s="37">
        <f t="shared" si="33"/>
        <v>-1.9463186617940664E-10</v>
      </c>
      <c r="M262" s="132">
        <f t="shared" si="29"/>
        <v>0</v>
      </c>
      <c r="N262" s="162">
        <f t="shared" si="30"/>
        <v>0</v>
      </c>
    </row>
    <row r="263" spans="1:14" x14ac:dyDescent="0.2">
      <c r="A263" s="34" t="str">
        <f t="shared" si="36"/>
        <v>Finished</v>
      </c>
      <c r="B263" s="35">
        <f t="shared" si="31"/>
        <v>49919</v>
      </c>
      <c r="C263" s="36">
        <f t="shared" si="32"/>
        <v>-1.9463186617940664E-10</v>
      </c>
      <c r="D263" s="36">
        <f t="shared" si="34"/>
        <v>0</v>
      </c>
      <c r="E263" s="243">
        <f t="shared" si="35"/>
        <v>0</v>
      </c>
      <c r="F263" s="243">
        <f t="shared" si="28"/>
        <v>0</v>
      </c>
      <c r="G263" s="37">
        <f t="shared" si="33"/>
        <v>-1.9463186617940664E-10</v>
      </c>
      <c r="M263" s="132">
        <f t="shared" si="29"/>
        <v>0</v>
      </c>
      <c r="N263" s="162">
        <f t="shared" si="30"/>
        <v>0</v>
      </c>
    </row>
    <row r="264" spans="1:14" x14ac:dyDescent="0.2">
      <c r="A264" s="34" t="str">
        <f t="shared" si="36"/>
        <v>Finished</v>
      </c>
      <c r="B264" s="35">
        <f t="shared" si="31"/>
        <v>49949</v>
      </c>
      <c r="C264" s="36">
        <f t="shared" si="32"/>
        <v>-1.9463186617940664E-10</v>
      </c>
      <c r="D264" s="36">
        <f t="shared" si="34"/>
        <v>0</v>
      </c>
      <c r="E264" s="243">
        <f t="shared" si="35"/>
        <v>0</v>
      </c>
      <c r="F264" s="243">
        <f t="shared" si="28"/>
        <v>0</v>
      </c>
      <c r="G264" s="37">
        <f t="shared" si="33"/>
        <v>-1.9463186617940664E-10</v>
      </c>
      <c r="M264" s="132">
        <f t="shared" si="29"/>
        <v>0</v>
      </c>
      <c r="N264" s="162">
        <f t="shared" si="30"/>
        <v>0</v>
      </c>
    </row>
    <row r="265" spans="1:14" x14ac:dyDescent="0.2">
      <c r="A265" s="34" t="str">
        <f t="shared" si="36"/>
        <v>Finished</v>
      </c>
      <c r="B265" s="35">
        <f t="shared" si="31"/>
        <v>49980</v>
      </c>
      <c r="C265" s="36">
        <f t="shared" si="32"/>
        <v>-1.9463186617940664E-10</v>
      </c>
      <c r="D265" s="36">
        <f t="shared" si="34"/>
        <v>0</v>
      </c>
      <c r="E265" s="243">
        <f t="shared" si="35"/>
        <v>0</v>
      </c>
      <c r="F265" s="243">
        <f t="shared" si="28"/>
        <v>0</v>
      </c>
      <c r="G265" s="37">
        <f t="shared" si="33"/>
        <v>-1.9463186617940664E-10</v>
      </c>
      <c r="M265" s="132">
        <f t="shared" si="29"/>
        <v>0</v>
      </c>
      <c r="N265" s="162">
        <f t="shared" si="30"/>
        <v>0</v>
      </c>
    </row>
    <row r="266" spans="1:14" x14ac:dyDescent="0.2">
      <c r="A266" s="34" t="str">
        <f t="shared" si="36"/>
        <v>Finished</v>
      </c>
      <c r="B266" s="35">
        <f t="shared" si="31"/>
        <v>50010</v>
      </c>
      <c r="C266" s="36">
        <f t="shared" si="32"/>
        <v>-1.9463186617940664E-10</v>
      </c>
      <c r="D266" s="36">
        <f t="shared" si="34"/>
        <v>0</v>
      </c>
      <c r="E266" s="243">
        <f t="shared" si="35"/>
        <v>0</v>
      </c>
      <c r="F266" s="243">
        <f t="shared" si="28"/>
        <v>0</v>
      </c>
      <c r="G266" s="37">
        <f t="shared" si="33"/>
        <v>-1.9463186617940664E-10</v>
      </c>
      <c r="M266" s="132">
        <f t="shared" si="29"/>
        <v>0</v>
      </c>
      <c r="N266" s="162">
        <f t="shared" si="30"/>
        <v>0</v>
      </c>
    </row>
    <row r="267" spans="1:14" x14ac:dyDescent="0.2">
      <c r="A267" s="34" t="str">
        <f t="shared" si="36"/>
        <v>Finished</v>
      </c>
      <c r="B267" s="35">
        <f t="shared" si="31"/>
        <v>50041</v>
      </c>
      <c r="C267" s="36">
        <f t="shared" si="32"/>
        <v>-1.9463186617940664E-10</v>
      </c>
      <c r="D267" s="36">
        <f t="shared" si="34"/>
        <v>0</v>
      </c>
      <c r="E267" s="243">
        <f t="shared" si="35"/>
        <v>0</v>
      </c>
      <c r="F267" s="243">
        <f t="shared" si="28"/>
        <v>0</v>
      </c>
      <c r="G267" s="37">
        <f t="shared" si="33"/>
        <v>-1.9463186617940664E-10</v>
      </c>
      <c r="M267" s="132">
        <f t="shared" si="29"/>
        <v>0</v>
      </c>
      <c r="N267" s="162">
        <f t="shared" si="30"/>
        <v>0</v>
      </c>
    </row>
    <row r="268" spans="1:14" x14ac:dyDescent="0.2">
      <c r="A268" s="34" t="str">
        <f t="shared" si="36"/>
        <v>Finished</v>
      </c>
      <c r="B268" s="35">
        <f t="shared" si="31"/>
        <v>50072</v>
      </c>
      <c r="C268" s="36">
        <f t="shared" si="32"/>
        <v>-1.9463186617940664E-10</v>
      </c>
      <c r="D268" s="36">
        <f t="shared" si="34"/>
        <v>0</v>
      </c>
      <c r="E268" s="243">
        <f t="shared" si="35"/>
        <v>0</v>
      </c>
      <c r="F268" s="243">
        <f t="shared" si="28"/>
        <v>0</v>
      </c>
      <c r="G268" s="37">
        <f t="shared" si="33"/>
        <v>-1.9463186617940664E-10</v>
      </c>
      <c r="M268" s="132">
        <f t="shared" si="29"/>
        <v>0</v>
      </c>
      <c r="N268" s="162">
        <f t="shared" si="30"/>
        <v>0</v>
      </c>
    </row>
    <row r="269" spans="1:14" x14ac:dyDescent="0.2">
      <c r="A269" s="34" t="str">
        <f t="shared" si="36"/>
        <v>Finished</v>
      </c>
      <c r="B269" s="35">
        <f t="shared" si="31"/>
        <v>50100</v>
      </c>
      <c r="C269" s="36">
        <f t="shared" si="32"/>
        <v>-1.9463186617940664E-10</v>
      </c>
      <c r="D269" s="36">
        <f t="shared" si="34"/>
        <v>0</v>
      </c>
      <c r="E269" s="243">
        <f t="shared" si="35"/>
        <v>0</v>
      </c>
      <c r="F269" s="243">
        <f t="shared" si="28"/>
        <v>0</v>
      </c>
      <c r="G269" s="37">
        <f t="shared" si="33"/>
        <v>-1.9463186617940664E-10</v>
      </c>
      <c r="M269" s="132">
        <f t="shared" si="29"/>
        <v>0</v>
      </c>
      <c r="N269" s="162">
        <f t="shared" si="30"/>
        <v>0</v>
      </c>
    </row>
    <row r="270" spans="1:14" x14ac:dyDescent="0.2">
      <c r="A270" s="34" t="str">
        <f t="shared" si="36"/>
        <v>Finished</v>
      </c>
      <c r="B270" s="35">
        <f t="shared" si="31"/>
        <v>50131</v>
      </c>
      <c r="C270" s="36">
        <f t="shared" si="32"/>
        <v>-1.9463186617940664E-10</v>
      </c>
      <c r="D270" s="36">
        <f t="shared" si="34"/>
        <v>0</v>
      </c>
      <c r="E270" s="243">
        <f t="shared" si="35"/>
        <v>0</v>
      </c>
      <c r="F270" s="243">
        <f t="shared" si="28"/>
        <v>0</v>
      </c>
      <c r="G270" s="37">
        <f t="shared" si="33"/>
        <v>-1.9463186617940664E-10</v>
      </c>
      <c r="M270" s="132">
        <f t="shared" si="29"/>
        <v>0</v>
      </c>
      <c r="N270" s="162">
        <f t="shared" si="30"/>
        <v>0</v>
      </c>
    </row>
    <row r="271" spans="1:14" x14ac:dyDescent="0.2">
      <c r="A271" s="34" t="str">
        <f t="shared" si="36"/>
        <v>Finished</v>
      </c>
      <c r="B271" s="35">
        <f t="shared" si="31"/>
        <v>50161</v>
      </c>
      <c r="C271" s="36">
        <f t="shared" si="32"/>
        <v>-1.9463186617940664E-10</v>
      </c>
      <c r="D271" s="36">
        <f t="shared" si="34"/>
        <v>0</v>
      </c>
      <c r="E271" s="243">
        <f t="shared" si="35"/>
        <v>0</v>
      </c>
      <c r="F271" s="243">
        <f t="shared" si="28"/>
        <v>0</v>
      </c>
      <c r="G271" s="37">
        <f t="shared" si="33"/>
        <v>-1.9463186617940664E-10</v>
      </c>
      <c r="M271" s="132">
        <f t="shared" si="29"/>
        <v>0</v>
      </c>
      <c r="N271" s="162">
        <f t="shared" si="30"/>
        <v>0</v>
      </c>
    </row>
    <row r="272" spans="1:14" x14ac:dyDescent="0.2">
      <c r="A272" s="34" t="str">
        <f t="shared" si="36"/>
        <v>Finished</v>
      </c>
      <c r="B272" s="35">
        <f t="shared" si="31"/>
        <v>50192</v>
      </c>
      <c r="C272" s="36">
        <f t="shared" si="32"/>
        <v>-1.9463186617940664E-10</v>
      </c>
      <c r="D272" s="36">
        <f t="shared" si="34"/>
        <v>0</v>
      </c>
      <c r="E272" s="243">
        <f t="shared" si="35"/>
        <v>0</v>
      </c>
      <c r="F272" s="243">
        <f t="shared" si="28"/>
        <v>0</v>
      </c>
      <c r="G272" s="37">
        <f t="shared" si="33"/>
        <v>-1.9463186617940664E-10</v>
      </c>
      <c r="M272" s="132">
        <f t="shared" si="29"/>
        <v>0</v>
      </c>
      <c r="N272" s="162">
        <f t="shared" si="30"/>
        <v>0</v>
      </c>
    </row>
    <row r="273" spans="1:14" x14ac:dyDescent="0.2">
      <c r="A273" s="34" t="str">
        <f t="shared" si="36"/>
        <v>Finished</v>
      </c>
      <c r="B273" s="35">
        <f t="shared" si="31"/>
        <v>50222</v>
      </c>
      <c r="C273" s="36">
        <f t="shared" si="32"/>
        <v>-1.9463186617940664E-10</v>
      </c>
      <c r="D273" s="36">
        <f t="shared" si="34"/>
        <v>0</v>
      </c>
      <c r="E273" s="243">
        <f t="shared" si="35"/>
        <v>0</v>
      </c>
      <c r="F273" s="243">
        <f t="shared" si="28"/>
        <v>0</v>
      </c>
      <c r="G273" s="37">
        <f t="shared" si="33"/>
        <v>-1.9463186617940664E-10</v>
      </c>
      <c r="M273" s="132">
        <f t="shared" si="29"/>
        <v>0</v>
      </c>
      <c r="N273" s="162">
        <f t="shared" si="30"/>
        <v>0</v>
      </c>
    </row>
    <row r="274" spans="1:14" x14ac:dyDescent="0.2">
      <c r="A274" s="34" t="str">
        <f t="shared" si="36"/>
        <v>Finished</v>
      </c>
      <c r="B274" s="35">
        <f t="shared" si="31"/>
        <v>50253</v>
      </c>
      <c r="C274" s="36">
        <f t="shared" si="32"/>
        <v>-1.9463186617940664E-10</v>
      </c>
      <c r="D274" s="36">
        <f t="shared" si="34"/>
        <v>0</v>
      </c>
      <c r="E274" s="243">
        <f t="shared" si="35"/>
        <v>0</v>
      </c>
      <c r="F274" s="243">
        <f t="shared" si="28"/>
        <v>0</v>
      </c>
      <c r="G274" s="37">
        <f t="shared" si="33"/>
        <v>-1.9463186617940664E-10</v>
      </c>
      <c r="M274" s="132">
        <f t="shared" si="29"/>
        <v>0</v>
      </c>
      <c r="N274" s="162">
        <f t="shared" si="30"/>
        <v>0</v>
      </c>
    </row>
    <row r="275" spans="1:14" x14ac:dyDescent="0.2">
      <c r="A275" s="34" t="str">
        <f t="shared" si="36"/>
        <v>Finished</v>
      </c>
      <c r="B275" s="35">
        <f t="shared" si="31"/>
        <v>50284</v>
      </c>
      <c r="C275" s="36">
        <f t="shared" si="32"/>
        <v>-1.9463186617940664E-10</v>
      </c>
      <c r="D275" s="36">
        <f t="shared" si="34"/>
        <v>0</v>
      </c>
      <c r="E275" s="243">
        <f t="shared" si="35"/>
        <v>0</v>
      </c>
      <c r="F275" s="243">
        <f t="shared" si="28"/>
        <v>0</v>
      </c>
      <c r="G275" s="37">
        <f t="shared" si="33"/>
        <v>-1.9463186617940664E-10</v>
      </c>
      <c r="M275" s="132">
        <f t="shared" si="29"/>
        <v>0</v>
      </c>
      <c r="N275" s="162">
        <f t="shared" si="30"/>
        <v>0</v>
      </c>
    </row>
    <row r="276" spans="1:14" s="2" customFormat="1" ht="15" x14ac:dyDescent="0.25">
      <c r="A276" s="75" t="str">
        <f t="shared" si="36"/>
        <v>Finished</v>
      </c>
      <c r="B276" s="76">
        <f t="shared" si="31"/>
        <v>50314</v>
      </c>
      <c r="C276" s="77">
        <f t="shared" si="32"/>
        <v>-1.9463186617940664E-10</v>
      </c>
      <c r="D276" s="77">
        <f t="shared" si="34"/>
        <v>0</v>
      </c>
      <c r="E276" s="245">
        <f t="shared" si="35"/>
        <v>0</v>
      </c>
      <c r="F276" s="245">
        <f t="shared" si="28"/>
        <v>0</v>
      </c>
      <c r="G276" s="78">
        <f t="shared" si="33"/>
        <v>-1.9463186617940664E-10</v>
      </c>
      <c r="M276" s="132">
        <f t="shared" si="29"/>
        <v>0</v>
      </c>
      <c r="N276" s="162">
        <f t="shared" si="30"/>
        <v>0</v>
      </c>
    </row>
    <row r="277" spans="1:14" x14ac:dyDescent="0.2">
      <c r="A277" s="34" t="str">
        <f t="shared" si="36"/>
        <v>Finished</v>
      </c>
      <c r="B277" s="35">
        <f t="shared" si="31"/>
        <v>50345</v>
      </c>
      <c r="C277" s="36">
        <f t="shared" si="32"/>
        <v>-1.9463186617940664E-10</v>
      </c>
      <c r="D277" s="36">
        <f t="shared" si="34"/>
        <v>0</v>
      </c>
      <c r="E277" s="243">
        <f t="shared" si="35"/>
        <v>0</v>
      </c>
      <c r="F277" s="243">
        <f t="shared" si="28"/>
        <v>0</v>
      </c>
      <c r="G277" s="37">
        <f t="shared" si="33"/>
        <v>-1.9463186617940664E-10</v>
      </c>
      <c r="M277" s="132">
        <f t="shared" si="29"/>
        <v>0</v>
      </c>
      <c r="N277" s="162">
        <f t="shared" si="30"/>
        <v>0</v>
      </c>
    </row>
    <row r="278" spans="1:14" x14ac:dyDescent="0.2">
      <c r="A278" s="34" t="str">
        <f t="shared" si="36"/>
        <v>Finished</v>
      </c>
      <c r="B278" s="35">
        <f t="shared" si="31"/>
        <v>50375</v>
      </c>
      <c r="C278" s="36">
        <f t="shared" si="32"/>
        <v>-1.9463186617940664E-10</v>
      </c>
      <c r="D278" s="36">
        <f t="shared" si="34"/>
        <v>0</v>
      </c>
      <c r="E278" s="243">
        <f t="shared" si="35"/>
        <v>0</v>
      </c>
      <c r="F278" s="243">
        <f t="shared" si="28"/>
        <v>0</v>
      </c>
      <c r="G278" s="37">
        <f t="shared" si="33"/>
        <v>-1.9463186617940664E-10</v>
      </c>
      <c r="M278" s="132">
        <f t="shared" si="29"/>
        <v>0</v>
      </c>
      <c r="N278" s="162">
        <f t="shared" si="30"/>
        <v>0</v>
      </c>
    </row>
    <row r="279" spans="1:14" x14ac:dyDescent="0.2">
      <c r="A279" s="34" t="str">
        <f t="shared" si="36"/>
        <v>Finished</v>
      </c>
      <c r="B279" s="35">
        <f t="shared" si="31"/>
        <v>50406</v>
      </c>
      <c r="C279" s="36">
        <f t="shared" si="32"/>
        <v>-1.9463186617940664E-10</v>
      </c>
      <c r="D279" s="36">
        <f t="shared" si="34"/>
        <v>0</v>
      </c>
      <c r="E279" s="243">
        <f t="shared" si="35"/>
        <v>0</v>
      </c>
      <c r="F279" s="243">
        <f t="shared" ref="F279:F342" si="37">+IF(A279&lt;=num_pmts,periodic_pmt-M279,0)</f>
        <v>0</v>
      </c>
      <c r="G279" s="37">
        <f t="shared" si="33"/>
        <v>-1.9463186617940664E-10</v>
      </c>
      <c r="M279" s="132">
        <f t="shared" ref="M279:M342" si="38">+N279*$M$19</f>
        <v>0</v>
      </c>
      <c r="N279" s="162">
        <f t="shared" ref="N279:N342" si="39">+IF(A279&lt;=num_pmts,(num_pmts-A279+1)/$F$3,0)</f>
        <v>0</v>
      </c>
    </row>
    <row r="280" spans="1:14" x14ac:dyDescent="0.2">
      <c r="A280" s="34" t="str">
        <f t="shared" si="36"/>
        <v>Finished</v>
      </c>
      <c r="B280" s="35">
        <f t="shared" ref="B280:B343" si="40">+EDATE(B279,Len_of_pmt_interval)</f>
        <v>50437</v>
      </c>
      <c r="C280" s="36">
        <f t="shared" ref="C280:C343" si="41">+G279</f>
        <v>-1.9463186617940664E-10</v>
      </c>
      <c r="D280" s="36">
        <f t="shared" si="34"/>
        <v>0</v>
      </c>
      <c r="E280" s="243">
        <f t="shared" si="35"/>
        <v>0</v>
      </c>
      <c r="F280" s="243">
        <f t="shared" si="37"/>
        <v>0</v>
      </c>
      <c r="G280" s="37">
        <f t="shared" ref="G280:G343" si="42">+C280-F280</f>
        <v>-1.9463186617940664E-10</v>
      </c>
      <c r="M280" s="132">
        <f t="shared" si="38"/>
        <v>0</v>
      </c>
      <c r="N280" s="162">
        <f t="shared" si="39"/>
        <v>0</v>
      </c>
    </row>
    <row r="281" spans="1:14" x14ac:dyDescent="0.2">
      <c r="A281" s="34" t="str">
        <f t="shared" si="36"/>
        <v>Finished</v>
      </c>
      <c r="B281" s="35">
        <f t="shared" si="40"/>
        <v>50465</v>
      </c>
      <c r="C281" s="36">
        <f t="shared" si="41"/>
        <v>-1.9463186617940664E-10</v>
      </c>
      <c r="D281" s="36">
        <f t="shared" ref="D281:D344" si="43">+E281+F281</f>
        <v>0</v>
      </c>
      <c r="E281" s="243">
        <f t="shared" ref="E281:E344" si="44">+M281</f>
        <v>0</v>
      </c>
      <c r="F281" s="243">
        <f t="shared" si="37"/>
        <v>0</v>
      </c>
      <c r="G281" s="37">
        <f t="shared" si="42"/>
        <v>-1.9463186617940664E-10</v>
      </c>
      <c r="M281" s="132">
        <f t="shared" si="38"/>
        <v>0</v>
      </c>
      <c r="N281" s="162">
        <f t="shared" si="39"/>
        <v>0</v>
      </c>
    </row>
    <row r="282" spans="1:14" x14ac:dyDescent="0.2">
      <c r="A282" s="34" t="str">
        <f t="shared" si="36"/>
        <v>Finished</v>
      </c>
      <c r="B282" s="35">
        <f t="shared" si="40"/>
        <v>50496</v>
      </c>
      <c r="C282" s="36">
        <f t="shared" si="41"/>
        <v>-1.9463186617940664E-10</v>
      </c>
      <c r="D282" s="36">
        <f t="shared" si="43"/>
        <v>0</v>
      </c>
      <c r="E282" s="243">
        <f t="shared" si="44"/>
        <v>0</v>
      </c>
      <c r="F282" s="243">
        <f t="shared" si="37"/>
        <v>0</v>
      </c>
      <c r="G282" s="37">
        <f t="shared" si="42"/>
        <v>-1.9463186617940664E-10</v>
      </c>
      <c r="M282" s="132">
        <f t="shared" si="38"/>
        <v>0</v>
      </c>
      <c r="N282" s="162">
        <f t="shared" si="39"/>
        <v>0</v>
      </c>
    </row>
    <row r="283" spans="1:14" x14ac:dyDescent="0.2">
      <c r="A283" s="34" t="str">
        <f t="shared" si="36"/>
        <v>Finished</v>
      </c>
      <c r="B283" s="35">
        <f t="shared" si="40"/>
        <v>50526</v>
      </c>
      <c r="C283" s="36">
        <f t="shared" si="41"/>
        <v>-1.9463186617940664E-10</v>
      </c>
      <c r="D283" s="36">
        <f t="shared" si="43"/>
        <v>0</v>
      </c>
      <c r="E283" s="243">
        <f t="shared" si="44"/>
        <v>0</v>
      </c>
      <c r="F283" s="243">
        <f t="shared" si="37"/>
        <v>0</v>
      </c>
      <c r="G283" s="37">
        <f t="shared" si="42"/>
        <v>-1.9463186617940664E-10</v>
      </c>
      <c r="M283" s="132">
        <f t="shared" si="38"/>
        <v>0</v>
      </c>
      <c r="N283" s="162">
        <f t="shared" si="39"/>
        <v>0</v>
      </c>
    </row>
    <row r="284" spans="1:14" x14ac:dyDescent="0.2">
      <c r="A284" s="34" t="str">
        <f t="shared" si="36"/>
        <v>Finished</v>
      </c>
      <c r="B284" s="35">
        <f t="shared" si="40"/>
        <v>50557</v>
      </c>
      <c r="C284" s="36">
        <f t="shared" si="41"/>
        <v>-1.9463186617940664E-10</v>
      </c>
      <c r="D284" s="36">
        <f t="shared" si="43"/>
        <v>0</v>
      </c>
      <c r="E284" s="243">
        <f t="shared" si="44"/>
        <v>0</v>
      </c>
      <c r="F284" s="243">
        <f t="shared" si="37"/>
        <v>0</v>
      </c>
      <c r="G284" s="37">
        <f t="shared" si="42"/>
        <v>-1.9463186617940664E-10</v>
      </c>
      <c r="M284" s="132">
        <f t="shared" si="38"/>
        <v>0</v>
      </c>
      <c r="N284" s="162">
        <f t="shared" si="39"/>
        <v>0</v>
      </c>
    </row>
    <row r="285" spans="1:14" x14ac:dyDescent="0.2">
      <c r="A285" s="34" t="str">
        <f t="shared" si="36"/>
        <v>Finished</v>
      </c>
      <c r="B285" s="35">
        <f t="shared" si="40"/>
        <v>50587</v>
      </c>
      <c r="C285" s="36">
        <f t="shared" si="41"/>
        <v>-1.9463186617940664E-10</v>
      </c>
      <c r="D285" s="36">
        <f t="shared" si="43"/>
        <v>0</v>
      </c>
      <c r="E285" s="243">
        <f t="shared" si="44"/>
        <v>0</v>
      </c>
      <c r="F285" s="243">
        <f t="shared" si="37"/>
        <v>0</v>
      </c>
      <c r="G285" s="37">
        <f t="shared" si="42"/>
        <v>-1.9463186617940664E-10</v>
      </c>
      <c r="M285" s="132">
        <f t="shared" si="38"/>
        <v>0</v>
      </c>
      <c r="N285" s="162">
        <f t="shared" si="39"/>
        <v>0</v>
      </c>
    </row>
    <row r="286" spans="1:14" x14ac:dyDescent="0.2">
      <c r="A286" s="34" t="str">
        <f t="shared" si="36"/>
        <v>Finished</v>
      </c>
      <c r="B286" s="35">
        <f t="shared" si="40"/>
        <v>50618</v>
      </c>
      <c r="C286" s="36">
        <f t="shared" si="41"/>
        <v>-1.9463186617940664E-10</v>
      </c>
      <c r="D286" s="36">
        <f t="shared" si="43"/>
        <v>0</v>
      </c>
      <c r="E286" s="243">
        <f t="shared" si="44"/>
        <v>0</v>
      </c>
      <c r="F286" s="243">
        <f t="shared" si="37"/>
        <v>0</v>
      </c>
      <c r="G286" s="37">
        <f t="shared" si="42"/>
        <v>-1.9463186617940664E-10</v>
      </c>
      <c r="M286" s="132">
        <f t="shared" si="38"/>
        <v>0</v>
      </c>
      <c r="N286" s="162">
        <f t="shared" si="39"/>
        <v>0</v>
      </c>
    </row>
    <row r="287" spans="1:14" x14ac:dyDescent="0.2">
      <c r="A287" s="34" t="str">
        <f t="shared" si="36"/>
        <v>Finished</v>
      </c>
      <c r="B287" s="35">
        <f t="shared" si="40"/>
        <v>50649</v>
      </c>
      <c r="C287" s="36">
        <f t="shared" si="41"/>
        <v>-1.9463186617940664E-10</v>
      </c>
      <c r="D287" s="36">
        <f t="shared" si="43"/>
        <v>0</v>
      </c>
      <c r="E287" s="243">
        <f t="shared" si="44"/>
        <v>0</v>
      </c>
      <c r="F287" s="243">
        <f t="shared" si="37"/>
        <v>0</v>
      </c>
      <c r="G287" s="37">
        <f t="shared" si="42"/>
        <v>-1.9463186617940664E-10</v>
      </c>
      <c r="M287" s="132">
        <f t="shared" si="38"/>
        <v>0</v>
      </c>
      <c r="N287" s="162">
        <f t="shared" si="39"/>
        <v>0</v>
      </c>
    </row>
    <row r="288" spans="1:14" x14ac:dyDescent="0.2">
      <c r="A288" s="34" t="str">
        <f t="shared" si="36"/>
        <v>Finished</v>
      </c>
      <c r="B288" s="35">
        <f t="shared" si="40"/>
        <v>50679</v>
      </c>
      <c r="C288" s="36">
        <f t="shared" si="41"/>
        <v>-1.9463186617940664E-10</v>
      </c>
      <c r="D288" s="36">
        <f t="shared" si="43"/>
        <v>0</v>
      </c>
      <c r="E288" s="243">
        <f t="shared" si="44"/>
        <v>0</v>
      </c>
      <c r="F288" s="243">
        <f t="shared" si="37"/>
        <v>0</v>
      </c>
      <c r="G288" s="37">
        <f t="shared" si="42"/>
        <v>-1.9463186617940664E-10</v>
      </c>
      <c r="M288" s="132">
        <f t="shared" si="38"/>
        <v>0</v>
      </c>
      <c r="N288" s="162">
        <f t="shared" si="39"/>
        <v>0</v>
      </c>
    </row>
    <row r="289" spans="1:14" x14ac:dyDescent="0.2">
      <c r="A289" s="34" t="str">
        <f t="shared" si="36"/>
        <v>Finished</v>
      </c>
      <c r="B289" s="35">
        <f t="shared" si="40"/>
        <v>50710</v>
      </c>
      <c r="C289" s="36">
        <f t="shared" si="41"/>
        <v>-1.9463186617940664E-10</v>
      </c>
      <c r="D289" s="36">
        <f t="shared" si="43"/>
        <v>0</v>
      </c>
      <c r="E289" s="243">
        <f t="shared" si="44"/>
        <v>0</v>
      </c>
      <c r="F289" s="243">
        <f t="shared" si="37"/>
        <v>0</v>
      </c>
      <c r="G289" s="37">
        <f t="shared" si="42"/>
        <v>-1.9463186617940664E-10</v>
      </c>
      <c r="M289" s="132">
        <f t="shared" si="38"/>
        <v>0</v>
      </c>
      <c r="N289" s="162">
        <f t="shared" si="39"/>
        <v>0</v>
      </c>
    </row>
    <row r="290" spans="1:14" x14ac:dyDescent="0.2">
      <c r="A290" s="34" t="str">
        <f t="shared" si="36"/>
        <v>Finished</v>
      </c>
      <c r="B290" s="35">
        <f t="shared" si="40"/>
        <v>50740</v>
      </c>
      <c r="C290" s="36">
        <f t="shared" si="41"/>
        <v>-1.9463186617940664E-10</v>
      </c>
      <c r="D290" s="36">
        <f t="shared" si="43"/>
        <v>0</v>
      </c>
      <c r="E290" s="243">
        <f t="shared" si="44"/>
        <v>0</v>
      </c>
      <c r="F290" s="243">
        <f t="shared" si="37"/>
        <v>0</v>
      </c>
      <c r="G290" s="37">
        <f t="shared" si="42"/>
        <v>-1.9463186617940664E-10</v>
      </c>
      <c r="M290" s="132">
        <f t="shared" si="38"/>
        <v>0</v>
      </c>
      <c r="N290" s="162">
        <f t="shared" si="39"/>
        <v>0</v>
      </c>
    </row>
    <row r="291" spans="1:14" x14ac:dyDescent="0.2">
      <c r="A291" s="34" t="str">
        <f t="shared" si="36"/>
        <v>Finished</v>
      </c>
      <c r="B291" s="35">
        <f t="shared" si="40"/>
        <v>50771</v>
      </c>
      <c r="C291" s="36">
        <f t="shared" si="41"/>
        <v>-1.9463186617940664E-10</v>
      </c>
      <c r="D291" s="36">
        <f t="shared" si="43"/>
        <v>0</v>
      </c>
      <c r="E291" s="243">
        <f t="shared" si="44"/>
        <v>0</v>
      </c>
      <c r="F291" s="243">
        <f t="shared" si="37"/>
        <v>0</v>
      </c>
      <c r="G291" s="37">
        <f t="shared" si="42"/>
        <v>-1.9463186617940664E-10</v>
      </c>
      <c r="M291" s="132">
        <f t="shared" si="38"/>
        <v>0</v>
      </c>
      <c r="N291" s="162">
        <f t="shared" si="39"/>
        <v>0</v>
      </c>
    </row>
    <row r="292" spans="1:14" x14ac:dyDescent="0.2">
      <c r="A292" s="34" t="str">
        <f t="shared" si="36"/>
        <v>Finished</v>
      </c>
      <c r="B292" s="35">
        <f t="shared" si="40"/>
        <v>50802</v>
      </c>
      <c r="C292" s="36">
        <f t="shared" si="41"/>
        <v>-1.9463186617940664E-10</v>
      </c>
      <c r="D292" s="36">
        <f t="shared" si="43"/>
        <v>0</v>
      </c>
      <c r="E292" s="243">
        <f t="shared" si="44"/>
        <v>0</v>
      </c>
      <c r="F292" s="243">
        <f t="shared" si="37"/>
        <v>0</v>
      </c>
      <c r="G292" s="37">
        <f t="shared" si="42"/>
        <v>-1.9463186617940664E-10</v>
      </c>
      <c r="M292" s="132">
        <f t="shared" si="38"/>
        <v>0</v>
      </c>
      <c r="N292" s="162">
        <f t="shared" si="39"/>
        <v>0</v>
      </c>
    </row>
    <row r="293" spans="1:14" x14ac:dyDescent="0.2">
      <c r="A293" s="34" t="str">
        <f t="shared" si="36"/>
        <v>Finished</v>
      </c>
      <c r="B293" s="35">
        <f t="shared" si="40"/>
        <v>50830</v>
      </c>
      <c r="C293" s="36">
        <f t="shared" si="41"/>
        <v>-1.9463186617940664E-10</v>
      </c>
      <c r="D293" s="36">
        <f t="shared" si="43"/>
        <v>0</v>
      </c>
      <c r="E293" s="243">
        <f t="shared" si="44"/>
        <v>0</v>
      </c>
      <c r="F293" s="243">
        <f t="shared" si="37"/>
        <v>0</v>
      </c>
      <c r="G293" s="37">
        <f t="shared" si="42"/>
        <v>-1.9463186617940664E-10</v>
      </c>
      <c r="M293" s="132">
        <f t="shared" si="38"/>
        <v>0</v>
      </c>
      <c r="N293" s="162">
        <f t="shared" si="39"/>
        <v>0</v>
      </c>
    </row>
    <row r="294" spans="1:14" x14ac:dyDescent="0.2">
      <c r="A294" s="34" t="str">
        <f t="shared" si="36"/>
        <v>Finished</v>
      </c>
      <c r="B294" s="35">
        <f t="shared" si="40"/>
        <v>50861</v>
      </c>
      <c r="C294" s="36">
        <f t="shared" si="41"/>
        <v>-1.9463186617940664E-10</v>
      </c>
      <c r="D294" s="36">
        <f t="shared" si="43"/>
        <v>0</v>
      </c>
      <c r="E294" s="243">
        <f t="shared" si="44"/>
        <v>0</v>
      </c>
      <c r="F294" s="243">
        <f t="shared" si="37"/>
        <v>0</v>
      </c>
      <c r="G294" s="37">
        <f t="shared" si="42"/>
        <v>-1.9463186617940664E-10</v>
      </c>
      <c r="M294" s="132">
        <f t="shared" si="38"/>
        <v>0</v>
      </c>
      <c r="N294" s="162">
        <f t="shared" si="39"/>
        <v>0</v>
      </c>
    </row>
    <row r="295" spans="1:14" x14ac:dyDescent="0.2">
      <c r="A295" s="34" t="str">
        <f t="shared" si="36"/>
        <v>Finished</v>
      </c>
      <c r="B295" s="35">
        <f t="shared" si="40"/>
        <v>50891</v>
      </c>
      <c r="C295" s="36">
        <f t="shared" si="41"/>
        <v>-1.9463186617940664E-10</v>
      </c>
      <c r="D295" s="36">
        <f t="shared" si="43"/>
        <v>0</v>
      </c>
      <c r="E295" s="243">
        <f t="shared" si="44"/>
        <v>0</v>
      </c>
      <c r="F295" s="243">
        <f t="shared" si="37"/>
        <v>0</v>
      </c>
      <c r="G295" s="37">
        <f t="shared" si="42"/>
        <v>-1.9463186617940664E-10</v>
      </c>
      <c r="M295" s="132">
        <f t="shared" si="38"/>
        <v>0</v>
      </c>
      <c r="N295" s="162">
        <f t="shared" si="39"/>
        <v>0</v>
      </c>
    </row>
    <row r="296" spans="1:14" x14ac:dyDescent="0.2">
      <c r="A296" s="34" t="str">
        <f t="shared" si="36"/>
        <v>Finished</v>
      </c>
      <c r="B296" s="35">
        <f t="shared" si="40"/>
        <v>50922</v>
      </c>
      <c r="C296" s="36">
        <f t="shared" si="41"/>
        <v>-1.9463186617940664E-10</v>
      </c>
      <c r="D296" s="36">
        <f t="shared" si="43"/>
        <v>0</v>
      </c>
      <c r="E296" s="243">
        <f t="shared" si="44"/>
        <v>0</v>
      </c>
      <c r="F296" s="243">
        <f t="shared" si="37"/>
        <v>0</v>
      </c>
      <c r="G296" s="37">
        <f t="shared" si="42"/>
        <v>-1.9463186617940664E-10</v>
      </c>
      <c r="M296" s="132">
        <f t="shared" si="38"/>
        <v>0</v>
      </c>
      <c r="N296" s="162">
        <f t="shared" si="39"/>
        <v>0</v>
      </c>
    </row>
    <row r="297" spans="1:14" x14ac:dyDescent="0.2">
      <c r="A297" s="34" t="str">
        <f t="shared" si="36"/>
        <v>Finished</v>
      </c>
      <c r="B297" s="35">
        <f t="shared" si="40"/>
        <v>50952</v>
      </c>
      <c r="C297" s="36">
        <f t="shared" si="41"/>
        <v>-1.9463186617940664E-10</v>
      </c>
      <c r="D297" s="36">
        <f t="shared" si="43"/>
        <v>0</v>
      </c>
      <c r="E297" s="243">
        <f t="shared" si="44"/>
        <v>0</v>
      </c>
      <c r="F297" s="243">
        <f t="shared" si="37"/>
        <v>0</v>
      </c>
      <c r="G297" s="37">
        <f t="shared" si="42"/>
        <v>-1.9463186617940664E-10</v>
      </c>
      <c r="M297" s="132">
        <f t="shared" si="38"/>
        <v>0</v>
      </c>
      <c r="N297" s="162">
        <f t="shared" si="39"/>
        <v>0</v>
      </c>
    </row>
    <row r="298" spans="1:14" x14ac:dyDescent="0.2">
      <c r="A298" s="34" t="str">
        <f t="shared" si="36"/>
        <v>Finished</v>
      </c>
      <c r="B298" s="35">
        <f t="shared" si="40"/>
        <v>50983</v>
      </c>
      <c r="C298" s="36">
        <f t="shared" si="41"/>
        <v>-1.9463186617940664E-10</v>
      </c>
      <c r="D298" s="36">
        <f t="shared" si="43"/>
        <v>0</v>
      </c>
      <c r="E298" s="243">
        <f t="shared" si="44"/>
        <v>0</v>
      </c>
      <c r="F298" s="243">
        <f t="shared" si="37"/>
        <v>0</v>
      </c>
      <c r="G298" s="37">
        <f t="shared" si="42"/>
        <v>-1.9463186617940664E-10</v>
      </c>
      <c r="M298" s="132">
        <f t="shared" si="38"/>
        <v>0</v>
      </c>
      <c r="N298" s="162">
        <f t="shared" si="39"/>
        <v>0</v>
      </c>
    </row>
    <row r="299" spans="1:14" x14ac:dyDescent="0.2">
      <c r="A299" s="34" t="str">
        <f t="shared" si="36"/>
        <v>Finished</v>
      </c>
      <c r="B299" s="35">
        <f t="shared" si="40"/>
        <v>51014</v>
      </c>
      <c r="C299" s="36">
        <f t="shared" si="41"/>
        <v>-1.9463186617940664E-10</v>
      </c>
      <c r="D299" s="36">
        <f t="shared" si="43"/>
        <v>0</v>
      </c>
      <c r="E299" s="243">
        <f t="shared" si="44"/>
        <v>0</v>
      </c>
      <c r="F299" s="243">
        <f t="shared" si="37"/>
        <v>0</v>
      </c>
      <c r="G299" s="37">
        <f t="shared" si="42"/>
        <v>-1.9463186617940664E-10</v>
      </c>
      <c r="M299" s="132">
        <f t="shared" si="38"/>
        <v>0</v>
      </c>
      <c r="N299" s="162">
        <f t="shared" si="39"/>
        <v>0</v>
      </c>
    </row>
    <row r="300" spans="1:14" x14ac:dyDescent="0.2">
      <c r="A300" s="34" t="str">
        <f t="shared" si="36"/>
        <v>Finished</v>
      </c>
      <c r="B300" s="35">
        <f t="shared" si="40"/>
        <v>51044</v>
      </c>
      <c r="C300" s="36">
        <f t="shared" si="41"/>
        <v>-1.9463186617940664E-10</v>
      </c>
      <c r="D300" s="36">
        <f t="shared" si="43"/>
        <v>0</v>
      </c>
      <c r="E300" s="243">
        <f t="shared" si="44"/>
        <v>0</v>
      </c>
      <c r="F300" s="243">
        <f t="shared" si="37"/>
        <v>0</v>
      </c>
      <c r="G300" s="37">
        <f t="shared" si="42"/>
        <v>-1.9463186617940664E-10</v>
      </c>
      <c r="M300" s="132">
        <f t="shared" si="38"/>
        <v>0</v>
      </c>
      <c r="N300" s="162">
        <f t="shared" si="39"/>
        <v>0</v>
      </c>
    </row>
    <row r="301" spans="1:14" x14ac:dyDescent="0.2">
      <c r="A301" s="34" t="str">
        <f t="shared" si="36"/>
        <v>Finished</v>
      </c>
      <c r="B301" s="35">
        <f t="shared" si="40"/>
        <v>51075</v>
      </c>
      <c r="C301" s="36">
        <f t="shared" si="41"/>
        <v>-1.9463186617940664E-10</v>
      </c>
      <c r="D301" s="36">
        <f t="shared" si="43"/>
        <v>0</v>
      </c>
      <c r="E301" s="243">
        <f t="shared" si="44"/>
        <v>0</v>
      </c>
      <c r="F301" s="243">
        <f t="shared" si="37"/>
        <v>0</v>
      </c>
      <c r="G301" s="37">
        <f t="shared" si="42"/>
        <v>-1.9463186617940664E-10</v>
      </c>
      <c r="M301" s="132">
        <f t="shared" si="38"/>
        <v>0</v>
      </c>
      <c r="N301" s="162">
        <f t="shared" si="39"/>
        <v>0</v>
      </c>
    </row>
    <row r="302" spans="1:14" x14ac:dyDescent="0.2">
      <c r="A302" s="34" t="str">
        <f t="shared" si="36"/>
        <v>Finished</v>
      </c>
      <c r="B302" s="35">
        <f t="shared" si="40"/>
        <v>51105</v>
      </c>
      <c r="C302" s="36">
        <f t="shared" si="41"/>
        <v>-1.9463186617940664E-10</v>
      </c>
      <c r="D302" s="36">
        <f t="shared" si="43"/>
        <v>0</v>
      </c>
      <c r="E302" s="243">
        <f t="shared" si="44"/>
        <v>0</v>
      </c>
      <c r="F302" s="243">
        <f t="shared" si="37"/>
        <v>0</v>
      </c>
      <c r="G302" s="37">
        <f t="shared" si="42"/>
        <v>-1.9463186617940664E-10</v>
      </c>
      <c r="M302" s="132">
        <f t="shared" si="38"/>
        <v>0</v>
      </c>
      <c r="N302" s="162">
        <f t="shared" si="39"/>
        <v>0</v>
      </c>
    </row>
    <row r="303" spans="1:14" x14ac:dyDescent="0.2">
      <c r="A303" s="34" t="str">
        <f t="shared" si="36"/>
        <v>Finished</v>
      </c>
      <c r="B303" s="35">
        <f t="shared" si="40"/>
        <v>51136</v>
      </c>
      <c r="C303" s="36">
        <f t="shared" si="41"/>
        <v>-1.9463186617940664E-10</v>
      </c>
      <c r="D303" s="36">
        <f t="shared" si="43"/>
        <v>0</v>
      </c>
      <c r="E303" s="243">
        <f t="shared" si="44"/>
        <v>0</v>
      </c>
      <c r="F303" s="243">
        <f t="shared" si="37"/>
        <v>0</v>
      </c>
      <c r="G303" s="37">
        <f t="shared" si="42"/>
        <v>-1.9463186617940664E-10</v>
      </c>
      <c r="M303" s="132">
        <f t="shared" si="38"/>
        <v>0</v>
      </c>
      <c r="N303" s="162">
        <f t="shared" si="39"/>
        <v>0</v>
      </c>
    </row>
    <row r="304" spans="1:14" x14ac:dyDescent="0.2">
      <c r="A304" s="34" t="str">
        <f t="shared" si="36"/>
        <v>Finished</v>
      </c>
      <c r="B304" s="35">
        <f t="shared" si="40"/>
        <v>51167</v>
      </c>
      <c r="C304" s="36">
        <f t="shared" si="41"/>
        <v>-1.9463186617940664E-10</v>
      </c>
      <c r="D304" s="36">
        <f t="shared" si="43"/>
        <v>0</v>
      </c>
      <c r="E304" s="243">
        <f t="shared" si="44"/>
        <v>0</v>
      </c>
      <c r="F304" s="243">
        <f t="shared" si="37"/>
        <v>0</v>
      </c>
      <c r="G304" s="37">
        <f t="shared" si="42"/>
        <v>-1.9463186617940664E-10</v>
      </c>
      <c r="M304" s="132">
        <f t="shared" si="38"/>
        <v>0</v>
      </c>
      <c r="N304" s="162">
        <f t="shared" si="39"/>
        <v>0</v>
      </c>
    </row>
    <row r="305" spans="1:14" x14ac:dyDescent="0.2">
      <c r="A305" s="34" t="str">
        <f t="shared" si="36"/>
        <v>Finished</v>
      </c>
      <c r="B305" s="35">
        <f t="shared" si="40"/>
        <v>51196</v>
      </c>
      <c r="C305" s="36">
        <f t="shared" si="41"/>
        <v>-1.9463186617940664E-10</v>
      </c>
      <c r="D305" s="36">
        <f t="shared" si="43"/>
        <v>0</v>
      </c>
      <c r="E305" s="243">
        <f t="shared" si="44"/>
        <v>0</v>
      </c>
      <c r="F305" s="243">
        <f t="shared" si="37"/>
        <v>0</v>
      </c>
      <c r="G305" s="37">
        <f t="shared" si="42"/>
        <v>-1.9463186617940664E-10</v>
      </c>
      <c r="M305" s="132">
        <f t="shared" si="38"/>
        <v>0</v>
      </c>
      <c r="N305" s="162">
        <f t="shared" si="39"/>
        <v>0</v>
      </c>
    </row>
    <row r="306" spans="1:14" x14ac:dyDescent="0.2">
      <c r="A306" s="34" t="str">
        <f t="shared" si="36"/>
        <v>Finished</v>
      </c>
      <c r="B306" s="35">
        <f t="shared" si="40"/>
        <v>51227</v>
      </c>
      <c r="C306" s="36">
        <f t="shared" si="41"/>
        <v>-1.9463186617940664E-10</v>
      </c>
      <c r="D306" s="36">
        <f t="shared" si="43"/>
        <v>0</v>
      </c>
      <c r="E306" s="243">
        <f t="shared" si="44"/>
        <v>0</v>
      </c>
      <c r="F306" s="243">
        <f t="shared" si="37"/>
        <v>0</v>
      </c>
      <c r="G306" s="37">
        <f t="shared" si="42"/>
        <v>-1.9463186617940664E-10</v>
      </c>
      <c r="M306" s="132">
        <f t="shared" si="38"/>
        <v>0</v>
      </c>
      <c r="N306" s="162">
        <f t="shared" si="39"/>
        <v>0</v>
      </c>
    </row>
    <row r="307" spans="1:14" x14ac:dyDescent="0.2">
      <c r="A307" s="34" t="str">
        <f t="shared" si="36"/>
        <v>Finished</v>
      </c>
      <c r="B307" s="35">
        <f t="shared" si="40"/>
        <v>51257</v>
      </c>
      <c r="C307" s="36">
        <f t="shared" si="41"/>
        <v>-1.9463186617940664E-10</v>
      </c>
      <c r="D307" s="36">
        <f t="shared" si="43"/>
        <v>0</v>
      </c>
      <c r="E307" s="243">
        <f t="shared" si="44"/>
        <v>0</v>
      </c>
      <c r="F307" s="243">
        <f t="shared" si="37"/>
        <v>0</v>
      </c>
      <c r="G307" s="37">
        <f t="shared" si="42"/>
        <v>-1.9463186617940664E-10</v>
      </c>
      <c r="M307" s="132">
        <f t="shared" si="38"/>
        <v>0</v>
      </c>
      <c r="N307" s="162">
        <f t="shared" si="39"/>
        <v>0</v>
      </c>
    </row>
    <row r="308" spans="1:14" x14ac:dyDescent="0.2">
      <c r="A308" s="34" t="str">
        <f t="shared" si="36"/>
        <v>Finished</v>
      </c>
      <c r="B308" s="35">
        <f t="shared" si="40"/>
        <v>51288</v>
      </c>
      <c r="C308" s="36">
        <f t="shared" si="41"/>
        <v>-1.9463186617940664E-10</v>
      </c>
      <c r="D308" s="36">
        <f t="shared" si="43"/>
        <v>0</v>
      </c>
      <c r="E308" s="243">
        <f t="shared" si="44"/>
        <v>0</v>
      </c>
      <c r="F308" s="243">
        <f t="shared" si="37"/>
        <v>0</v>
      </c>
      <c r="G308" s="37">
        <f t="shared" si="42"/>
        <v>-1.9463186617940664E-10</v>
      </c>
      <c r="M308" s="132">
        <f t="shared" si="38"/>
        <v>0</v>
      </c>
      <c r="N308" s="162">
        <f t="shared" si="39"/>
        <v>0</v>
      </c>
    </row>
    <row r="309" spans="1:14" x14ac:dyDescent="0.2">
      <c r="A309" s="34" t="str">
        <f t="shared" si="36"/>
        <v>Finished</v>
      </c>
      <c r="B309" s="35">
        <f t="shared" si="40"/>
        <v>51318</v>
      </c>
      <c r="C309" s="36">
        <f t="shared" si="41"/>
        <v>-1.9463186617940664E-10</v>
      </c>
      <c r="D309" s="36">
        <f t="shared" si="43"/>
        <v>0</v>
      </c>
      <c r="E309" s="243">
        <f t="shared" si="44"/>
        <v>0</v>
      </c>
      <c r="F309" s="243">
        <f t="shared" si="37"/>
        <v>0</v>
      </c>
      <c r="G309" s="37">
        <f t="shared" si="42"/>
        <v>-1.9463186617940664E-10</v>
      </c>
      <c r="M309" s="132">
        <f t="shared" si="38"/>
        <v>0</v>
      </c>
      <c r="N309" s="162">
        <f t="shared" si="39"/>
        <v>0</v>
      </c>
    </row>
    <row r="310" spans="1:14" x14ac:dyDescent="0.2">
      <c r="A310" s="34" t="str">
        <f t="shared" si="36"/>
        <v>Finished</v>
      </c>
      <c r="B310" s="35">
        <f t="shared" si="40"/>
        <v>51349</v>
      </c>
      <c r="C310" s="36">
        <f t="shared" si="41"/>
        <v>-1.9463186617940664E-10</v>
      </c>
      <c r="D310" s="36">
        <f t="shared" si="43"/>
        <v>0</v>
      </c>
      <c r="E310" s="243">
        <f t="shared" si="44"/>
        <v>0</v>
      </c>
      <c r="F310" s="243">
        <f t="shared" si="37"/>
        <v>0</v>
      </c>
      <c r="G310" s="37">
        <f t="shared" si="42"/>
        <v>-1.9463186617940664E-10</v>
      </c>
      <c r="M310" s="132">
        <f t="shared" si="38"/>
        <v>0</v>
      </c>
      <c r="N310" s="162">
        <f t="shared" si="39"/>
        <v>0</v>
      </c>
    </row>
    <row r="311" spans="1:14" x14ac:dyDescent="0.2">
      <c r="A311" s="34" t="str">
        <f t="shared" ref="A311:A374" si="45">+IF(A310&lt;num_pmts,A310+1,"Finished")</f>
        <v>Finished</v>
      </c>
      <c r="B311" s="35">
        <f t="shared" si="40"/>
        <v>51380</v>
      </c>
      <c r="C311" s="36">
        <f t="shared" si="41"/>
        <v>-1.9463186617940664E-10</v>
      </c>
      <c r="D311" s="36">
        <f t="shared" si="43"/>
        <v>0</v>
      </c>
      <c r="E311" s="243">
        <f t="shared" si="44"/>
        <v>0</v>
      </c>
      <c r="F311" s="243">
        <f t="shared" si="37"/>
        <v>0</v>
      </c>
      <c r="G311" s="37">
        <f t="shared" si="42"/>
        <v>-1.9463186617940664E-10</v>
      </c>
      <c r="M311" s="132">
        <f t="shared" si="38"/>
        <v>0</v>
      </c>
      <c r="N311" s="162">
        <f t="shared" si="39"/>
        <v>0</v>
      </c>
    </row>
    <row r="312" spans="1:14" x14ac:dyDescent="0.2">
      <c r="A312" s="34" t="str">
        <f t="shared" si="45"/>
        <v>Finished</v>
      </c>
      <c r="B312" s="35">
        <f t="shared" si="40"/>
        <v>51410</v>
      </c>
      <c r="C312" s="36">
        <f t="shared" si="41"/>
        <v>-1.9463186617940664E-10</v>
      </c>
      <c r="D312" s="36">
        <f t="shared" si="43"/>
        <v>0</v>
      </c>
      <c r="E312" s="243">
        <f t="shared" si="44"/>
        <v>0</v>
      </c>
      <c r="F312" s="243">
        <f t="shared" si="37"/>
        <v>0</v>
      </c>
      <c r="G312" s="37">
        <f t="shared" si="42"/>
        <v>-1.9463186617940664E-10</v>
      </c>
      <c r="M312" s="132">
        <f t="shared" si="38"/>
        <v>0</v>
      </c>
      <c r="N312" s="162">
        <f t="shared" si="39"/>
        <v>0</v>
      </c>
    </row>
    <row r="313" spans="1:14" x14ac:dyDescent="0.2">
      <c r="A313" s="34" t="str">
        <f t="shared" si="45"/>
        <v>Finished</v>
      </c>
      <c r="B313" s="35">
        <f t="shared" si="40"/>
        <v>51441</v>
      </c>
      <c r="C313" s="36">
        <f t="shared" si="41"/>
        <v>-1.9463186617940664E-10</v>
      </c>
      <c r="D313" s="36">
        <f t="shared" si="43"/>
        <v>0</v>
      </c>
      <c r="E313" s="243">
        <f t="shared" si="44"/>
        <v>0</v>
      </c>
      <c r="F313" s="243">
        <f t="shared" si="37"/>
        <v>0</v>
      </c>
      <c r="G313" s="37">
        <f t="shared" si="42"/>
        <v>-1.9463186617940664E-10</v>
      </c>
      <c r="M313" s="132">
        <f t="shared" si="38"/>
        <v>0</v>
      </c>
      <c r="N313" s="162">
        <f t="shared" si="39"/>
        <v>0</v>
      </c>
    </row>
    <row r="314" spans="1:14" x14ac:dyDescent="0.2">
      <c r="A314" s="34" t="str">
        <f t="shared" si="45"/>
        <v>Finished</v>
      </c>
      <c r="B314" s="35">
        <f t="shared" si="40"/>
        <v>51471</v>
      </c>
      <c r="C314" s="36">
        <f t="shared" si="41"/>
        <v>-1.9463186617940664E-10</v>
      </c>
      <c r="D314" s="36">
        <f t="shared" si="43"/>
        <v>0</v>
      </c>
      <c r="E314" s="243">
        <f t="shared" si="44"/>
        <v>0</v>
      </c>
      <c r="F314" s="243">
        <f t="shared" si="37"/>
        <v>0</v>
      </c>
      <c r="G314" s="37">
        <f t="shared" si="42"/>
        <v>-1.9463186617940664E-10</v>
      </c>
      <c r="M314" s="132">
        <f t="shared" si="38"/>
        <v>0</v>
      </c>
      <c r="N314" s="162">
        <f t="shared" si="39"/>
        <v>0</v>
      </c>
    </row>
    <row r="315" spans="1:14" x14ac:dyDescent="0.2">
      <c r="A315" s="34" t="str">
        <f t="shared" si="45"/>
        <v>Finished</v>
      </c>
      <c r="B315" s="35">
        <f t="shared" si="40"/>
        <v>51502</v>
      </c>
      <c r="C315" s="36">
        <f t="shared" si="41"/>
        <v>-1.9463186617940664E-10</v>
      </c>
      <c r="D315" s="36">
        <f t="shared" si="43"/>
        <v>0</v>
      </c>
      <c r="E315" s="243">
        <f t="shared" si="44"/>
        <v>0</v>
      </c>
      <c r="F315" s="243">
        <f t="shared" si="37"/>
        <v>0</v>
      </c>
      <c r="G315" s="37">
        <f t="shared" si="42"/>
        <v>-1.9463186617940664E-10</v>
      </c>
      <c r="M315" s="132">
        <f t="shared" si="38"/>
        <v>0</v>
      </c>
      <c r="N315" s="162">
        <f t="shared" si="39"/>
        <v>0</v>
      </c>
    </row>
    <row r="316" spans="1:14" x14ac:dyDescent="0.2">
      <c r="A316" s="34" t="str">
        <f t="shared" si="45"/>
        <v>Finished</v>
      </c>
      <c r="B316" s="35">
        <f t="shared" si="40"/>
        <v>51533</v>
      </c>
      <c r="C316" s="36">
        <f t="shared" si="41"/>
        <v>-1.9463186617940664E-10</v>
      </c>
      <c r="D316" s="36">
        <f t="shared" si="43"/>
        <v>0</v>
      </c>
      <c r="E316" s="243">
        <f t="shared" si="44"/>
        <v>0</v>
      </c>
      <c r="F316" s="243">
        <f t="shared" si="37"/>
        <v>0</v>
      </c>
      <c r="G316" s="37">
        <f t="shared" si="42"/>
        <v>-1.9463186617940664E-10</v>
      </c>
      <c r="M316" s="132">
        <f t="shared" si="38"/>
        <v>0</v>
      </c>
      <c r="N316" s="162">
        <f t="shared" si="39"/>
        <v>0</v>
      </c>
    </row>
    <row r="317" spans="1:14" x14ac:dyDescent="0.2">
      <c r="A317" s="34" t="str">
        <f t="shared" si="45"/>
        <v>Finished</v>
      </c>
      <c r="B317" s="35">
        <f t="shared" si="40"/>
        <v>51561</v>
      </c>
      <c r="C317" s="36">
        <f t="shared" si="41"/>
        <v>-1.9463186617940664E-10</v>
      </c>
      <c r="D317" s="36">
        <f t="shared" si="43"/>
        <v>0</v>
      </c>
      <c r="E317" s="243">
        <f t="shared" si="44"/>
        <v>0</v>
      </c>
      <c r="F317" s="243">
        <f t="shared" si="37"/>
        <v>0</v>
      </c>
      <c r="G317" s="37">
        <f t="shared" si="42"/>
        <v>-1.9463186617940664E-10</v>
      </c>
      <c r="M317" s="132">
        <f t="shared" si="38"/>
        <v>0</v>
      </c>
      <c r="N317" s="162">
        <f t="shared" si="39"/>
        <v>0</v>
      </c>
    </row>
    <row r="318" spans="1:14" x14ac:dyDescent="0.2">
      <c r="A318" s="34" t="str">
        <f t="shared" si="45"/>
        <v>Finished</v>
      </c>
      <c r="B318" s="35">
        <f t="shared" si="40"/>
        <v>51592</v>
      </c>
      <c r="C318" s="36">
        <f t="shared" si="41"/>
        <v>-1.9463186617940664E-10</v>
      </c>
      <c r="D318" s="36">
        <f t="shared" si="43"/>
        <v>0</v>
      </c>
      <c r="E318" s="243">
        <f t="shared" si="44"/>
        <v>0</v>
      </c>
      <c r="F318" s="243">
        <f t="shared" si="37"/>
        <v>0</v>
      </c>
      <c r="G318" s="37">
        <f t="shared" si="42"/>
        <v>-1.9463186617940664E-10</v>
      </c>
      <c r="M318" s="132">
        <f t="shared" si="38"/>
        <v>0</v>
      </c>
      <c r="N318" s="162">
        <f t="shared" si="39"/>
        <v>0</v>
      </c>
    </row>
    <row r="319" spans="1:14" x14ac:dyDescent="0.2">
      <c r="A319" s="34" t="str">
        <f t="shared" si="45"/>
        <v>Finished</v>
      </c>
      <c r="B319" s="35">
        <f t="shared" si="40"/>
        <v>51622</v>
      </c>
      <c r="C319" s="36">
        <f t="shared" si="41"/>
        <v>-1.9463186617940664E-10</v>
      </c>
      <c r="D319" s="36">
        <f t="shared" si="43"/>
        <v>0</v>
      </c>
      <c r="E319" s="243">
        <f t="shared" si="44"/>
        <v>0</v>
      </c>
      <c r="F319" s="243">
        <f t="shared" si="37"/>
        <v>0</v>
      </c>
      <c r="G319" s="37">
        <f t="shared" si="42"/>
        <v>-1.9463186617940664E-10</v>
      </c>
      <c r="M319" s="132">
        <f t="shared" si="38"/>
        <v>0</v>
      </c>
      <c r="N319" s="162">
        <f t="shared" si="39"/>
        <v>0</v>
      </c>
    </row>
    <row r="320" spans="1:14" x14ac:dyDescent="0.2">
      <c r="A320" s="34" t="str">
        <f t="shared" si="45"/>
        <v>Finished</v>
      </c>
      <c r="B320" s="35">
        <f t="shared" si="40"/>
        <v>51653</v>
      </c>
      <c r="C320" s="36">
        <f t="shared" si="41"/>
        <v>-1.9463186617940664E-10</v>
      </c>
      <c r="D320" s="36">
        <f t="shared" si="43"/>
        <v>0</v>
      </c>
      <c r="E320" s="243">
        <f t="shared" si="44"/>
        <v>0</v>
      </c>
      <c r="F320" s="243">
        <f t="shared" si="37"/>
        <v>0</v>
      </c>
      <c r="G320" s="37">
        <f t="shared" si="42"/>
        <v>-1.9463186617940664E-10</v>
      </c>
      <c r="M320" s="132">
        <f t="shared" si="38"/>
        <v>0</v>
      </c>
      <c r="N320" s="162">
        <f t="shared" si="39"/>
        <v>0</v>
      </c>
    </row>
    <row r="321" spans="1:14" x14ac:dyDescent="0.2">
      <c r="A321" s="34" t="str">
        <f t="shared" si="45"/>
        <v>Finished</v>
      </c>
      <c r="B321" s="35">
        <f t="shared" si="40"/>
        <v>51683</v>
      </c>
      <c r="C321" s="36">
        <f t="shared" si="41"/>
        <v>-1.9463186617940664E-10</v>
      </c>
      <c r="D321" s="36">
        <f t="shared" si="43"/>
        <v>0</v>
      </c>
      <c r="E321" s="243">
        <f t="shared" si="44"/>
        <v>0</v>
      </c>
      <c r="F321" s="243">
        <f t="shared" si="37"/>
        <v>0</v>
      </c>
      <c r="G321" s="37">
        <f t="shared" si="42"/>
        <v>-1.9463186617940664E-10</v>
      </c>
      <c r="M321" s="132">
        <f t="shared" si="38"/>
        <v>0</v>
      </c>
      <c r="N321" s="162">
        <f t="shared" si="39"/>
        <v>0</v>
      </c>
    </row>
    <row r="322" spans="1:14" s="2" customFormat="1" ht="15" x14ac:dyDescent="0.25">
      <c r="A322" s="75" t="str">
        <f t="shared" si="45"/>
        <v>Finished</v>
      </c>
      <c r="B322" s="76">
        <f t="shared" si="40"/>
        <v>51714</v>
      </c>
      <c r="C322" s="77">
        <f t="shared" si="41"/>
        <v>-1.9463186617940664E-10</v>
      </c>
      <c r="D322" s="77">
        <f t="shared" si="43"/>
        <v>0</v>
      </c>
      <c r="E322" s="245">
        <f t="shared" si="44"/>
        <v>0</v>
      </c>
      <c r="F322" s="245">
        <f t="shared" si="37"/>
        <v>0</v>
      </c>
      <c r="G322" s="78">
        <f t="shared" si="42"/>
        <v>-1.9463186617940664E-10</v>
      </c>
      <c r="M322" s="132">
        <f t="shared" si="38"/>
        <v>0</v>
      </c>
      <c r="N322" s="162">
        <f t="shared" si="39"/>
        <v>0</v>
      </c>
    </row>
    <row r="323" spans="1:14" x14ac:dyDescent="0.2">
      <c r="A323" s="34" t="str">
        <f t="shared" si="45"/>
        <v>Finished</v>
      </c>
      <c r="B323" s="35">
        <f t="shared" si="40"/>
        <v>51745</v>
      </c>
      <c r="C323" s="36">
        <f t="shared" si="41"/>
        <v>-1.9463186617940664E-10</v>
      </c>
      <c r="D323" s="36">
        <f t="shared" si="43"/>
        <v>0</v>
      </c>
      <c r="E323" s="243">
        <f t="shared" si="44"/>
        <v>0</v>
      </c>
      <c r="F323" s="243">
        <f t="shared" si="37"/>
        <v>0</v>
      </c>
      <c r="G323" s="37">
        <f t="shared" si="42"/>
        <v>-1.9463186617940664E-10</v>
      </c>
      <c r="M323" s="132">
        <f t="shared" si="38"/>
        <v>0</v>
      </c>
      <c r="N323" s="162">
        <f t="shared" si="39"/>
        <v>0</v>
      </c>
    </row>
    <row r="324" spans="1:14" x14ac:dyDescent="0.2">
      <c r="A324" s="34" t="str">
        <f t="shared" si="45"/>
        <v>Finished</v>
      </c>
      <c r="B324" s="35">
        <f t="shared" si="40"/>
        <v>51775</v>
      </c>
      <c r="C324" s="36">
        <f t="shared" si="41"/>
        <v>-1.9463186617940664E-10</v>
      </c>
      <c r="D324" s="36">
        <f t="shared" si="43"/>
        <v>0</v>
      </c>
      <c r="E324" s="243">
        <f t="shared" si="44"/>
        <v>0</v>
      </c>
      <c r="F324" s="243">
        <f t="shared" si="37"/>
        <v>0</v>
      </c>
      <c r="G324" s="37">
        <f t="shared" si="42"/>
        <v>-1.9463186617940664E-10</v>
      </c>
      <c r="M324" s="132">
        <f t="shared" si="38"/>
        <v>0</v>
      </c>
      <c r="N324" s="162">
        <f t="shared" si="39"/>
        <v>0</v>
      </c>
    </row>
    <row r="325" spans="1:14" x14ac:dyDescent="0.2">
      <c r="A325" s="34" t="str">
        <f t="shared" si="45"/>
        <v>Finished</v>
      </c>
      <c r="B325" s="35">
        <f t="shared" si="40"/>
        <v>51806</v>
      </c>
      <c r="C325" s="36">
        <f t="shared" si="41"/>
        <v>-1.9463186617940664E-10</v>
      </c>
      <c r="D325" s="36">
        <f t="shared" si="43"/>
        <v>0</v>
      </c>
      <c r="E325" s="243">
        <f t="shared" si="44"/>
        <v>0</v>
      </c>
      <c r="F325" s="243">
        <f t="shared" si="37"/>
        <v>0</v>
      </c>
      <c r="G325" s="37">
        <f t="shared" si="42"/>
        <v>-1.9463186617940664E-10</v>
      </c>
      <c r="M325" s="132">
        <f t="shared" si="38"/>
        <v>0</v>
      </c>
      <c r="N325" s="162">
        <f t="shared" si="39"/>
        <v>0</v>
      </c>
    </row>
    <row r="326" spans="1:14" x14ac:dyDescent="0.2">
      <c r="A326" s="34" t="str">
        <f t="shared" si="45"/>
        <v>Finished</v>
      </c>
      <c r="B326" s="35">
        <f t="shared" si="40"/>
        <v>51836</v>
      </c>
      <c r="C326" s="36">
        <f t="shared" si="41"/>
        <v>-1.9463186617940664E-10</v>
      </c>
      <c r="D326" s="36">
        <f t="shared" si="43"/>
        <v>0</v>
      </c>
      <c r="E326" s="243">
        <f t="shared" si="44"/>
        <v>0</v>
      </c>
      <c r="F326" s="243">
        <f t="shared" si="37"/>
        <v>0</v>
      </c>
      <c r="G326" s="37">
        <f t="shared" si="42"/>
        <v>-1.9463186617940664E-10</v>
      </c>
      <c r="M326" s="132">
        <f t="shared" si="38"/>
        <v>0</v>
      </c>
      <c r="N326" s="162">
        <f t="shared" si="39"/>
        <v>0</v>
      </c>
    </row>
    <row r="327" spans="1:14" x14ac:dyDescent="0.2">
      <c r="A327" s="34" t="str">
        <f t="shared" si="45"/>
        <v>Finished</v>
      </c>
      <c r="B327" s="35">
        <f t="shared" si="40"/>
        <v>51867</v>
      </c>
      <c r="C327" s="36">
        <f t="shared" si="41"/>
        <v>-1.9463186617940664E-10</v>
      </c>
      <c r="D327" s="36">
        <f t="shared" si="43"/>
        <v>0</v>
      </c>
      <c r="E327" s="243">
        <f t="shared" si="44"/>
        <v>0</v>
      </c>
      <c r="F327" s="243">
        <f t="shared" si="37"/>
        <v>0</v>
      </c>
      <c r="G327" s="37">
        <f t="shared" si="42"/>
        <v>-1.9463186617940664E-10</v>
      </c>
      <c r="M327" s="132">
        <f t="shared" si="38"/>
        <v>0</v>
      </c>
      <c r="N327" s="162">
        <f t="shared" si="39"/>
        <v>0</v>
      </c>
    </row>
    <row r="328" spans="1:14" x14ac:dyDescent="0.2">
      <c r="A328" s="34" t="str">
        <f t="shared" si="45"/>
        <v>Finished</v>
      </c>
      <c r="B328" s="35">
        <f t="shared" si="40"/>
        <v>51898</v>
      </c>
      <c r="C328" s="36">
        <f t="shared" si="41"/>
        <v>-1.9463186617940664E-10</v>
      </c>
      <c r="D328" s="36">
        <f t="shared" si="43"/>
        <v>0</v>
      </c>
      <c r="E328" s="243">
        <f t="shared" si="44"/>
        <v>0</v>
      </c>
      <c r="F328" s="243">
        <f t="shared" si="37"/>
        <v>0</v>
      </c>
      <c r="G328" s="37">
        <f t="shared" si="42"/>
        <v>-1.9463186617940664E-10</v>
      </c>
      <c r="M328" s="132">
        <f t="shared" si="38"/>
        <v>0</v>
      </c>
      <c r="N328" s="162">
        <f t="shared" si="39"/>
        <v>0</v>
      </c>
    </row>
    <row r="329" spans="1:14" x14ac:dyDescent="0.2">
      <c r="A329" s="34" t="str">
        <f t="shared" si="45"/>
        <v>Finished</v>
      </c>
      <c r="B329" s="35">
        <f t="shared" si="40"/>
        <v>51926</v>
      </c>
      <c r="C329" s="36">
        <f t="shared" si="41"/>
        <v>-1.9463186617940664E-10</v>
      </c>
      <c r="D329" s="36">
        <f t="shared" si="43"/>
        <v>0</v>
      </c>
      <c r="E329" s="243">
        <f t="shared" si="44"/>
        <v>0</v>
      </c>
      <c r="F329" s="243">
        <f t="shared" si="37"/>
        <v>0</v>
      </c>
      <c r="G329" s="37">
        <f t="shared" si="42"/>
        <v>-1.9463186617940664E-10</v>
      </c>
      <c r="M329" s="132">
        <f t="shared" si="38"/>
        <v>0</v>
      </c>
      <c r="N329" s="162">
        <f t="shared" si="39"/>
        <v>0</v>
      </c>
    </row>
    <row r="330" spans="1:14" x14ac:dyDescent="0.2">
      <c r="A330" s="34" t="str">
        <f t="shared" si="45"/>
        <v>Finished</v>
      </c>
      <c r="B330" s="35">
        <f t="shared" si="40"/>
        <v>51957</v>
      </c>
      <c r="C330" s="36">
        <f t="shared" si="41"/>
        <v>-1.9463186617940664E-10</v>
      </c>
      <c r="D330" s="36">
        <f t="shared" si="43"/>
        <v>0</v>
      </c>
      <c r="E330" s="243">
        <f t="shared" si="44"/>
        <v>0</v>
      </c>
      <c r="F330" s="243">
        <f t="shared" si="37"/>
        <v>0</v>
      </c>
      <c r="G330" s="37">
        <f t="shared" si="42"/>
        <v>-1.9463186617940664E-10</v>
      </c>
      <c r="M330" s="132">
        <f t="shared" si="38"/>
        <v>0</v>
      </c>
      <c r="N330" s="162">
        <f t="shared" si="39"/>
        <v>0</v>
      </c>
    </row>
    <row r="331" spans="1:14" x14ac:dyDescent="0.2">
      <c r="A331" s="34" t="str">
        <f t="shared" si="45"/>
        <v>Finished</v>
      </c>
      <c r="B331" s="35">
        <f t="shared" si="40"/>
        <v>51987</v>
      </c>
      <c r="C331" s="36">
        <f t="shared" si="41"/>
        <v>-1.9463186617940664E-10</v>
      </c>
      <c r="D331" s="36">
        <f t="shared" si="43"/>
        <v>0</v>
      </c>
      <c r="E331" s="243">
        <f t="shared" si="44"/>
        <v>0</v>
      </c>
      <c r="F331" s="243">
        <f t="shared" si="37"/>
        <v>0</v>
      </c>
      <c r="G331" s="37">
        <f t="shared" si="42"/>
        <v>-1.9463186617940664E-10</v>
      </c>
      <c r="M331" s="132">
        <f t="shared" si="38"/>
        <v>0</v>
      </c>
      <c r="N331" s="162">
        <f t="shared" si="39"/>
        <v>0</v>
      </c>
    </row>
    <row r="332" spans="1:14" x14ac:dyDescent="0.2">
      <c r="A332" s="34" t="str">
        <f t="shared" si="45"/>
        <v>Finished</v>
      </c>
      <c r="B332" s="35">
        <f t="shared" si="40"/>
        <v>52018</v>
      </c>
      <c r="C332" s="36">
        <f t="shared" si="41"/>
        <v>-1.9463186617940664E-10</v>
      </c>
      <c r="D332" s="36">
        <f t="shared" si="43"/>
        <v>0</v>
      </c>
      <c r="E332" s="243">
        <f t="shared" si="44"/>
        <v>0</v>
      </c>
      <c r="F332" s="243">
        <f t="shared" si="37"/>
        <v>0</v>
      </c>
      <c r="G332" s="37">
        <f t="shared" si="42"/>
        <v>-1.9463186617940664E-10</v>
      </c>
      <c r="M332" s="132">
        <f t="shared" si="38"/>
        <v>0</v>
      </c>
      <c r="N332" s="162">
        <f t="shared" si="39"/>
        <v>0</v>
      </c>
    </row>
    <row r="333" spans="1:14" x14ac:dyDescent="0.2">
      <c r="A333" s="34" t="str">
        <f t="shared" si="45"/>
        <v>Finished</v>
      </c>
      <c r="B333" s="35">
        <f t="shared" si="40"/>
        <v>52048</v>
      </c>
      <c r="C333" s="36">
        <f t="shared" si="41"/>
        <v>-1.9463186617940664E-10</v>
      </c>
      <c r="D333" s="36">
        <f t="shared" si="43"/>
        <v>0</v>
      </c>
      <c r="E333" s="243">
        <f t="shared" si="44"/>
        <v>0</v>
      </c>
      <c r="F333" s="243">
        <f t="shared" si="37"/>
        <v>0</v>
      </c>
      <c r="G333" s="37">
        <f t="shared" si="42"/>
        <v>-1.9463186617940664E-10</v>
      </c>
      <c r="M333" s="132">
        <f t="shared" si="38"/>
        <v>0</v>
      </c>
      <c r="N333" s="162">
        <f t="shared" si="39"/>
        <v>0</v>
      </c>
    </row>
    <row r="334" spans="1:14" x14ac:dyDescent="0.2">
      <c r="A334" s="34" t="str">
        <f t="shared" si="45"/>
        <v>Finished</v>
      </c>
      <c r="B334" s="35">
        <f t="shared" si="40"/>
        <v>52079</v>
      </c>
      <c r="C334" s="36">
        <f t="shared" si="41"/>
        <v>-1.9463186617940664E-10</v>
      </c>
      <c r="D334" s="36">
        <f t="shared" si="43"/>
        <v>0</v>
      </c>
      <c r="E334" s="243">
        <f t="shared" si="44"/>
        <v>0</v>
      </c>
      <c r="F334" s="243">
        <f t="shared" si="37"/>
        <v>0</v>
      </c>
      <c r="G334" s="37">
        <f t="shared" si="42"/>
        <v>-1.9463186617940664E-10</v>
      </c>
      <c r="M334" s="132">
        <f t="shared" si="38"/>
        <v>0</v>
      </c>
      <c r="N334" s="162">
        <f t="shared" si="39"/>
        <v>0</v>
      </c>
    </row>
    <row r="335" spans="1:14" x14ac:dyDescent="0.2">
      <c r="A335" s="34" t="str">
        <f t="shared" si="45"/>
        <v>Finished</v>
      </c>
      <c r="B335" s="35">
        <f t="shared" si="40"/>
        <v>52110</v>
      </c>
      <c r="C335" s="36">
        <f t="shared" si="41"/>
        <v>-1.9463186617940664E-10</v>
      </c>
      <c r="D335" s="36">
        <f t="shared" si="43"/>
        <v>0</v>
      </c>
      <c r="E335" s="243">
        <f t="shared" si="44"/>
        <v>0</v>
      </c>
      <c r="F335" s="243">
        <f t="shared" si="37"/>
        <v>0</v>
      </c>
      <c r="G335" s="37">
        <f t="shared" si="42"/>
        <v>-1.9463186617940664E-10</v>
      </c>
      <c r="M335" s="132">
        <f t="shared" si="38"/>
        <v>0</v>
      </c>
      <c r="N335" s="162">
        <f t="shared" si="39"/>
        <v>0</v>
      </c>
    </row>
    <row r="336" spans="1:14" x14ac:dyDescent="0.2">
      <c r="A336" s="34" t="str">
        <f t="shared" si="45"/>
        <v>Finished</v>
      </c>
      <c r="B336" s="35">
        <f t="shared" si="40"/>
        <v>52140</v>
      </c>
      <c r="C336" s="36">
        <f t="shared" si="41"/>
        <v>-1.9463186617940664E-10</v>
      </c>
      <c r="D336" s="36">
        <f t="shared" si="43"/>
        <v>0</v>
      </c>
      <c r="E336" s="243">
        <f t="shared" si="44"/>
        <v>0</v>
      </c>
      <c r="F336" s="243">
        <f t="shared" si="37"/>
        <v>0</v>
      </c>
      <c r="G336" s="37">
        <f t="shared" si="42"/>
        <v>-1.9463186617940664E-10</v>
      </c>
      <c r="M336" s="132">
        <f t="shared" si="38"/>
        <v>0</v>
      </c>
      <c r="N336" s="162">
        <f t="shared" si="39"/>
        <v>0</v>
      </c>
    </row>
    <row r="337" spans="1:14" x14ac:dyDescent="0.2">
      <c r="A337" s="34" t="str">
        <f t="shared" si="45"/>
        <v>Finished</v>
      </c>
      <c r="B337" s="35">
        <f t="shared" si="40"/>
        <v>52171</v>
      </c>
      <c r="C337" s="36">
        <f t="shared" si="41"/>
        <v>-1.9463186617940664E-10</v>
      </c>
      <c r="D337" s="36">
        <f t="shared" si="43"/>
        <v>0</v>
      </c>
      <c r="E337" s="243">
        <f t="shared" si="44"/>
        <v>0</v>
      </c>
      <c r="F337" s="243">
        <f t="shared" si="37"/>
        <v>0</v>
      </c>
      <c r="G337" s="37">
        <f t="shared" si="42"/>
        <v>-1.9463186617940664E-10</v>
      </c>
      <c r="M337" s="132">
        <f t="shared" si="38"/>
        <v>0</v>
      </c>
      <c r="N337" s="162">
        <f t="shared" si="39"/>
        <v>0</v>
      </c>
    </row>
    <row r="338" spans="1:14" x14ac:dyDescent="0.2">
      <c r="A338" s="34" t="str">
        <f t="shared" si="45"/>
        <v>Finished</v>
      </c>
      <c r="B338" s="35">
        <f t="shared" si="40"/>
        <v>52201</v>
      </c>
      <c r="C338" s="36">
        <f t="shared" si="41"/>
        <v>-1.9463186617940664E-10</v>
      </c>
      <c r="D338" s="36">
        <f t="shared" si="43"/>
        <v>0</v>
      </c>
      <c r="E338" s="243">
        <f t="shared" si="44"/>
        <v>0</v>
      </c>
      <c r="F338" s="243">
        <f t="shared" si="37"/>
        <v>0</v>
      </c>
      <c r="G338" s="37">
        <f t="shared" si="42"/>
        <v>-1.9463186617940664E-10</v>
      </c>
      <c r="M338" s="132">
        <f t="shared" si="38"/>
        <v>0</v>
      </c>
      <c r="N338" s="162">
        <f t="shared" si="39"/>
        <v>0</v>
      </c>
    </row>
    <row r="339" spans="1:14" x14ac:dyDescent="0.2">
      <c r="A339" s="34" t="str">
        <f t="shared" si="45"/>
        <v>Finished</v>
      </c>
      <c r="B339" s="35">
        <f t="shared" si="40"/>
        <v>52232</v>
      </c>
      <c r="C339" s="36">
        <f t="shared" si="41"/>
        <v>-1.9463186617940664E-10</v>
      </c>
      <c r="D339" s="36">
        <f t="shared" si="43"/>
        <v>0</v>
      </c>
      <c r="E339" s="243">
        <f t="shared" si="44"/>
        <v>0</v>
      </c>
      <c r="F339" s="243">
        <f t="shared" si="37"/>
        <v>0</v>
      </c>
      <c r="G339" s="37">
        <f t="shared" si="42"/>
        <v>-1.9463186617940664E-10</v>
      </c>
      <c r="M339" s="132">
        <f t="shared" si="38"/>
        <v>0</v>
      </c>
      <c r="N339" s="162">
        <f t="shared" si="39"/>
        <v>0</v>
      </c>
    </row>
    <row r="340" spans="1:14" x14ac:dyDescent="0.2">
      <c r="A340" s="34" t="str">
        <f t="shared" si="45"/>
        <v>Finished</v>
      </c>
      <c r="B340" s="35">
        <f t="shared" si="40"/>
        <v>52263</v>
      </c>
      <c r="C340" s="36">
        <f t="shared" si="41"/>
        <v>-1.9463186617940664E-10</v>
      </c>
      <c r="D340" s="36">
        <f t="shared" si="43"/>
        <v>0</v>
      </c>
      <c r="E340" s="243">
        <f t="shared" si="44"/>
        <v>0</v>
      </c>
      <c r="F340" s="243">
        <f t="shared" si="37"/>
        <v>0</v>
      </c>
      <c r="G340" s="37">
        <f t="shared" si="42"/>
        <v>-1.9463186617940664E-10</v>
      </c>
      <c r="M340" s="132">
        <f t="shared" si="38"/>
        <v>0</v>
      </c>
      <c r="N340" s="162">
        <f t="shared" si="39"/>
        <v>0</v>
      </c>
    </row>
    <row r="341" spans="1:14" x14ac:dyDescent="0.2">
      <c r="A341" s="34" t="str">
        <f t="shared" si="45"/>
        <v>Finished</v>
      </c>
      <c r="B341" s="35">
        <f t="shared" si="40"/>
        <v>52291</v>
      </c>
      <c r="C341" s="36">
        <f t="shared" si="41"/>
        <v>-1.9463186617940664E-10</v>
      </c>
      <c r="D341" s="36">
        <f t="shared" si="43"/>
        <v>0</v>
      </c>
      <c r="E341" s="243">
        <f t="shared" si="44"/>
        <v>0</v>
      </c>
      <c r="F341" s="243">
        <f t="shared" si="37"/>
        <v>0</v>
      </c>
      <c r="G341" s="37">
        <f t="shared" si="42"/>
        <v>-1.9463186617940664E-10</v>
      </c>
      <c r="M341" s="132">
        <f t="shared" si="38"/>
        <v>0</v>
      </c>
      <c r="N341" s="162">
        <f t="shared" si="39"/>
        <v>0</v>
      </c>
    </row>
    <row r="342" spans="1:14" x14ac:dyDescent="0.2">
      <c r="A342" s="34" t="str">
        <f t="shared" si="45"/>
        <v>Finished</v>
      </c>
      <c r="B342" s="35">
        <f t="shared" si="40"/>
        <v>52322</v>
      </c>
      <c r="C342" s="36">
        <f t="shared" si="41"/>
        <v>-1.9463186617940664E-10</v>
      </c>
      <c r="D342" s="36">
        <f t="shared" si="43"/>
        <v>0</v>
      </c>
      <c r="E342" s="243">
        <f t="shared" si="44"/>
        <v>0</v>
      </c>
      <c r="F342" s="243">
        <f t="shared" si="37"/>
        <v>0</v>
      </c>
      <c r="G342" s="37">
        <f t="shared" si="42"/>
        <v>-1.9463186617940664E-10</v>
      </c>
      <c r="M342" s="132">
        <f t="shared" si="38"/>
        <v>0</v>
      </c>
      <c r="N342" s="162">
        <f t="shared" si="39"/>
        <v>0</v>
      </c>
    </row>
    <row r="343" spans="1:14" x14ac:dyDescent="0.2">
      <c r="A343" s="34" t="str">
        <f t="shared" si="45"/>
        <v>Finished</v>
      </c>
      <c r="B343" s="35">
        <f t="shared" si="40"/>
        <v>52352</v>
      </c>
      <c r="C343" s="36">
        <f t="shared" si="41"/>
        <v>-1.9463186617940664E-10</v>
      </c>
      <c r="D343" s="36">
        <f t="shared" si="43"/>
        <v>0</v>
      </c>
      <c r="E343" s="243">
        <f t="shared" si="44"/>
        <v>0</v>
      </c>
      <c r="F343" s="243">
        <f t="shared" ref="F343:F404" si="46">+IF(A343&lt;=num_pmts,periodic_pmt-M343,0)</f>
        <v>0</v>
      </c>
      <c r="G343" s="37">
        <f t="shared" si="42"/>
        <v>-1.9463186617940664E-10</v>
      </c>
      <c r="M343" s="132">
        <f t="shared" ref="M343:M404" si="47">+N343*$M$19</f>
        <v>0</v>
      </c>
      <c r="N343" s="162">
        <f t="shared" ref="N343:N404" si="48">+IF(A343&lt;=num_pmts,(num_pmts-A343+1)/$F$3,0)</f>
        <v>0</v>
      </c>
    </row>
    <row r="344" spans="1:14" x14ac:dyDescent="0.2">
      <c r="A344" s="34" t="str">
        <f t="shared" si="45"/>
        <v>Finished</v>
      </c>
      <c r="B344" s="35">
        <f t="shared" ref="B344:B404" si="49">+EDATE(B343,Len_of_pmt_interval)</f>
        <v>52383</v>
      </c>
      <c r="C344" s="36">
        <f t="shared" ref="C344:C404" si="50">+G343</f>
        <v>-1.9463186617940664E-10</v>
      </c>
      <c r="D344" s="36">
        <f t="shared" si="43"/>
        <v>0</v>
      </c>
      <c r="E344" s="243">
        <f t="shared" si="44"/>
        <v>0</v>
      </c>
      <c r="F344" s="243">
        <f t="shared" si="46"/>
        <v>0</v>
      </c>
      <c r="G344" s="37">
        <f t="shared" ref="G344:G404" si="51">+C344-F344</f>
        <v>-1.9463186617940664E-10</v>
      </c>
      <c r="M344" s="132">
        <f t="shared" si="47"/>
        <v>0</v>
      </c>
      <c r="N344" s="162">
        <f t="shared" si="48"/>
        <v>0</v>
      </c>
    </row>
    <row r="345" spans="1:14" x14ac:dyDescent="0.2">
      <c r="A345" s="34" t="str">
        <f t="shared" si="45"/>
        <v>Finished</v>
      </c>
      <c r="B345" s="35">
        <f t="shared" si="49"/>
        <v>52413</v>
      </c>
      <c r="C345" s="36">
        <f t="shared" si="50"/>
        <v>-1.9463186617940664E-10</v>
      </c>
      <c r="D345" s="36">
        <f t="shared" ref="D345:D404" si="52">+E345+F345</f>
        <v>0</v>
      </c>
      <c r="E345" s="243">
        <f t="shared" ref="E345:E404" si="53">+M345</f>
        <v>0</v>
      </c>
      <c r="F345" s="243">
        <f t="shared" si="46"/>
        <v>0</v>
      </c>
      <c r="G345" s="37">
        <f t="shared" si="51"/>
        <v>-1.9463186617940664E-10</v>
      </c>
      <c r="M345" s="132">
        <f t="shared" si="47"/>
        <v>0</v>
      </c>
      <c r="N345" s="162">
        <f t="shared" si="48"/>
        <v>0</v>
      </c>
    </row>
    <row r="346" spans="1:14" x14ac:dyDescent="0.2">
      <c r="A346" s="34" t="str">
        <f t="shared" si="45"/>
        <v>Finished</v>
      </c>
      <c r="B346" s="35">
        <f t="shared" si="49"/>
        <v>52444</v>
      </c>
      <c r="C346" s="36">
        <f t="shared" si="50"/>
        <v>-1.9463186617940664E-10</v>
      </c>
      <c r="D346" s="36">
        <f t="shared" si="52"/>
        <v>0</v>
      </c>
      <c r="E346" s="243">
        <f t="shared" si="53"/>
        <v>0</v>
      </c>
      <c r="F346" s="243">
        <f t="shared" si="46"/>
        <v>0</v>
      </c>
      <c r="G346" s="37">
        <f t="shared" si="51"/>
        <v>-1.9463186617940664E-10</v>
      </c>
      <c r="M346" s="132">
        <f t="shared" si="47"/>
        <v>0</v>
      </c>
      <c r="N346" s="162">
        <f t="shared" si="48"/>
        <v>0</v>
      </c>
    </row>
    <row r="347" spans="1:14" x14ac:dyDescent="0.2">
      <c r="A347" s="34" t="str">
        <f t="shared" si="45"/>
        <v>Finished</v>
      </c>
      <c r="B347" s="35">
        <f t="shared" si="49"/>
        <v>52475</v>
      </c>
      <c r="C347" s="36">
        <f t="shared" si="50"/>
        <v>-1.9463186617940664E-10</v>
      </c>
      <c r="D347" s="36">
        <f t="shared" si="52"/>
        <v>0</v>
      </c>
      <c r="E347" s="243">
        <f t="shared" si="53"/>
        <v>0</v>
      </c>
      <c r="F347" s="243">
        <f t="shared" si="46"/>
        <v>0</v>
      </c>
      <c r="G347" s="37">
        <f t="shared" si="51"/>
        <v>-1.9463186617940664E-10</v>
      </c>
      <c r="M347" s="132">
        <f t="shared" si="47"/>
        <v>0</v>
      </c>
      <c r="N347" s="162">
        <f t="shared" si="48"/>
        <v>0</v>
      </c>
    </row>
    <row r="348" spans="1:14" x14ac:dyDescent="0.2">
      <c r="A348" s="34" t="str">
        <f t="shared" si="45"/>
        <v>Finished</v>
      </c>
      <c r="B348" s="35">
        <f t="shared" si="49"/>
        <v>52505</v>
      </c>
      <c r="C348" s="36">
        <f t="shared" si="50"/>
        <v>-1.9463186617940664E-10</v>
      </c>
      <c r="D348" s="36">
        <f t="shared" si="52"/>
        <v>0</v>
      </c>
      <c r="E348" s="243">
        <f t="shared" si="53"/>
        <v>0</v>
      </c>
      <c r="F348" s="243">
        <f t="shared" si="46"/>
        <v>0</v>
      </c>
      <c r="G348" s="37">
        <f t="shared" si="51"/>
        <v>-1.9463186617940664E-10</v>
      </c>
      <c r="M348" s="132">
        <f t="shared" si="47"/>
        <v>0</v>
      </c>
      <c r="N348" s="162">
        <f t="shared" si="48"/>
        <v>0</v>
      </c>
    </row>
    <row r="349" spans="1:14" x14ac:dyDescent="0.2">
      <c r="A349" s="34" t="str">
        <f t="shared" si="45"/>
        <v>Finished</v>
      </c>
      <c r="B349" s="35">
        <f t="shared" si="49"/>
        <v>52536</v>
      </c>
      <c r="C349" s="36">
        <f t="shared" si="50"/>
        <v>-1.9463186617940664E-10</v>
      </c>
      <c r="D349" s="36">
        <f t="shared" si="52"/>
        <v>0</v>
      </c>
      <c r="E349" s="243">
        <f t="shared" si="53"/>
        <v>0</v>
      </c>
      <c r="F349" s="243">
        <f t="shared" si="46"/>
        <v>0</v>
      </c>
      <c r="G349" s="37">
        <f t="shared" si="51"/>
        <v>-1.9463186617940664E-10</v>
      </c>
      <c r="M349" s="132">
        <f t="shared" si="47"/>
        <v>0</v>
      </c>
      <c r="N349" s="162">
        <f t="shared" si="48"/>
        <v>0</v>
      </c>
    </row>
    <row r="350" spans="1:14" x14ac:dyDescent="0.2">
      <c r="A350" s="34" t="str">
        <f t="shared" si="45"/>
        <v>Finished</v>
      </c>
      <c r="B350" s="35">
        <f t="shared" si="49"/>
        <v>52566</v>
      </c>
      <c r="C350" s="36">
        <f t="shared" si="50"/>
        <v>-1.9463186617940664E-10</v>
      </c>
      <c r="D350" s="36">
        <f t="shared" si="52"/>
        <v>0</v>
      </c>
      <c r="E350" s="243">
        <f t="shared" si="53"/>
        <v>0</v>
      </c>
      <c r="F350" s="243">
        <f t="shared" si="46"/>
        <v>0</v>
      </c>
      <c r="G350" s="37">
        <f t="shared" si="51"/>
        <v>-1.9463186617940664E-10</v>
      </c>
      <c r="M350" s="132">
        <f t="shared" si="47"/>
        <v>0</v>
      </c>
      <c r="N350" s="162">
        <f t="shared" si="48"/>
        <v>0</v>
      </c>
    </row>
    <row r="351" spans="1:14" x14ac:dyDescent="0.2">
      <c r="A351" s="34" t="str">
        <f t="shared" si="45"/>
        <v>Finished</v>
      </c>
      <c r="B351" s="35">
        <f t="shared" si="49"/>
        <v>52597</v>
      </c>
      <c r="C351" s="36">
        <f t="shared" si="50"/>
        <v>-1.9463186617940664E-10</v>
      </c>
      <c r="D351" s="36">
        <f t="shared" si="52"/>
        <v>0</v>
      </c>
      <c r="E351" s="243">
        <f t="shared" si="53"/>
        <v>0</v>
      </c>
      <c r="F351" s="243">
        <f t="shared" si="46"/>
        <v>0</v>
      </c>
      <c r="G351" s="37">
        <f t="shared" si="51"/>
        <v>-1.9463186617940664E-10</v>
      </c>
      <c r="M351" s="132">
        <f t="shared" si="47"/>
        <v>0</v>
      </c>
      <c r="N351" s="162">
        <f t="shared" si="48"/>
        <v>0</v>
      </c>
    </row>
    <row r="352" spans="1:14" x14ac:dyDescent="0.2">
      <c r="A352" s="34" t="str">
        <f t="shared" si="45"/>
        <v>Finished</v>
      </c>
      <c r="B352" s="35">
        <f t="shared" si="49"/>
        <v>52628</v>
      </c>
      <c r="C352" s="36">
        <f t="shared" si="50"/>
        <v>-1.9463186617940664E-10</v>
      </c>
      <c r="D352" s="36">
        <f t="shared" si="52"/>
        <v>0</v>
      </c>
      <c r="E352" s="243">
        <f t="shared" si="53"/>
        <v>0</v>
      </c>
      <c r="F352" s="243">
        <f t="shared" si="46"/>
        <v>0</v>
      </c>
      <c r="G352" s="37">
        <f t="shared" si="51"/>
        <v>-1.9463186617940664E-10</v>
      </c>
      <c r="M352" s="132">
        <f t="shared" si="47"/>
        <v>0</v>
      </c>
      <c r="N352" s="162">
        <f t="shared" si="48"/>
        <v>0</v>
      </c>
    </row>
    <row r="353" spans="1:14" x14ac:dyDescent="0.2">
      <c r="A353" s="34" t="str">
        <f t="shared" si="45"/>
        <v>Finished</v>
      </c>
      <c r="B353" s="35">
        <f t="shared" si="49"/>
        <v>52657</v>
      </c>
      <c r="C353" s="36">
        <f t="shared" si="50"/>
        <v>-1.9463186617940664E-10</v>
      </c>
      <c r="D353" s="36">
        <f t="shared" si="52"/>
        <v>0</v>
      </c>
      <c r="E353" s="243">
        <f t="shared" si="53"/>
        <v>0</v>
      </c>
      <c r="F353" s="243">
        <f t="shared" si="46"/>
        <v>0</v>
      </c>
      <c r="G353" s="37">
        <f t="shared" si="51"/>
        <v>-1.9463186617940664E-10</v>
      </c>
      <c r="M353" s="132">
        <f t="shared" si="47"/>
        <v>0</v>
      </c>
      <c r="N353" s="162">
        <f t="shared" si="48"/>
        <v>0</v>
      </c>
    </row>
    <row r="354" spans="1:14" x14ac:dyDescent="0.2">
      <c r="A354" s="34" t="str">
        <f t="shared" si="45"/>
        <v>Finished</v>
      </c>
      <c r="B354" s="35">
        <f t="shared" si="49"/>
        <v>52688</v>
      </c>
      <c r="C354" s="36">
        <f t="shared" si="50"/>
        <v>-1.9463186617940664E-10</v>
      </c>
      <c r="D354" s="36">
        <f t="shared" si="52"/>
        <v>0</v>
      </c>
      <c r="E354" s="243">
        <f t="shared" si="53"/>
        <v>0</v>
      </c>
      <c r="F354" s="243">
        <f t="shared" si="46"/>
        <v>0</v>
      </c>
      <c r="G354" s="37">
        <f t="shared" si="51"/>
        <v>-1.9463186617940664E-10</v>
      </c>
      <c r="M354" s="132">
        <f t="shared" si="47"/>
        <v>0</v>
      </c>
      <c r="N354" s="162">
        <f t="shared" si="48"/>
        <v>0</v>
      </c>
    </row>
    <row r="355" spans="1:14" x14ac:dyDescent="0.2">
      <c r="A355" s="34" t="str">
        <f t="shared" si="45"/>
        <v>Finished</v>
      </c>
      <c r="B355" s="35">
        <f t="shared" si="49"/>
        <v>52718</v>
      </c>
      <c r="C355" s="36">
        <f t="shared" si="50"/>
        <v>-1.9463186617940664E-10</v>
      </c>
      <c r="D355" s="36">
        <f t="shared" si="52"/>
        <v>0</v>
      </c>
      <c r="E355" s="243">
        <f t="shared" si="53"/>
        <v>0</v>
      </c>
      <c r="F355" s="243">
        <f t="shared" si="46"/>
        <v>0</v>
      </c>
      <c r="G355" s="37">
        <f t="shared" si="51"/>
        <v>-1.9463186617940664E-10</v>
      </c>
      <c r="M355" s="132">
        <f t="shared" si="47"/>
        <v>0</v>
      </c>
      <c r="N355" s="162">
        <f t="shared" si="48"/>
        <v>0</v>
      </c>
    </row>
    <row r="356" spans="1:14" x14ac:dyDescent="0.2">
      <c r="A356" s="34" t="str">
        <f t="shared" si="45"/>
        <v>Finished</v>
      </c>
      <c r="B356" s="35">
        <f t="shared" si="49"/>
        <v>52749</v>
      </c>
      <c r="C356" s="36">
        <f t="shared" si="50"/>
        <v>-1.9463186617940664E-10</v>
      </c>
      <c r="D356" s="36">
        <f t="shared" si="52"/>
        <v>0</v>
      </c>
      <c r="E356" s="243">
        <f t="shared" si="53"/>
        <v>0</v>
      </c>
      <c r="F356" s="243">
        <f t="shared" si="46"/>
        <v>0</v>
      </c>
      <c r="G356" s="37">
        <f t="shared" si="51"/>
        <v>-1.9463186617940664E-10</v>
      </c>
      <c r="M356" s="132">
        <f t="shared" si="47"/>
        <v>0</v>
      </c>
      <c r="N356" s="162">
        <f t="shared" si="48"/>
        <v>0</v>
      </c>
    </row>
    <row r="357" spans="1:14" x14ac:dyDescent="0.2">
      <c r="A357" s="34" t="str">
        <f t="shared" si="45"/>
        <v>Finished</v>
      </c>
      <c r="B357" s="35">
        <f t="shared" si="49"/>
        <v>52779</v>
      </c>
      <c r="C357" s="36">
        <f t="shared" si="50"/>
        <v>-1.9463186617940664E-10</v>
      </c>
      <c r="D357" s="36">
        <f t="shared" si="52"/>
        <v>0</v>
      </c>
      <c r="E357" s="243">
        <f t="shared" si="53"/>
        <v>0</v>
      </c>
      <c r="F357" s="243">
        <f t="shared" si="46"/>
        <v>0</v>
      </c>
      <c r="G357" s="37">
        <f t="shared" si="51"/>
        <v>-1.9463186617940664E-10</v>
      </c>
      <c r="M357" s="132">
        <f t="shared" si="47"/>
        <v>0</v>
      </c>
      <c r="N357" s="162">
        <f t="shared" si="48"/>
        <v>0</v>
      </c>
    </row>
    <row r="358" spans="1:14" x14ac:dyDescent="0.2">
      <c r="A358" s="34" t="str">
        <f t="shared" si="45"/>
        <v>Finished</v>
      </c>
      <c r="B358" s="35">
        <f t="shared" si="49"/>
        <v>52810</v>
      </c>
      <c r="C358" s="36">
        <f t="shared" si="50"/>
        <v>-1.9463186617940664E-10</v>
      </c>
      <c r="D358" s="36">
        <f t="shared" si="52"/>
        <v>0</v>
      </c>
      <c r="E358" s="243">
        <f t="shared" si="53"/>
        <v>0</v>
      </c>
      <c r="F358" s="243">
        <f t="shared" si="46"/>
        <v>0</v>
      </c>
      <c r="G358" s="37">
        <f t="shared" si="51"/>
        <v>-1.9463186617940664E-10</v>
      </c>
      <c r="M358" s="132">
        <f t="shared" si="47"/>
        <v>0</v>
      </c>
      <c r="N358" s="162">
        <f t="shared" si="48"/>
        <v>0</v>
      </c>
    </row>
    <row r="359" spans="1:14" x14ac:dyDescent="0.2">
      <c r="A359" s="34" t="str">
        <f t="shared" si="45"/>
        <v>Finished</v>
      </c>
      <c r="B359" s="35">
        <f t="shared" si="49"/>
        <v>52841</v>
      </c>
      <c r="C359" s="36">
        <f t="shared" si="50"/>
        <v>-1.9463186617940664E-10</v>
      </c>
      <c r="D359" s="36">
        <f t="shared" si="52"/>
        <v>0</v>
      </c>
      <c r="E359" s="243">
        <f t="shared" si="53"/>
        <v>0</v>
      </c>
      <c r="F359" s="243">
        <f t="shared" si="46"/>
        <v>0</v>
      </c>
      <c r="G359" s="37">
        <f t="shared" si="51"/>
        <v>-1.9463186617940664E-10</v>
      </c>
      <c r="M359" s="132">
        <f t="shared" si="47"/>
        <v>0</v>
      </c>
      <c r="N359" s="162">
        <f t="shared" si="48"/>
        <v>0</v>
      </c>
    </row>
    <row r="360" spans="1:14" x14ac:dyDescent="0.2">
      <c r="A360" s="34" t="str">
        <f t="shared" si="45"/>
        <v>Finished</v>
      </c>
      <c r="B360" s="35">
        <f t="shared" si="49"/>
        <v>52871</v>
      </c>
      <c r="C360" s="36">
        <f t="shared" si="50"/>
        <v>-1.9463186617940664E-10</v>
      </c>
      <c r="D360" s="36">
        <f t="shared" si="52"/>
        <v>0</v>
      </c>
      <c r="E360" s="243">
        <f t="shared" si="53"/>
        <v>0</v>
      </c>
      <c r="F360" s="243">
        <f t="shared" si="46"/>
        <v>0</v>
      </c>
      <c r="G360" s="37">
        <f t="shared" si="51"/>
        <v>-1.9463186617940664E-10</v>
      </c>
      <c r="M360" s="132">
        <f t="shared" si="47"/>
        <v>0</v>
      </c>
      <c r="N360" s="162">
        <f t="shared" si="48"/>
        <v>0</v>
      </c>
    </row>
    <row r="361" spans="1:14" x14ac:dyDescent="0.2">
      <c r="A361" s="34" t="str">
        <f t="shared" si="45"/>
        <v>Finished</v>
      </c>
      <c r="B361" s="35">
        <f t="shared" si="49"/>
        <v>52902</v>
      </c>
      <c r="C361" s="36">
        <f t="shared" si="50"/>
        <v>-1.9463186617940664E-10</v>
      </c>
      <c r="D361" s="36">
        <f t="shared" si="52"/>
        <v>0</v>
      </c>
      <c r="E361" s="243">
        <f t="shared" si="53"/>
        <v>0</v>
      </c>
      <c r="F361" s="243">
        <f t="shared" si="46"/>
        <v>0</v>
      </c>
      <c r="G361" s="37">
        <f t="shared" si="51"/>
        <v>-1.9463186617940664E-10</v>
      </c>
      <c r="M361" s="132">
        <f t="shared" si="47"/>
        <v>0</v>
      </c>
      <c r="N361" s="162">
        <f t="shared" si="48"/>
        <v>0</v>
      </c>
    </row>
    <row r="362" spans="1:14" x14ac:dyDescent="0.2">
      <c r="A362" s="34" t="str">
        <f t="shared" si="45"/>
        <v>Finished</v>
      </c>
      <c r="B362" s="35">
        <f t="shared" si="49"/>
        <v>52932</v>
      </c>
      <c r="C362" s="36">
        <f t="shared" si="50"/>
        <v>-1.9463186617940664E-10</v>
      </c>
      <c r="D362" s="36">
        <f t="shared" si="52"/>
        <v>0</v>
      </c>
      <c r="E362" s="243">
        <f t="shared" si="53"/>
        <v>0</v>
      </c>
      <c r="F362" s="243">
        <f t="shared" si="46"/>
        <v>0</v>
      </c>
      <c r="G362" s="37">
        <f t="shared" si="51"/>
        <v>-1.9463186617940664E-10</v>
      </c>
      <c r="M362" s="132">
        <f t="shared" si="47"/>
        <v>0</v>
      </c>
      <c r="N362" s="162">
        <f t="shared" si="48"/>
        <v>0</v>
      </c>
    </row>
    <row r="363" spans="1:14" x14ac:dyDescent="0.2">
      <c r="A363" s="34" t="str">
        <f t="shared" si="45"/>
        <v>Finished</v>
      </c>
      <c r="B363" s="35">
        <f t="shared" si="49"/>
        <v>52963</v>
      </c>
      <c r="C363" s="36">
        <f t="shared" si="50"/>
        <v>-1.9463186617940664E-10</v>
      </c>
      <c r="D363" s="36">
        <f t="shared" si="52"/>
        <v>0</v>
      </c>
      <c r="E363" s="243">
        <f t="shared" si="53"/>
        <v>0</v>
      </c>
      <c r="F363" s="243">
        <f t="shared" si="46"/>
        <v>0</v>
      </c>
      <c r="G363" s="37">
        <f t="shared" si="51"/>
        <v>-1.9463186617940664E-10</v>
      </c>
      <c r="M363" s="132">
        <f t="shared" si="47"/>
        <v>0</v>
      </c>
      <c r="N363" s="162">
        <f t="shared" si="48"/>
        <v>0</v>
      </c>
    </row>
    <row r="364" spans="1:14" x14ac:dyDescent="0.2">
      <c r="A364" s="34" t="str">
        <f t="shared" si="45"/>
        <v>Finished</v>
      </c>
      <c r="B364" s="35">
        <f t="shared" si="49"/>
        <v>52994</v>
      </c>
      <c r="C364" s="36">
        <f t="shared" si="50"/>
        <v>-1.9463186617940664E-10</v>
      </c>
      <c r="D364" s="36">
        <f t="shared" si="52"/>
        <v>0</v>
      </c>
      <c r="E364" s="243">
        <f t="shared" si="53"/>
        <v>0</v>
      </c>
      <c r="F364" s="243">
        <f t="shared" si="46"/>
        <v>0</v>
      </c>
      <c r="G364" s="37">
        <f t="shared" si="51"/>
        <v>-1.9463186617940664E-10</v>
      </c>
      <c r="M364" s="132">
        <f t="shared" si="47"/>
        <v>0</v>
      </c>
      <c r="N364" s="162">
        <f t="shared" si="48"/>
        <v>0</v>
      </c>
    </row>
    <row r="365" spans="1:14" x14ac:dyDescent="0.2">
      <c r="A365" s="34" t="str">
        <f t="shared" si="45"/>
        <v>Finished</v>
      </c>
      <c r="B365" s="35">
        <f t="shared" si="49"/>
        <v>53022</v>
      </c>
      <c r="C365" s="36">
        <f t="shared" si="50"/>
        <v>-1.9463186617940664E-10</v>
      </c>
      <c r="D365" s="36">
        <f t="shared" si="52"/>
        <v>0</v>
      </c>
      <c r="E365" s="243">
        <f t="shared" si="53"/>
        <v>0</v>
      </c>
      <c r="F365" s="243">
        <f t="shared" si="46"/>
        <v>0</v>
      </c>
      <c r="G365" s="37">
        <f t="shared" si="51"/>
        <v>-1.9463186617940664E-10</v>
      </c>
      <c r="M365" s="132">
        <f t="shared" si="47"/>
        <v>0</v>
      </c>
      <c r="N365" s="162">
        <f t="shared" si="48"/>
        <v>0</v>
      </c>
    </row>
    <row r="366" spans="1:14" x14ac:dyDescent="0.2">
      <c r="A366" s="34" t="str">
        <f t="shared" si="45"/>
        <v>Finished</v>
      </c>
      <c r="B366" s="35">
        <f t="shared" si="49"/>
        <v>53053</v>
      </c>
      <c r="C366" s="36">
        <f t="shared" si="50"/>
        <v>-1.9463186617940664E-10</v>
      </c>
      <c r="D366" s="36">
        <f t="shared" si="52"/>
        <v>0</v>
      </c>
      <c r="E366" s="243">
        <f t="shared" si="53"/>
        <v>0</v>
      </c>
      <c r="F366" s="243">
        <f t="shared" si="46"/>
        <v>0</v>
      </c>
      <c r="G366" s="37">
        <f t="shared" si="51"/>
        <v>-1.9463186617940664E-10</v>
      </c>
      <c r="M366" s="132">
        <f t="shared" si="47"/>
        <v>0</v>
      </c>
      <c r="N366" s="162">
        <f t="shared" si="48"/>
        <v>0</v>
      </c>
    </row>
    <row r="367" spans="1:14" x14ac:dyDescent="0.2">
      <c r="A367" s="34" t="str">
        <f t="shared" si="45"/>
        <v>Finished</v>
      </c>
      <c r="B367" s="35">
        <f t="shared" si="49"/>
        <v>53083</v>
      </c>
      <c r="C367" s="36">
        <f t="shared" si="50"/>
        <v>-1.9463186617940664E-10</v>
      </c>
      <c r="D367" s="36">
        <f t="shared" si="52"/>
        <v>0</v>
      </c>
      <c r="E367" s="243">
        <f t="shared" si="53"/>
        <v>0</v>
      </c>
      <c r="F367" s="243">
        <f t="shared" si="46"/>
        <v>0</v>
      </c>
      <c r="G367" s="37">
        <f t="shared" si="51"/>
        <v>-1.9463186617940664E-10</v>
      </c>
      <c r="M367" s="132">
        <f t="shared" si="47"/>
        <v>0</v>
      </c>
      <c r="N367" s="162">
        <f t="shared" si="48"/>
        <v>0</v>
      </c>
    </row>
    <row r="368" spans="1:14" x14ac:dyDescent="0.2">
      <c r="A368" s="34" t="str">
        <f t="shared" si="45"/>
        <v>Finished</v>
      </c>
      <c r="B368" s="35">
        <f t="shared" si="49"/>
        <v>53114</v>
      </c>
      <c r="C368" s="36">
        <f t="shared" si="50"/>
        <v>-1.9463186617940664E-10</v>
      </c>
      <c r="D368" s="36">
        <f t="shared" si="52"/>
        <v>0</v>
      </c>
      <c r="E368" s="243">
        <f t="shared" si="53"/>
        <v>0</v>
      </c>
      <c r="F368" s="243">
        <f t="shared" si="46"/>
        <v>0</v>
      </c>
      <c r="G368" s="37">
        <f t="shared" si="51"/>
        <v>-1.9463186617940664E-10</v>
      </c>
      <c r="M368" s="132">
        <f t="shared" si="47"/>
        <v>0</v>
      </c>
      <c r="N368" s="162">
        <f t="shared" si="48"/>
        <v>0</v>
      </c>
    </row>
    <row r="369" spans="1:14" x14ac:dyDescent="0.2">
      <c r="A369" s="34" t="str">
        <f t="shared" si="45"/>
        <v>Finished</v>
      </c>
      <c r="B369" s="35">
        <f t="shared" si="49"/>
        <v>53144</v>
      </c>
      <c r="C369" s="36">
        <f t="shared" si="50"/>
        <v>-1.9463186617940664E-10</v>
      </c>
      <c r="D369" s="36">
        <f t="shared" si="52"/>
        <v>0</v>
      </c>
      <c r="E369" s="243">
        <f t="shared" si="53"/>
        <v>0</v>
      </c>
      <c r="F369" s="243">
        <f t="shared" si="46"/>
        <v>0</v>
      </c>
      <c r="G369" s="37">
        <f t="shared" si="51"/>
        <v>-1.9463186617940664E-10</v>
      </c>
      <c r="M369" s="132">
        <f t="shared" si="47"/>
        <v>0</v>
      </c>
      <c r="N369" s="162">
        <f t="shared" si="48"/>
        <v>0</v>
      </c>
    </row>
    <row r="370" spans="1:14" x14ac:dyDescent="0.2">
      <c r="A370" s="34" t="str">
        <f t="shared" si="45"/>
        <v>Finished</v>
      </c>
      <c r="B370" s="35">
        <f t="shared" si="49"/>
        <v>53175</v>
      </c>
      <c r="C370" s="36">
        <f t="shared" si="50"/>
        <v>-1.9463186617940664E-10</v>
      </c>
      <c r="D370" s="36">
        <f t="shared" si="52"/>
        <v>0</v>
      </c>
      <c r="E370" s="243">
        <f t="shared" si="53"/>
        <v>0</v>
      </c>
      <c r="F370" s="243">
        <f t="shared" si="46"/>
        <v>0</v>
      </c>
      <c r="G370" s="37">
        <f t="shared" si="51"/>
        <v>-1.9463186617940664E-10</v>
      </c>
      <c r="M370" s="132">
        <f t="shared" si="47"/>
        <v>0</v>
      </c>
      <c r="N370" s="162">
        <f t="shared" si="48"/>
        <v>0</v>
      </c>
    </row>
    <row r="371" spans="1:14" x14ac:dyDescent="0.2">
      <c r="A371" s="34" t="str">
        <f t="shared" si="45"/>
        <v>Finished</v>
      </c>
      <c r="B371" s="35">
        <f t="shared" si="49"/>
        <v>53206</v>
      </c>
      <c r="C371" s="36">
        <f t="shared" si="50"/>
        <v>-1.9463186617940664E-10</v>
      </c>
      <c r="D371" s="36">
        <f t="shared" si="52"/>
        <v>0</v>
      </c>
      <c r="E371" s="243">
        <f t="shared" si="53"/>
        <v>0</v>
      </c>
      <c r="F371" s="243">
        <f t="shared" si="46"/>
        <v>0</v>
      </c>
      <c r="G371" s="37">
        <f t="shared" si="51"/>
        <v>-1.9463186617940664E-10</v>
      </c>
      <c r="M371" s="132">
        <f t="shared" si="47"/>
        <v>0</v>
      </c>
      <c r="N371" s="162">
        <f t="shared" si="48"/>
        <v>0</v>
      </c>
    </row>
    <row r="372" spans="1:14" x14ac:dyDescent="0.2">
      <c r="A372" s="34" t="str">
        <f t="shared" si="45"/>
        <v>Finished</v>
      </c>
      <c r="B372" s="35">
        <f t="shared" si="49"/>
        <v>53236</v>
      </c>
      <c r="C372" s="36">
        <f t="shared" si="50"/>
        <v>-1.9463186617940664E-10</v>
      </c>
      <c r="D372" s="36">
        <f t="shared" si="52"/>
        <v>0</v>
      </c>
      <c r="E372" s="243">
        <f t="shared" si="53"/>
        <v>0</v>
      </c>
      <c r="F372" s="243">
        <f t="shared" si="46"/>
        <v>0</v>
      </c>
      <c r="G372" s="37">
        <f t="shared" si="51"/>
        <v>-1.9463186617940664E-10</v>
      </c>
      <c r="M372" s="132">
        <f t="shared" si="47"/>
        <v>0</v>
      </c>
      <c r="N372" s="162">
        <f t="shared" si="48"/>
        <v>0</v>
      </c>
    </row>
    <row r="373" spans="1:14" x14ac:dyDescent="0.2">
      <c r="A373" s="34" t="str">
        <f t="shared" si="45"/>
        <v>Finished</v>
      </c>
      <c r="B373" s="35">
        <f t="shared" si="49"/>
        <v>53267</v>
      </c>
      <c r="C373" s="36">
        <f t="shared" si="50"/>
        <v>-1.9463186617940664E-10</v>
      </c>
      <c r="D373" s="36">
        <f t="shared" si="52"/>
        <v>0</v>
      </c>
      <c r="E373" s="243">
        <f t="shared" si="53"/>
        <v>0</v>
      </c>
      <c r="F373" s="243">
        <f t="shared" si="46"/>
        <v>0</v>
      </c>
      <c r="G373" s="37">
        <f t="shared" si="51"/>
        <v>-1.9463186617940664E-10</v>
      </c>
      <c r="M373" s="132">
        <f t="shared" si="47"/>
        <v>0</v>
      </c>
      <c r="N373" s="162">
        <f t="shared" si="48"/>
        <v>0</v>
      </c>
    </row>
    <row r="374" spans="1:14" x14ac:dyDescent="0.2">
      <c r="A374" s="34" t="str">
        <f t="shared" si="45"/>
        <v>Finished</v>
      </c>
      <c r="B374" s="35">
        <f t="shared" si="49"/>
        <v>53297</v>
      </c>
      <c r="C374" s="36">
        <f t="shared" si="50"/>
        <v>-1.9463186617940664E-10</v>
      </c>
      <c r="D374" s="36">
        <f t="shared" si="52"/>
        <v>0</v>
      </c>
      <c r="E374" s="243">
        <f t="shared" si="53"/>
        <v>0</v>
      </c>
      <c r="F374" s="243">
        <f t="shared" si="46"/>
        <v>0</v>
      </c>
      <c r="G374" s="37">
        <f t="shared" si="51"/>
        <v>-1.9463186617940664E-10</v>
      </c>
      <c r="M374" s="132">
        <f t="shared" si="47"/>
        <v>0</v>
      </c>
      <c r="N374" s="162">
        <f t="shared" si="48"/>
        <v>0</v>
      </c>
    </row>
    <row r="375" spans="1:14" x14ac:dyDescent="0.2">
      <c r="A375" s="34" t="str">
        <f t="shared" ref="A375:A404" si="54">+IF(A374&lt;num_pmts,A374+1,"Finished")</f>
        <v>Finished</v>
      </c>
      <c r="B375" s="35">
        <f t="shared" si="49"/>
        <v>53328</v>
      </c>
      <c r="C375" s="36">
        <f t="shared" si="50"/>
        <v>-1.9463186617940664E-10</v>
      </c>
      <c r="D375" s="36">
        <f t="shared" si="52"/>
        <v>0</v>
      </c>
      <c r="E375" s="243">
        <f t="shared" si="53"/>
        <v>0</v>
      </c>
      <c r="F375" s="243">
        <f t="shared" si="46"/>
        <v>0</v>
      </c>
      <c r="G375" s="37">
        <f t="shared" si="51"/>
        <v>-1.9463186617940664E-10</v>
      </c>
      <c r="M375" s="132">
        <f t="shared" si="47"/>
        <v>0</v>
      </c>
      <c r="N375" s="162">
        <f t="shared" si="48"/>
        <v>0</v>
      </c>
    </row>
    <row r="376" spans="1:14" x14ac:dyDescent="0.2">
      <c r="A376" s="34" t="str">
        <f t="shared" si="54"/>
        <v>Finished</v>
      </c>
      <c r="B376" s="35">
        <f t="shared" si="49"/>
        <v>53359</v>
      </c>
      <c r="C376" s="36">
        <f t="shared" si="50"/>
        <v>-1.9463186617940664E-10</v>
      </c>
      <c r="D376" s="36">
        <f t="shared" si="52"/>
        <v>0</v>
      </c>
      <c r="E376" s="243">
        <f t="shared" si="53"/>
        <v>0</v>
      </c>
      <c r="F376" s="243">
        <f t="shared" si="46"/>
        <v>0</v>
      </c>
      <c r="G376" s="37">
        <f t="shared" si="51"/>
        <v>-1.9463186617940664E-10</v>
      </c>
      <c r="M376" s="132">
        <f t="shared" si="47"/>
        <v>0</v>
      </c>
      <c r="N376" s="162">
        <f t="shared" si="48"/>
        <v>0</v>
      </c>
    </row>
    <row r="377" spans="1:14" x14ac:dyDescent="0.2">
      <c r="A377" s="34" t="str">
        <f t="shared" si="54"/>
        <v>Finished</v>
      </c>
      <c r="B377" s="35">
        <f t="shared" si="49"/>
        <v>53387</v>
      </c>
      <c r="C377" s="36">
        <f t="shared" si="50"/>
        <v>-1.9463186617940664E-10</v>
      </c>
      <c r="D377" s="36">
        <f t="shared" si="52"/>
        <v>0</v>
      </c>
      <c r="E377" s="243">
        <f t="shared" si="53"/>
        <v>0</v>
      </c>
      <c r="F377" s="243">
        <f t="shared" si="46"/>
        <v>0</v>
      </c>
      <c r="G377" s="37">
        <f t="shared" si="51"/>
        <v>-1.9463186617940664E-10</v>
      </c>
      <c r="M377" s="132">
        <f t="shared" si="47"/>
        <v>0</v>
      </c>
      <c r="N377" s="162">
        <f t="shared" si="48"/>
        <v>0</v>
      </c>
    </row>
    <row r="378" spans="1:14" x14ac:dyDescent="0.2">
      <c r="A378" s="34" t="str">
        <f t="shared" si="54"/>
        <v>Finished</v>
      </c>
      <c r="B378" s="35">
        <f t="shared" si="49"/>
        <v>53418</v>
      </c>
      <c r="C378" s="36">
        <f t="shared" si="50"/>
        <v>-1.9463186617940664E-10</v>
      </c>
      <c r="D378" s="36">
        <f t="shared" si="52"/>
        <v>0</v>
      </c>
      <c r="E378" s="243">
        <f t="shared" si="53"/>
        <v>0</v>
      </c>
      <c r="F378" s="243">
        <f t="shared" si="46"/>
        <v>0</v>
      </c>
      <c r="G378" s="37">
        <f t="shared" si="51"/>
        <v>-1.9463186617940664E-10</v>
      </c>
      <c r="M378" s="132">
        <f t="shared" si="47"/>
        <v>0</v>
      </c>
      <c r="N378" s="162">
        <f t="shared" si="48"/>
        <v>0</v>
      </c>
    </row>
    <row r="379" spans="1:14" x14ac:dyDescent="0.2">
      <c r="A379" s="34" t="str">
        <f t="shared" si="54"/>
        <v>Finished</v>
      </c>
      <c r="B379" s="35">
        <f t="shared" si="49"/>
        <v>53448</v>
      </c>
      <c r="C379" s="36">
        <f t="shared" si="50"/>
        <v>-1.9463186617940664E-10</v>
      </c>
      <c r="D379" s="36">
        <f t="shared" si="52"/>
        <v>0</v>
      </c>
      <c r="E379" s="243">
        <f t="shared" si="53"/>
        <v>0</v>
      </c>
      <c r="F379" s="243">
        <f t="shared" si="46"/>
        <v>0</v>
      </c>
      <c r="G379" s="37">
        <f t="shared" si="51"/>
        <v>-1.9463186617940664E-10</v>
      </c>
      <c r="M379" s="132">
        <f t="shared" si="47"/>
        <v>0</v>
      </c>
      <c r="N379" s="162">
        <f t="shared" si="48"/>
        <v>0</v>
      </c>
    </row>
    <row r="380" spans="1:14" x14ac:dyDescent="0.2">
      <c r="A380" s="34" t="str">
        <f t="shared" si="54"/>
        <v>Finished</v>
      </c>
      <c r="B380" s="35">
        <f t="shared" si="49"/>
        <v>53479</v>
      </c>
      <c r="C380" s="36">
        <f t="shared" si="50"/>
        <v>-1.9463186617940664E-10</v>
      </c>
      <c r="D380" s="36">
        <f t="shared" si="52"/>
        <v>0</v>
      </c>
      <c r="E380" s="243">
        <f t="shared" si="53"/>
        <v>0</v>
      </c>
      <c r="F380" s="243">
        <f t="shared" si="46"/>
        <v>0</v>
      </c>
      <c r="G380" s="37">
        <f t="shared" si="51"/>
        <v>-1.9463186617940664E-10</v>
      </c>
      <c r="M380" s="132">
        <f t="shared" si="47"/>
        <v>0</v>
      </c>
      <c r="N380" s="162">
        <f t="shared" si="48"/>
        <v>0</v>
      </c>
    </row>
    <row r="381" spans="1:14" x14ac:dyDescent="0.2">
      <c r="A381" s="34" t="str">
        <f t="shared" si="54"/>
        <v>Finished</v>
      </c>
      <c r="B381" s="35">
        <f t="shared" si="49"/>
        <v>53509</v>
      </c>
      <c r="C381" s="36">
        <f t="shared" si="50"/>
        <v>-1.9463186617940664E-10</v>
      </c>
      <c r="D381" s="36">
        <f t="shared" si="52"/>
        <v>0</v>
      </c>
      <c r="E381" s="243">
        <f t="shared" si="53"/>
        <v>0</v>
      </c>
      <c r="F381" s="243">
        <f t="shared" si="46"/>
        <v>0</v>
      </c>
      <c r="G381" s="37">
        <f t="shared" si="51"/>
        <v>-1.9463186617940664E-10</v>
      </c>
      <c r="M381" s="132">
        <f t="shared" si="47"/>
        <v>0</v>
      </c>
      <c r="N381" s="162">
        <f t="shared" si="48"/>
        <v>0</v>
      </c>
    </row>
    <row r="382" spans="1:14" x14ac:dyDescent="0.2">
      <c r="A382" s="34" t="str">
        <f t="shared" si="54"/>
        <v>Finished</v>
      </c>
      <c r="B382" s="35">
        <f t="shared" si="49"/>
        <v>53540</v>
      </c>
      <c r="C382" s="36">
        <f t="shared" si="50"/>
        <v>-1.9463186617940664E-10</v>
      </c>
      <c r="D382" s="36">
        <f t="shared" si="52"/>
        <v>0</v>
      </c>
      <c r="E382" s="243">
        <f t="shared" si="53"/>
        <v>0</v>
      </c>
      <c r="F382" s="243">
        <f t="shared" si="46"/>
        <v>0</v>
      </c>
      <c r="G382" s="37">
        <f t="shared" si="51"/>
        <v>-1.9463186617940664E-10</v>
      </c>
      <c r="M382" s="132">
        <f t="shared" si="47"/>
        <v>0</v>
      </c>
      <c r="N382" s="162">
        <f t="shared" si="48"/>
        <v>0</v>
      </c>
    </row>
    <row r="383" spans="1:14" x14ac:dyDescent="0.2">
      <c r="A383" s="34" t="str">
        <f t="shared" si="54"/>
        <v>Finished</v>
      </c>
      <c r="B383" s="35">
        <f t="shared" si="49"/>
        <v>53571</v>
      </c>
      <c r="C383" s="36">
        <f t="shared" si="50"/>
        <v>-1.9463186617940664E-10</v>
      </c>
      <c r="D383" s="36">
        <f t="shared" si="52"/>
        <v>0</v>
      </c>
      <c r="E383" s="243">
        <f t="shared" si="53"/>
        <v>0</v>
      </c>
      <c r="F383" s="243">
        <f t="shared" si="46"/>
        <v>0</v>
      </c>
      <c r="G383" s="37">
        <f t="shared" si="51"/>
        <v>-1.9463186617940664E-10</v>
      </c>
      <c r="M383" s="132">
        <f t="shared" si="47"/>
        <v>0</v>
      </c>
      <c r="N383" s="162">
        <f t="shared" si="48"/>
        <v>0</v>
      </c>
    </row>
    <row r="384" spans="1:14" x14ac:dyDescent="0.2">
      <c r="A384" s="34" t="str">
        <f t="shared" si="54"/>
        <v>Finished</v>
      </c>
      <c r="B384" s="35">
        <f t="shared" si="49"/>
        <v>53601</v>
      </c>
      <c r="C384" s="36">
        <f t="shared" si="50"/>
        <v>-1.9463186617940664E-10</v>
      </c>
      <c r="D384" s="36">
        <f t="shared" si="52"/>
        <v>0</v>
      </c>
      <c r="E384" s="243">
        <f t="shared" si="53"/>
        <v>0</v>
      </c>
      <c r="F384" s="243">
        <f t="shared" si="46"/>
        <v>0</v>
      </c>
      <c r="G384" s="37">
        <f t="shared" si="51"/>
        <v>-1.9463186617940664E-10</v>
      </c>
      <c r="M384" s="132">
        <f t="shared" si="47"/>
        <v>0</v>
      </c>
      <c r="N384" s="162">
        <f t="shared" si="48"/>
        <v>0</v>
      </c>
    </row>
    <row r="385" spans="1:14" x14ac:dyDescent="0.2">
      <c r="A385" s="34" t="str">
        <f t="shared" si="54"/>
        <v>Finished</v>
      </c>
      <c r="B385" s="35">
        <f t="shared" si="49"/>
        <v>53632</v>
      </c>
      <c r="C385" s="36">
        <f t="shared" si="50"/>
        <v>-1.9463186617940664E-10</v>
      </c>
      <c r="D385" s="36">
        <f t="shared" si="52"/>
        <v>0</v>
      </c>
      <c r="E385" s="243">
        <f t="shared" si="53"/>
        <v>0</v>
      </c>
      <c r="F385" s="243">
        <f t="shared" si="46"/>
        <v>0</v>
      </c>
      <c r="G385" s="37">
        <f t="shared" si="51"/>
        <v>-1.9463186617940664E-10</v>
      </c>
      <c r="M385" s="132">
        <f t="shared" si="47"/>
        <v>0</v>
      </c>
      <c r="N385" s="162">
        <f t="shared" si="48"/>
        <v>0</v>
      </c>
    </row>
    <row r="386" spans="1:14" x14ac:dyDescent="0.2">
      <c r="A386" s="34" t="str">
        <f t="shared" si="54"/>
        <v>Finished</v>
      </c>
      <c r="B386" s="35">
        <f t="shared" si="49"/>
        <v>53662</v>
      </c>
      <c r="C386" s="36">
        <f t="shared" si="50"/>
        <v>-1.9463186617940664E-10</v>
      </c>
      <c r="D386" s="36">
        <f t="shared" si="52"/>
        <v>0</v>
      </c>
      <c r="E386" s="243">
        <f t="shared" si="53"/>
        <v>0</v>
      </c>
      <c r="F386" s="243">
        <f t="shared" si="46"/>
        <v>0</v>
      </c>
      <c r="G386" s="37">
        <f t="shared" si="51"/>
        <v>-1.9463186617940664E-10</v>
      </c>
      <c r="M386" s="132">
        <f t="shared" si="47"/>
        <v>0</v>
      </c>
      <c r="N386" s="162">
        <f t="shared" si="48"/>
        <v>0</v>
      </c>
    </row>
    <row r="387" spans="1:14" x14ac:dyDescent="0.2">
      <c r="A387" s="34" t="str">
        <f t="shared" si="54"/>
        <v>Finished</v>
      </c>
      <c r="B387" s="35">
        <f t="shared" si="49"/>
        <v>53693</v>
      </c>
      <c r="C387" s="36">
        <f t="shared" si="50"/>
        <v>-1.9463186617940664E-10</v>
      </c>
      <c r="D387" s="36">
        <f t="shared" si="52"/>
        <v>0</v>
      </c>
      <c r="E387" s="243">
        <f t="shared" si="53"/>
        <v>0</v>
      </c>
      <c r="F387" s="243">
        <f t="shared" si="46"/>
        <v>0</v>
      </c>
      <c r="G387" s="37">
        <f t="shared" si="51"/>
        <v>-1.9463186617940664E-10</v>
      </c>
      <c r="M387" s="132">
        <f t="shared" si="47"/>
        <v>0</v>
      </c>
      <c r="N387" s="162">
        <f t="shared" si="48"/>
        <v>0</v>
      </c>
    </row>
    <row r="388" spans="1:14" x14ac:dyDescent="0.2">
      <c r="A388" s="34" t="str">
        <f t="shared" si="54"/>
        <v>Finished</v>
      </c>
      <c r="B388" s="35">
        <f t="shared" si="49"/>
        <v>53724</v>
      </c>
      <c r="C388" s="36">
        <f t="shared" si="50"/>
        <v>-1.9463186617940664E-10</v>
      </c>
      <c r="D388" s="36">
        <f t="shared" si="52"/>
        <v>0</v>
      </c>
      <c r="E388" s="243">
        <f t="shared" si="53"/>
        <v>0</v>
      </c>
      <c r="F388" s="243">
        <f t="shared" si="46"/>
        <v>0</v>
      </c>
      <c r="G388" s="37">
        <f t="shared" si="51"/>
        <v>-1.9463186617940664E-10</v>
      </c>
      <c r="M388" s="132">
        <f t="shared" si="47"/>
        <v>0</v>
      </c>
      <c r="N388" s="162">
        <f t="shared" si="48"/>
        <v>0</v>
      </c>
    </row>
    <row r="389" spans="1:14" x14ac:dyDescent="0.2">
      <c r="A389" s="34" t="str">
        <f t="shared" si="54"/>
        <v>Finished</v>
      </c>
      <c r="B389" s="35">
        <f t="shared" si="49"/>
        <v>53752</v>
      </c>
      <c r="C389" s="36">
        <f t="shared" si="50"/>
        <v>-1.9463186617940664E-10</v>
      </c>
      <c r="D389" s="36">
        <f t="shared" si="52"/>
        <v>0</v>
      </c>
      <c r="E389" s="243">
        <f t="shared" si="53"/>
        <v>0</v>
      </c>
      <c r="F389" s="243">
        <f t="shared" si="46"/>
        <v>0</v>
      </c>
      <c r="G389" s="37">
        <f t="shared" si="51"/>
        <v>-1.9463186617940664E-10</v>
      </c>
      <c r="M389" s="132">
        <f t="shared" si="47"/>
        <v>0</v>
      </c>
      <c r="N389" s="162">
        <f t="shared" si="48"/>
        <v>0</v>
      </c>
    </row>
    <row r="390" spans="1:14" x14ac:dyDescent="0.2">
      <c r="A390" s="34" t="str">
        <f t="shared" si="54"/>
        <v>Finished</v>
      </c>
      <c r="B390" s="35">
        <f t="shared" si="49"/>
        <v>53783</v>
      </c>
      <c r="C390" s="36">
        <f t="shared" si="50"/>
        <v>-1.9463186617940664E-10</v>
      </c>
      <c r="D390" s="36">
        <f t="shared" si="52"/>
        <v>0</v>
      </c>
      <c r="E390" s="243">
        <f t="shared" si="53"/>
        <v>0</v>
      </c>
      <c r="F390" s="243">
        <f t="shared" si="46"/>
        <v>0</v>
      </c>
      <c r="G390" s="37">
        <f t="shared" si="51"/>
        <v>-1.9463186617940664E-10</v>
      </c>
      <c r="M390" s="132">
        <f t="shared" si="47"/>
        <v>0</v>
      </c>
      <c r="N390" s="162">
        <f t="shared" si="48"/>
        <v>0</v>
      </c>
    </row>
    <row r="391" spans="1:14" x14ac:dyDescent="0.2">
      <c r="A391" s="34" t="str">
        <f t="shared" si="54"/>
        <v>Finished</v>
      </c>
      <c r="B391" s="35">
        <f t="shared" si="49"/>
        <v>53813</v>
      </c>
      <c r="C391" s="36">
        <f t="shared" si="50"/>
        <v>-1.9463186617940664E-10</v>
      </c>
      <c r="D391" s="36">
        <f t="shared" si="52"/>
        <v>0</v>
      </c>
      <c r="E391" s="243">
        <f t="shared" si="53"/>
        <v>0</v>
      </c>
      <c r="F391" s="243">
        <f t="shared" si="46"/>
        <v>0</v>
      </c>
      <c r="G391" s="37">
        <f t="shared" si="51"/>
        <v>-1.9463186617940664E-10</v>
      </c>
      <c r="M391" s="132">
        <f t="shared" si="47"/>
        <v>0</v>
      </c>
      <c r="N391" s="162">
        <f t="shared" si="48"/>
        <v>0</v>
      </c>
    </row>
    <row r="392" spans="1:14" x14ac:dyDescent="0.2">
      <c r="A392" s="34" t="str">
        <f t="shared" si="54"/>
        <v>Finished</v>
      </c>
      <c r="B392" s="35">
        <f t="shared" si="49"/>
        <v>53844</v>
      </c>
      <c r="C392" s="36">
        <f t="shared" si="50"/>
        <v>-1.9463186617940664E-10</v>
      </c>
      <c r="D392" s="36">
        <f t="shared" si="52"/>
        <v>0</v>
      </c>
      <c r="E392" s="243">
        <f t="shared" si="53"/>
        <v>0</v>
      </c>
      <c r="F392" s="243">
        <f t="shared" si="46"/>
        <v>0</v>
      </c>
      <c r="G392" s="37">
        <f t="shared" si="51"/>
        <v>-1.9463186617940664E-10</v>
      </c>
      <c r="M392" s="132">
        <f t="shared" si="47"/>
        <v>0</v>
      </c>
      <c r="N392" s="162">
        <f t="shared" si="48"/>
        <v>0</v>
      </c>
    </row>
    <row r="393" spans="1:14" x14ac:dyDescent="0.2">
      <c r="A393" s="34" t="str">
        <f t="shared" si="54"/>
        <v>Finished</v>
      </c>
      <c r="B393" s="35">
        <f t="shared" si="49"/>
        <v>53874</v>
      </c>
      <c r="C393" s="36">
        <f t="shared" si="50"/>
        <v>-1.9463186617940664E-10</v>
      </c>
      <c r="D393" s="36">
        <f t="shared" si="52"/>
        <v>0</v>
      </c>
      <c r="E393" s="243">
        <f t="shared" si="53"/>
        <v>0</v>
      </c>
      <c r="F393" s="243">
        <f t="shared" si="46"/>
        <v>0</v>
      </c>
      <c r="G393" s="37">
        <f t="shared" si="51"/>
        <v>-1.9463186617940664E-10</v>
      </c>
      <c r="M393" s="132">
        <f t="shared" si="47"/>
        <v>0</v>
      </c>
      <c r="N393" s="162">
        <f t="shared" si="48"/>
        <v>0</v>
      </c>
    </row>
    <row r="394" spans="1:14" x14ac:dyDescent="0.2">
      <c r="A394" s="34" t="str">
        <f t="shared" si="54"/>
        <v>Finished</v>
      </c>
      <c r="B394" s="35">
        <f t="shared" si="49"/>
        <v>53905</v>
      </c>
      <c r="C394" s="36">
        <f t="shared" si="50"/>
        <v>-1.9463186617940664E-10</v>
      </c>
      <c r="D394" s="36">
        <f t="shared" si="52"/>
        <v>0</v>
      </c>
      <c r="E394" s="243">
        <f t="shared" si="53"/>
        <v>0</v>
      </c>
      <c r="F394" s="243">
        <f t="shared" si="46"/>
        <v>0</v>
      </c>
      <c r="G394" s="37">
        <f t="shared" si="51"/>
        <v>-1.9463186617940664E-10</v>
      </c>
      <c r="M394" s="132">
        <f t="shared" si="47"/>
        <v>0</v>
      </c>
      <c r="N394" s="162">
        <f t="shared" si="48"/>
        <v>0</v>
      </c>
    </row>
    <row r="395" spans="1:14" x14ac:dyDescent="0.2">
      <c r="A395" s="34" t="str">
        <f t="shared" si="54"/>
        <v>Finished</v>
      </c>
      <c r="B395" s="35">
        <f t="shared" si="49"/>
        <v>53936</v>
      </c>
      <c r="C395" s="36">
        <f t="shared" si="50"/>
        <v>-1.9463186617940664E-10</v>
      </c>
      <c r="D395" s="36">
        <f t="shared" si="52"/>
        <v>0</v>
      </c>
      <c r="E395" s="243">
        <f t="shared" si="53"/>
        <v>0</v>
      </c>
      <c r="F395" s="243">
        <f t="shared" si="46"/>
        <v>0</v>
      </c>
      <c r="G395" s="37">
        <f t="shared" si="51"/>
        <v>-1.9463186617940664E-10</v>
      </c>
      <c r="M395" s="132">
        <f t="shared" si="47"/>
        <v>0</v>
      </c>
      <c r="N395" s="162">
        <f t="shared" si="48"/>
        <v>0</v>
      </c>
    </row>
    <row r="396" spans="1:14" x14ac:dyDescent="0.2">
      <c r="A396" s="34" t="str">
        <f t="shared" si="54"/>
        <v>Finished</v>
      </c>
      <c r="B396" s="35">
        <f t="shared" si="49"/>
        <v>53966</v>
      </c>
      <c r="C396" s="36">
        <f t="shared" si="50"/>
        <v>-1.9463186617940664E-10</v>
      </c>
      <c r="D396" s="36">
        <f t="shared" si="52"/>
        <v>0</v>
      </c>
      <c r="E396" s="243">
        <f t="shared" si="53"/>
        <v>0</v>
      </c>
      <c r="F396" s="243">
        <f t="shared" si="46"/>
        <v>0</v>
      </c>
      <c r="G396" s="37">
        <f t="shared" si="51"/>
        <v>-1.9463186617940664E-10</v>
      </c>
      <c r="M396" s="132">
        <f t="shared" si="47"/>
        <v>0</v>
      </c>
      <c r="N396" s="162">
        <f t="shared" si="48"/>
        <v>0</v>
      </c>
    </row>
    <row r="397" spans="1:14" x14ac:dyDescent="0.2">
      <c r="A397" s="34" t="str">
        <f t="shared" si="54"/>
        <v>Finished</v>
      </c>
      <c r="B397" s="35">
        <f t="shared" si="49"/>
        <v>53997</v>
      </c>
      <c r="C397" s="36">
        <f t="shared" si="50"/>
        <v>-1.9463186617940664E-10</v>
      </c>
      <c r="D397" s="36">
        <f t="shared" si="52"/>
        <v>0</v>
      </c>
      <c r="E397" s="243">
        <f t="shared" si="53"/>
        <v>0</v>
      </c>
      <c r="F397" s="243">
        <f t="shared" si="46"/>
        <v>0</v>
      </c>
      <c r="G397" s="37">
        <f t="shared" si="51"/>
        <v>-1.9463186617940664E-10</v>
      </c>
      <c r="M397" s="132">
        <f t="shared" si="47"/>
        <v>0</v>
      </c>
      <c r="N397" s="162">
        <f t="shared" si="48"/>
        <v>0</v>
      </c>
    </row>
    <row r="398" spans="1:14" x14ac:dyDescent="0.2">
      <c r="A398" s="34" t="str">
        <f t="shared" si="54"/>
        <v>Finished</v>
      </c>
      <c r="B398" s="35">
        <f t="shared" si="49"/>
        <v>54027</v>
      </c>
      <c r="C398" s="36">
        <f t="shared" si="50"/>
        <v>-1.9463186617940664E-10</v>
      </c>
      <c r="D398" s="36">
        <f t="shared" si="52"/>
        <v>0</v>
      </c>
      <c r="E398" s="243">
        <f t="shared" si="53"/>
        <v>0</v>
      </c>
      <c r="F398" s="243">
        <f t="shared" si="46"/>
        <v>0</v>
      </c>
      <c r="G398" s="37">
        <f t="shared" si="51"/>
        <v>-1.9463186617940664E-10</v>
      </c>
      <c r="M398" s="132">
        <f t="shared" si="47"/>
        <v>0</v>
      </c>
      <c r="N398" s="162">
        <f t="shared" si="48"/>
        <v>0</v>
      </c>
    </row>
    <row r="399" spans="1:14" x14ac:dyDescent="0.2">
      <c r="A399" s="34" t="str">
        <f t="shared" si="54"/>
        <v>Finished</v>
      </c>
      <c r="B399" s="35">
        <f t="shared" si="49"/>
        <v>54058</v>
      </c>
      <c r="C399" s="36">
        <f t="shared" si="50"/>
        <v>-1.9463186617940664E-10</v>
      </c>
      <c r="D399" s="36">
        <f t="shared" si="52"/>
        <v>0</v>
      </c>
      <c r="E399" s="243">
        <f t="shared" si="53"/>
        <v>0</v>
      </c>
      <c r="F399" s="243">
        <f t="shared" si="46"/>
        <v>0</v>
      </c>
      <c r="G399" s="37">
        <f t="shared" si="51"/>
        <v>-1.9463186617940664E-10</v>
      </c>
      <c r="M399" s="132">
        <f t="shared" si="47"/>
        <v>0</v>
      </c>
      <c r="N399" s="162">
        <f t="shared" si="48"/>
        <v>0</v>
      </c>
    </row>
    <row r="400" spans="1:14" x14ac:dyDescent="0.2">
      <c r="A400" s="34" t="str">
        <f t="shared" si="54"/>
        <v>Finished</v>
      </c>
      <c r="B400" s="35">
        <f t="shared" si="49"/>
        <v>54089</v>
      </c>
      <c r="C400" s="36">
        <f t="shared" si="50"/>
        <v>-1.9463186617940664E-10</v>
      </c>
      <c r="D400" s="36">
        <f t="shared" si="52"/>
        <v>0</v>
      </c>
      <c r="E400" s="243">
        <f t="shared" si="53"/>
        <v>0</v>
      </c>
      <c r="F400" s="243">
        <f t="shared" si="46"/>
        <v>0</v>
      </c>
      <c r="G400" s="37">
        <f t="shared" si="51"/>
        <v>-1.9463186617940664E-10</v>
      </c>
      <c r="M400" s="132">
        <f t="shared" si="47"/>
        <v>0</v>
      </c>
      <c r="N400" s="162">
        <f t="shared" si="48"/>
        <v>0</v>
      </c>
    </row>
    <row r="401" spans="1:14" x14ac:dyDescent="0.2">
      <c r="A401" s="34" t="str">
        <f t="shared" si="54"/>
        <v>Finished</v>
      </c>
      <c r="B401" s="35">
        <f t="shared" si="49"/>
        <v>54118</v>
      </c>
      <c r="C401" s="36">
        <f t="shared" si="50"/>
        <v>-1.9463186617940664E-10</v>
      </c>
      <c r="D401" s="36">
        <f t="shared" si="52"/>
        <v>0</v>
      </c>
      <c r="E401" s="243">
        <f t="shared" si="53"/>
        <v>0</v>
      </c>
      <c r="F401" s="243">
        <f t="shared" si="46"/>
        <v>0</v>
      </c>
      <c r="G401" s="37">
        <f t="shared" si="51"/>
        <v>-1.9463186617940664E-10</v>
      </c>
      <c r="M401" s="132">
        <f t="shared" si="47"/>
        <v>0</v>
      </c>
      <c r="N401" s="162">
        <f t="shared" si="48"/>
        <v>0</v>
      </c>
    </row>
    <row r="402" spans="1:14" x14ac:dyDescent="0.2">
      <c r="A402" s="34" t="str">
        <f t="shared" si="54"/>
        <v>Finished</v>
      </c>
      <c r="B402" s="35">
        <f t="shared" si="49"/>
        <v>54149</v>
      </c>
      <c r="C402" s="36">
        <f t="shared" si="50"/>
        <v>-1.9463186617940664E-10</v>
      </c>
      <c r="D402" s="36">
        <f t="shared" si="52"/>
        <v>0</v>
      </c>
      <c r="E402" s="243">
        <f t="shared" si="53"/>
        <v>0</v>
      </c>
      <c r="F402" s="243">
        <f t="shared" si="46"/>
        <v>0</v>
      </c>
      <c r="G402" s="37">
        <f t="shared" si="51"/>
        <v>-1.9463186617940664E-10</v>
      </c>
      <c r="M402" s="132">
        <f t="shared" si="47"/>
        <v>0</v>
      </c>
      <c r="N402" s="162">
        <f t="shared" si="48"/>
        <v>0</v>
      </c>
    </row>
    <row r="403" spans="1:14" ht="15" thickBot="1" x14ac:dyDescent="0.25">
      <c r="A403" s="34" t="str">
        <f t="shared" si="54"/>
        <v>Finished</v>
      </c>
      <c r="B403" s="35">
        <f t="shared" si="49"/>
        <v>54179</v>
      </c>
      <c r="C403" s="36">
        <f t="shared" si="50"/>
        <v>-1.9463186617940664E-10</v>
      </c>
      <c r="D403" s="36">
        <f t="shared" si="52"/>
        <v>0</v>
      </c>
      <c r="E403" s="243">
        <f t="shared" si="53"/>
        <v>0</v>
      </c>
      <c r="F403" s="243">
        <f t="shared" si="46"/>
        <v>0</v>
      </c>
      <c r="G403" s="37">
        <f t="shared" si="51"/>
        <v>-1.9463186617940664E-10</v>
      </c>
      <c r="M403" s="132">
        <f t="shared" si="47"/>
        <v>0</v>
      </c>
      <c r="N403" s="162">
        <f t="shared" si="48"/>
        <v>0</v>
      </c>
    </row>
    <row r="404" spans="1:14" ht="15" thickBot="1" x14ac:dyDescent="0.25">
      <c r="A404" s="217" t="str">
        <f t="shared" si="54"/>
        <v>Finished</v>
      </c>
      <c r="B404" s="226">
        <f t="shared" si="49"/>
        <v>54210</v>
      </c>
      <c r="C404" s="227">
        <f t="shared" si="50"/>
        <v>-1.9463186617940664E-10</v>
      </c>
      <c r="D404" s="227">
        <f t="shared" si="52"/>
        <v>0</v>
      </c>
      <c r="E404" s="250">
        <f t="shared" si="53"/>
        <v>0</v>
      </c>
      <c r="F404" s="250">
        <f t="shared" si="46"/>
        <v>0</v>
      </c>
      <c r="G404" s="228">
        <f t="shared" si="51"/>
        <v>-1.9463186617940664E-10</v>
      </c>
      <c r="M404" s="132">
        <f t="shared" si="47"/>
        <v>0</v>
      </c>
      <c r="N404" s="162">
        <f t="shared" si="48"/>
        <v>0</v>
      </c>
    </row>
  </sheetData>
  <mergeCells count="3">
    <mergeCell ref="Q6:Q8"/>
    <mergeCell ref="Q10:Q15"/>
    <mergeCell ref="D20:F20"/>
  </mergeCells>
  <dataValidations count="3">
    <dataValidation type="list" allowBlank="1" showInputMessage="1" showErrorMessage="1" sqref="F4">
      <formula1>$S$14:$S$15</formula1>
    </dataValidation>
    <dataValidation type="list" allowBlank="1" showInputMessage="1" showErrorMessage="1" sqref="B5">
      <formula1>list_num_days_in_year</formula1>
    </dataValidation>
    <dataValidation type="list" allowBlank="1" showInputMessage="1" showErrorMessage="1" sqref="B16:B17">
      <formula1>list_schedules_intervals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284</vt:i4>
      </vt:variant>
    </vt:vector>
  </HeadingPairs>
  <TitlesOfParts>
    <vt:vector size="302" baseType="lpstr">
      <vt:lpstr>Sheet2</vt:lpstr>
      <vt:lpstr>2_InterestOnly_M2</vt:lpstr>
      <vt:lpstr>2_FixedPrincipal_M2</vt:lpstr>
      <vt:lpstr>2_Rule78_M2</vt:lpstr>
      <vt:lpstr>2_EvenTotalPay_M2</vt:lpstr>
      <vt:lpstr>1_NoInterest_M1</vt:lpstr>
      <vt:lpstr>1_InterestOnly_M1</vt:lpstr>
      <vt:lpstr>1_FixedPrincipal_M1</vt:lpstr>
      <vt:lpstr>1_Rule78_M1_float</vt:lpstr>
      <vt:lpstr>1_EvenTotalPay_M1</vt:lpstr>
      <vt:lpstr>1_EvenTotalPay_D</vt:lpstr>
      <vt:lpstr>1_ETP_fixed30</vt:lpstr>
      <vt:lpstr>1_Rule78_M_fixed30</vt:lpstr>
      <vt:lpstr>1_Fprin_demoincorrect</vt:lpstr>
      <vt:lpstr>Intro</vt:lpstr>
      <vt:lpstr>Notes</vt:lpstr>
      <vt:lpstr>Compounding</vt:lpstr>
      <vt:lpstr>Compound_VS_Payment</vt:lpstr>
      <vt:lpstr>'1_ETP_fixed30'!approval_date</vt:lpstr>
      <vt:lpstr>'1_EvenTotalPay_D'!approval_date</vt:lpstr>
      <vt:lpstr>'1_EvenTotalPay_M1'!approval_date</vt:lpstr>
      <vt:lpstr>'1_FixedPrincipal_M1'!approval_date</vt:lpstr>
      <vt:lpstr>'1_Fprin_demoincorrect'!approval_date</vt:lpstr>
      <vt:lpstr>'1_InterestOnly_M1'!approval_date</vt:lpstr>
      <vt:lpstr>'1_NoInterest_M1'!approval_date</vt:lpstr>
      <vt:lpstr>'1_Rule78_M_fixed30'!approval_date</vt:lpstr>
      <vt:lpstr>'1_Rule78_M1_float'!approval_date</vt:lpstr>
      <vt:lpstr>'2_EvenTotalPay_M2'!approval_date</vt:lpstr>
      <vt:lpstr>'2_FixedPrincipal_M2'!approval_date</vt:lpstr>
      <vt:lpstr>'2_InterestOnly_M2'!approval_date</vt:lpstr>
      <vt:lpstr>'2_Rule78_M2'!approval_date</vt:lpstr>
      <vt:lpstr>'1_ETP_fixed30'!cal_apr_after_points</vt:lpstr>
      <vt:lpstr>'1_EvenTotalPay_D'!cal_apr_after_points</vt:lpstr>
      <vt:lpstr>'1_EvenTotalPay_M1'!cal_apr_after_points</vt:lpstr>
      <vt:lpstr>'1_FixedPrincipal_M1'!cal_apr_after_points</vt:lpstr>
      <vt:lpstr>'1_Fprin_demoincorrect'!cal_apr_after_points</vt:lpstr>
      <vt:lpstr>'1_InterestOnly_M1'!cal_apr_after_points</vt:lpstr>
      <vt:lpstr>'1_NoInterest_M1'!cal_apr_after_points</vt:lpstr>
      <vt:lpstr>'1_Rule78_M_fixed30'!cal_apr_after_points</vt:lpstr>
      <vt:lpstr>'1_Rule78_M1_float'!cal_apr_after_points</vt:lpstr>
      <vt:lpstr>'2_EvenTotalPay_M2'!cal_apr_after_points</vt:lpstr>
      <vt:lpstr>'2_FixedPrincipal_M2'!cal_apr_after_points</vt:lpstr>
      <vt:lpstr>'2_InterestOnly_M2'!cal_apr_after_points</vt:lpstr>
      <vt:lpstr>'2_Rule78_M2'!cal_apr_after_points</vt:lpstr>
      <vt:lpstr>'1_ETP_fixed30'!cal_apr_new</vt:lpstr>
      <vt:lpstr>'1_EvenTotalPay_D'!cal_apr_new</vt:lpstr>
      <vt:lpstr>'1_EvenTotalPay_M1'!cal_apr_new</vt:lpstr>
      <vt:lpstr>'1_FixedPrincipal_M1'!cal_apr_new</vt:lpstr>
      <vt:lpstr>'1_Fprin_demoincorrect'!cal_apr_new</vt:lpstr>
      <vt:lpstr>'1_InterestOnly_M1'!cal_apr_new</vt:lpstr>
      <vt:lpstr>'1_NoInterest_M1'!cal_apr_new</vt:lpstr>
      <vt:lpstr>'1_Rule78_M_fixed30'!cal_apr_new</vt:lpstr>
      <vt:lpstr>'1_Rule78_M1_float'!cal_apr_new</vt:lpstr>
      <vt:lpstr>'2_EvenTotalPay_M2'!cal_apr_new</vt:lpstr>
      <vt:lpstr>'2_FixedPrincipal_M2'!cal_apr_new</vt:lpstr>
      <vt:lpstr>'2_InterestOnly_M2'!cal_apr_new</vt:lpstr>
      <vt:lpstr>'2_Rule78_M2'!cal_apr_new</vt:lpstr>
      <vt:lpstr>'1_EvenTotalPay_D'!cal_days_loan_to_p0</vt:lpstr>
      <vt:lpstr>'1_EvenTotalPay_M1'!cal_days_loan_to_p0</vt:lpstr>
      <vt:lpstr>'1_FixedPrincipal_M1'!cal_days_loan_to_p0</vt:lpstr>
      <vt:lpstr>'1_Fprin_demoincorrect'!cal_days_loan_to_p0</vt:lpstr>
      <vt:lpstr>'1_InterestOnly_M1'!cal_days_loan_to_p0</vt:lpstr>
      <vt:lpstr>'1_NoInterest_M1'!cal_days_loan_to_p0</vt:lpstr>
      <vt:lpstr>'1_Rule78_M1_float'!cal_days_loan_to_p0</vt:lpstr>
      <vt:lpstr>'2_EvenTotalPay_M2'!cal_days_loan_to_p0</vt:lpstr>
      <vt:lpstr>'2_FixedPrincipal_M2'!cal_days_loan_to_p0</vt:lpstr>
      <vt:lpstr>'2_InterestOnly_M2'!cal_days_loan_to_p0</vt:lpstr>
      <vt:lpstr>'2_Rule78_M2'!cal_days_loan_to_p0</vt:lpstr>
      <vt:lpstr>'1_ETP_fixed30'!cal_days_loan_to_prev_scan</vt:lpstr>
      <vt:lpstr>'1_Rule78_M_fixed30'!cal_days_loan_to_prev_scan</vt:lpstr>
      <vt:lpstr>'1_EvenTotalPay_D'!cal_interest_loan_to_p0</vt:lpstr>
      <vt:lpstr>'1_FixedPrincipal_M1'!cal_interest_loan_to_p0</vt:lpstr>
      <vt:lpstr>'1_Fprin_demoincorrect'!cal_interest_loan_to_p0</vt:lpstr>
      <vt:lpstr>'1_InterestOnly_M1'!cal_interest_loan_to_p0</vt:lpstr>
      <vt:lpstr>'1_NoInterest_M1'!cal_interest_loan_to_p0</vt:lpstr>
      <vt:lpstr>'2_FixedPrincipal_M2'!cal_interest_loan_to_p0</vt:lpstr>
      <vt:lpstr>'2_InterestOnly_M2'!cal_interest_loan_to_p0</vt:lpstr>
      <vt:lpstr>'1_ETP_fixed30'!cal_interest_loan_to_prev_scan</vt:lpstr>
      <vt:lpstr>'1_Rule78_M_fixed30'!cal_interest_loan_to_prev_scan</vt:lpstr>
      <vt:lpstr>'1_Rule78_M1_float'!cal_interest_on_a_ld_p0</vt:lpstr>
      <vt:lpstr>'2_Rule78_M2'!cal_interest_on_a_ld_p0</vt:lpstr>
      <vt:lpstr>'1_EvenTotalPay_M1'!cal_interest_on_a_ld_to_p0</vt:lpstr>
      <vt:lpstr>'2_EvenTotalPay_M2'!cal_interest_on_a_ld_to_p0</vt:lpstr>
      <vt:lpstr>'1_ETP_fixed30'!cal_num_comp_interval</vt:lpstr>
      <vt:lpstr>'1_EvenTotalPay_D'!cal_num_comp_interval</vt:lpstr>
      <vt:lpstr>'1_EvenTotalPay_M1'!cal_num_comp_interval</vt:lpstr>
      <vt:lpstr>'1_FixedPrincipal_M1'!cal_num_comp_interval</vt:lpstr>
      <vt:lpstr>'1_Fprin_demoincorrect'!cal_num_comp_interval</vt:lpstr>
      <vt:lpstr>'1_InterestOnly_M1'!cal_num_comp_interval</vt:lpstr>
      <vt:lpstr>'1_NoInterest_M1'!cal_num_comp_interval</vt:lpstr>
      <vt:lpstr>'1_Rule78_M_fixed30'!cal_num_comp_interval</vt:lpstr>
      <vt:lpstr>'1_Rule78_M1_float'!cal_num_comp_interval</vt:lpstr>
      <vt:lpstr>'2_EvenTotalPay_M2'!cal_num_comp_interval</vt:lpstr>
      <vt:lpstr>'2_FixedPrincipal_M2'!cal_num_comp_interval</vt:lpstr>
      <vt:lpstr>'2_InterestOnly_M2'!cal_num_comp_interval</vt:lpstr>
      <vt:lpstr>'2_Rule78_M2'!cal_num_comp_interval</vt:lpstr>
      <vt:lpstr>'1_ETP_fixed30'!cal_num_pmt_interval</vt:lpstr>
      <vt:lpstr>'1_EvenTotalPay_D'!cal_num_pmt_interval</vt:lpstr>
      <vt:lpstr>'1_EvenTotalPay_M1'!cal_num_pmt_interval</vt:lpstr>
      <vt:lpstr>'1_FixedPrincipal_M1'!cal_num_pmt_interval</vt:lpstr>
      <vt:lpstr>'1_Fprin_demoincorrect'!cal_num_pmt_interval</vt:lpstr>
      <vt:lpstr>'1_InterestOnly_M1'!cal_num_pmt_interval</vt:lpstr>
      <vt:lpstr>'1_NoInterest_M1'!cal_num_pmt_interval</vt:lpstr>
      <vt:lpstr>'1_Rule78_M_fixed30'!cal_num_pmt_interval</vt:lpstr>
      <vt:lpstr>'1_Rule78_M1_float'!cal_num_pmt_interval</vt:lpstr>
      <vt:lpstr>'2_EvenTotalPay_M2'!cal_num_pmt_interval</vt:lpstr>
      <vt:lpstr>'2_FixedPrincipal_M2'!cal_num_pmt_interval</vt:lpstr>
      <vt:lpstr>'2_InterestOnly_M2'!cal_num_pmt_interval</vt:lpstr>
      <vt:lpstr>'2_Rule78_M2'!cal_num_pmt_interval</vt:lpstr>
      <vt:lpstr>'1_Rule78_M1_float'!cal_p0_date</vt:lpstr>
      <vt:lpstr>'2_Rule78_M2'!cal_p0_date</vt:lpstr>
      <vt:lpstr>'1_ETP_fixed30'!cal_periodic_pmt_amt</vt:lpstr>
      <vt:lpstr>'1_EvenTotalPay_D'!cal_periodic_pmt_amt</vt:lpstr>
      <vt:lpstr>'1_EvenTotalPay_M1'!cal_periodic_pmt_amt</vt:lpstr>
      <vt:lpstr>'1_FixedPrincipal_M1'!cal_periodic_pmt_amt</vt:lpstr>
      <vt:lpstr>'1_Fprin_demoincorrect'!cal_periodic_pmt_amt</vt:lpstr>
      <vt:lpstr>'1_InterestOnly_M1'!cal_periodic_pmt_amt</vt:lpstr>
      <vt:lpstr>'1_NoInterest_M1'!cal_periodic_pmt_amt</vt:lpstr>
      <vt:lpstr>'1_Rule78_M_fixed30'!cal_periodic_pmt_amt</vt:lpstr>
      <vt:lpstr>'2_EvenTotalPay_M2'!cal_periodic_pmt_amt</vt:lpstr>
      <vt:lpstr>'2_FixedPrincipal_M2'!cal_periodic_pmt_amt</vt:lpstr>
      <vt:lpstr>'2_InterestOnly_M2'!cal_periodic_pmt_amt</vt:lpstr>
      <vt:lpstr>'1_ETP_fixed30'!cal_periodic_pmt_rate</vt:lpstr>
      <vt:lpstr>'1_EvenTotalPay_D'!cal_periodic_pmt_rate</vt:lpstr>
      <vt:lpstr>'1_EvenTotalPay_M1'!cal_periodic_pmt_rate</vt:lpstr>
      <vt:lpstr>'1_FixedPrincipal_M1'!cal_periodic_pmt_rate</vt:lpstr>
      <vt:lpstr>'1_Fprin_demoincorrect'!cal_periodic_pmt_rate</vt:lpstr>
      <vt:lpstr>'1_InterestOnly_M1'!cal_periodic_pmt_rate</vt:lpstr>
      <vt:lpstr>'1_NoInterest_M1'!cal_periodic_pmt_rate</vt:lpstr>
      <vt:lpstr>'1_Rule78_M_fixed30'!cal_periodic_pmt_rate</vt:lpstr>
      <vt:lpstr>'1_Rule78_M1_float'!cal_periodic_pmt_rate</vt:lpstr>
      <vt:lpstr>'2_EvenTotalPay_M2'!cal_periodic_pmt_rate</vt:lpstr>
      <vt:lpstr>'2_FixedPrincipal_M2'!cal_periodic_pmt_rate</vt:lpstr>
      <vt:lpstr>'2_InterestOnly_M2'!cal_periodic_pmt_rate</vt:lpstr>
      <vt:lpstr>'2_Rule78_M2'!cal_periodic_pmt_rate</vt:lpstr>
      <vt:lpstr>'1_ETP_fixed30'!cal_prev_scan_date</vt:lpstr>
      <vt:lpstr>'1_EvenTotalPay_D'!cal_prev_scan_date</vt:lpstr>
      <vt:lpstr>'1_EvenTotalPay_M1'!cal_prev_scan_date</vt:lpstr>
      <vt:lpstr>'1_FixedPrincipal_M1'!cal_prev_scan_date</vt:lpstr>
      <vt:lpstr>'1_Fprin_demoincorrect'!cal_prev_scan_date</vt:lpstr>
      <vt:lpstr>'1_InterestOnly_M1'!cal_prev_scan_date</vt:lpstr>
      <vt:lpstr>'1_NoInterest_M1'!cal_prev_scan_date</vt:lpstr>
      <vt:lpstr>'1_Rule78_M_fixed30'!cal_prev_scan_date</vt:lpstr>
      <vt:lpstr>'2_EvenTotalPay_M2'!cal_prev_scan_date</vt:lpstr>
      <vt:lpstr>'1_EvenTotalPay_D'!cal_pv_on_p0</vt:lpstr>
      <vt:lpstr>'1_EvenTotalPay_M1'!cal_pv_on_p0</vt:lpstr>
      <vt:lpstr>'1_FixedPrincipal_M1'!cal_pv_on_p0</vt:lpstr>
      <vt:lpstr>'1_Fprin_demoincorrect'!cal_pv_on_p0</vt:lpstr>
      <vt:lpstr>'1_InterestOnly_M1'!cal_pv_on_p0</vt:lpstr>
      <vt:lpstr>'1_NoInterest_M1'!cal_pv_on_p0</vt:lpstr>
      <vt:lpstr>'1_Rule78_M1_float'!cal_pv_on_p0</vt:lpstr>
      <vt:lpstr>'2_EvenTotalPay_M2'!cal_pv_on_p0</vt:lpstr>
      <vt:lpstr>'2_FixedPrincipal_M2'!cal_pv_on_p0</vt:lpstr>
      <vt:lpstr>'2_InterestOnly_M2'!cal_pv_on_p0</vt:lpstr>
      <vt:lpstr>'2_Rule78_M2'!cal_pv_on_p0</vt:lpstr>
      <vt:lpstr>'1_ETP_fixed30'!cal_pv_on_prev_scan_date</vt:lpstr>
      <vt:lpstr>'1_Rule78_M_fixed30'!cal_pv_on_prev_scan_date</vt:lpstr>
      <vt:lpstr>'1_ETP_fixed30'!first_pmt_due</vt:lpstr>
      <vt:lpstr>'1_EvenTotalPay_D'!first_pmt_due</vt:lpstr>
      <vt:lpstr>'1_EvenTotalPay_M1'!first_pmt_due</vt:lpstr>
      <vt:lpstr>'1_FixedPrincipal_M1'!first_pmt_due</vt:lpstr>
      <vt:lpstr>'1_Fprin_demoincorrect'!first_pmt_due</vt:lpstr>
      <vt:lpstr>'1_InterestOnly_M1'!first_pmt_due</vt:lpstr>
      <vt:lpstr>'1_NoInterest_M1'!first_pmt_due</vt:lpstr>
      <vt:lpstr>'1_Rule78_M_fixed30'!first_pmt_due</vt:lpstr>
      <vt:lpstr>'1_Rule78_M1_float'!first_pmt_due</vt:lpstr>
      <vt:lpstr>'2_EvenTotalPay_M2'!first_pmt_due</vt:lpstr>
      <vt:lpstr>'2_FixedPrincipal_M2'!first_pmt_due</vt:lpstr>
      <vt:lpstr>'2_InterestOnly_M2'!first_pmt_due</vt:lpstr>
      <vt:lpstr>'2_Rule78_M2'!first_pmt_due</vt:lpstr>
      <vt:lpstr>'1_ETP_fixed30'!Len_of_pmt_interval</vt:lpstr>
      <vt:lpstr>'1_EvenTotalPay_D'!Len_of_pmt_interval</vt:lpstr>
      <vt:lpstr>'1_EvenTotalPay_M1'!Len_of_pmt_interval</vt:lpstr>
      <vt:lpstr>'1_FixedPrincipal_M1'!Len_of_pmt_interval</vt:lpstr>
      <vt:lpstr>'1_Fprin_demoincorrect'!Len_of_pmt_interval</vt:lpstr>
      <vt:lpstr>'1_InterestOnly_M1'!Len_of_pmt_interval</vt:lpstr>
      <vt:lpstr>'1_NoInterest_M1'!Len_of_pmt_interval</vt:lpstr>
      <vt:lpstr>'1_Rule78_M_fixed30'!Len_of_pmt_interval</vt:lpstr>
      <vt:lpstr>'1_Rule78_M1_float'!Len_of_pmt_interval</vt:lpstr>
      <vt:lpstr>'2_EvenTotalPay_M2'!Len_of_pmt_interval</vt:lpstr>
      <vt:lpstr>'2_FixedPrincipal_M2'!Len_of_pmt_interval</vt:lpstr>
      <vt:lpstr>'2_InterestOnly_M2'!Len_of_pmt_interval</vt:lpstr>
      <vt:lpstr>'2_Rule78_M2'!Len_of_pmt_interval</vt:lpstr>
      <vt:lpstr>'1_ETP_fixed30'!list_num_days_in_year</vt:lpstr>
      <vt:lpstr>'1_EvenTotalPay_D'!list_num_days_in_year</vt:lpstr>
      <vt:lpstr>'1_EvenTotalPay_M1'!list_num_days_in_year</vt:lpstr>
      <vt:lpstr>'1_FixedPrincipal_M1'!list_num_days_in_year</vt:lpstr>
      <vt:lpstr>'1_Fprin_demoincorrect'!list_num_days_in_year</vt:lpstr>
      <vt:lpstr>'1_InterestOnly_M1'!list_num_days_in_year</vt:lpstr>
      <vt:lpstr>'1_NoInterest_M1'!list_num_days_in_year</vt:lpstr>
      <vt:lpstr>'1_Rule78_M_fixed30'!list_num_days_in_year</vt:lpstr>
      <vt:lpstr>'1_Rule78_M1_float'!list_num_days_in_year</vt:lpstr>
      <vt:lpstr>'2_EvenTotalPay_M2'!list_num_days_in_year</vt:lpstr>
      <vt:lpstr>'2_FixedPrincipal_M2'!list_num_days_in_year</vt:lpstr>
      <vt:lpstr>'2_InterestOnly_M2'!list_num_days_in_year</vt:lpstr>
      <vt:lpstr>'2_Rule78_M2'!list_num_days_in_year</vt:lpstr>
      <vt:lpstr>'1_ETP_fixed30'!list_schedules_intervals</vt:lpstr>
      <vt:lpstr>'1_EvenTotalPay_D'!list_schedules_intervals</vt:lpstr>
      <vt:lpstr>'1_EvenTotalPay_M1'!list_schedules_intervals</vt:lpstr>
      <vt:lpstr>'1_FixedPrincipal_M1'!list_schedules_intervals</vt:lpstr>
      <vt:lpstr>'1_Fprin_demoincorrect'!list_schedules_intervals</vt:lpstr>
      <vt:lpstr>'1_InterestOnly_M1'!list_schedules_intervals</vt:lpstr>
      <vt:lpstr>'1_NoInterest_M1'!list_schedules_intervals</vt:lpstr>
      <vt:lpstr>'1_Rule78_M_fixed30'!list_schedules_intervals</vt:lpstr>
      <vt:lpstr>'1_Rule78_M1_float'!list_schedules_intervals</vt:lpstr>
      <vt:lpstr>'2_EvenTotalPay_M2'!list_schedules_intervals</vt:lpstr>
      <vt:lpstr>'2_FixedPrincipal_M2'!list_schedules_intervals</vt:lpstr>
      <vt:lpstr>'2_InterestOnly_M2'!list_schedules_intervals</vt:lpstr>
      <vt:lpstr>'2_Rule78_M2'!list_schedules_intervals</vt:lpstr>
      <vt:lpstr>'1_ETP_fixed30'!loan_amt</vt:lpstr>
      <vt:lpstr>'1_EvenTotalPay_D'!loan_amt</vt:lpstr>
      <vt:lpstr>'1_EvenTotalPay_M1'!loan_amt</vt:lpstr>
      <vt:lpstr>'1_FixedPrincipal_M1'!loan_amt</vt:lpstr>
      <vt:lpstr>'1_Fprin_demoincorrect'!loan_amt</vt:lpstr>
      <vt:lpstr>'1_InterestOnly_M1'!loan_amt</vt:lpstr>
      <vt:lpstr>'1_NoInterest_M1'!loan_amt</vt:lpstr>
      <vt:lpstr>'1_Rule78_M_fixed30'!loan_amt</vt:lpstr>
      <vt:lpstr>'1_Rule78_M1_float'!loan_amt</vt:lpstr>
      <vt:lpstr>'2_EvenTotalPay_M2'!loan_amt</vt:lpstr>
      <vt:lpstr>'2_FixedPrincipal_M2'!loan_amt</vt:lpstr>
      <vt:lpstr>'2_InterestOnly_M2'!loan_amt</vt:lpstr>
      <vt:lpstr>'2_Rule78_M2'!loan_amt</vt:lpstr>
      <vt:lpstr>'1_ETP_fixed30'!num_days_in_year</vt:lpstr>
      <vt:lpstr>'1_EvenTotalPay_D'!num_days_in_year</vt:lpstr>
      <vt:lpstr>'1_EvenTotalPay_M1'!num_days_in_year</vt:lpstr>
      <vt:lpstr>'1_FixedPrincipal_M1'!num_days_in_year</vt:lpstr>
      <vt:lpstr>'1_Fprin_demoincorrect'!num_days_in_year</vt:lpstr>
      <vt:lpstr>'1_InterestOnly_M1'!num_days_in_year</vt:lpstr>
      <vt:lpstr>'1_NoInterest_M1'!num_days_in_year</vt:lpstr>
      <vt:lpstr>'1_Rule78_M_fixed30'!num_days_in_year</vt:lpstr>
      <vt:lpstr>'1_Rule78_M1_float'!num_days_in_year</vt:lpstr>
      <vt:lpstr>'2_EvenTotalPay_M2'!num_days_in_year</vt:lpstr>
      <vt:lpstr>'2_FixedPrincipal_M2'!num_days_in_year</vt:lpstr>
      <vt:lpstr>'2_InterestOnly_M2'!num_days_in_year</vt:lpstr>
      <vt:lpstr>'2_Rule78_M2'!num_days_in_year</vt:lpstr>
      <vt:lpstr>'1_ETP_fixed30'!num_pmts</vt:lpstr>
      <vt:lpstr>'1_EvenTotalPay_D'!num_pmts</vt:lpstr>
      <vt:lpstr>'1_EvenTotalPay_M1'!num_pmts</vt:lpstr>
      <vt:lpstr>'1_FixedPrincipal_M1'!num_pmts</vt:lpstr>
      <vt:lpstr>'1_Fprin_demoincorrect'!num_pmts</vt:lpstr>
      <vt:lpstr>'1_InterestOnly_M1'!num_pmts</vt:lpstr>
      <vt:lpstr>'1_NoInterest_M1'!num_pmts</vt:lpstr>
      <vt:lpstr>'1_Rule78_M_fixed30'!num_pmts</vt:lpstr>
      <vt:lpstr>'1_Rule78_M1_float'!num_pmts</vt:lpstr>
      <vt:lpstr>'2_EvenTotalPay_M2'!num_pmts</vt:lpstr>
      <vt:lpstr>'2_FixedPrincipal_M2'!num_pmts</vt:lpstr>
      <vt:lpstr>'2_InterestOnly_M2'!num_pmts</vt:lpstr>
      <vt:lpstr>'2_Rule78_M2'!num_pmts</vt:lpstr>
      <vt:lpstr>'1_Rule78_M1_float'!periodic_pmt</vt:lpstr>
      <vt:lpstr>'2_Rule78_M2'!periodic_pmt</vt:lpstr>
      <vt:lpstr>'1_ETP_fixed30'!points</vt:lpstr>
      <vt:lpstr>'1_EvenTotalPay_D'!points</vt:lpstr>
      <vt:lpstr>'1_EvenTotalPay_M1'!points</vt:lpstr>
      <vt:lpstr>'1_FixedPrincipal_M1'!points</vt:lpstr>
      <vt:lpstr>'1_Fprin_demoincorrect'!points</vt:lpstr>
      <vt:lpstr>'1_InterestOnly_M1'!points</vt:lpstr>
      <vt:lpstr>'1_NoInterest_M1'!points</vt:lpstr>
      <vt:lpstr>'1_Rule78_M_fixed30'!points</vt:lpstr>
      <vt:lpstr>'1_Rule78_M1_float'!points</vt:lpstr>
      <vt:lpstr>'2_EvenTotalPay_M2'!points</vt:lpstr>
      <vt:lpstr>'2_FixedPrincipal_M2'!points</vt:lpstr>
      <vt:lpstr>'2_InterestOnly_M2'!points</vt:lpstr>
      <vt:lpstr>'2_Rule78_M2'!points</vt:lpstr>
      <vt:lpstr>'1_ETP_fixed30'!Quoted_APR</vt:lpstr>
      <vt:lpstr>'1_EvenTotalPay_D'!Quoted_APR</vt:lpstr>
      <vt:lpstr>'1_EvenTotalPay_M1'!Quoted_APR</vt:lpstr>
      <vt:lpstr>'1_FixedPrincipal_M1'!Quoted_APR</vt:lpstr>
      <vt:lpstr>'1_Fprin_demoincorrect'!Quoted_APR</vt:lpstr>
      <vt:lpstr>'1_InterestOnly_M1'!Quoted_APR</vt:lpstr>
      <vt:lpstr>'1_NoInterest_M1'!Quoted_APR</vt:lpstr>
      <vt:lpstr>'1_Rule78_M_fixed30'!Quoted_APR</vt:lpstr>
      <vt:lpstr>'1_Rule78_M1_float'!Quoted_APR</vt:lpstr>
      <vt:lpstr>'2_EvenTotalPay_M2'!Quoted_APR</vt:lpstr>
      <vt:lpstr>'2_FixedPrincipal_M2'!Quoted_APR</vt:lpstr>
      <vt:lpstr>'2_InterestOnly_M2'!Quoted_APR</vt:lpstr>
      <vt:lpstr>'2_Rule78_M2'!Quoted_APR</vt:lpstr>
      <vt:lpstr>'1_ETP_fixed30'!selected_comp_interval</vt:lpstr>
      <vt:lpstr>'1_EvenTotalPay_D'!selected_comp_interval</vt:lpstr>
      <vt:lpstr>'1_EvenTotalPay_M1'!selected_comp_interval</vt:lpstr>
      <vt:lpstr>'1_FixedPrincipal_M1'!selected_comp_interval</vt:lpstr>
      <vt:lpstr>'1_Fprin_demoincorrect'!selected_comp_interval</vt:lpstr>
      <vt:lpstr>'1_InterestOnly_M1'!selected_comp_interval</vt:lpstr>
      <vt:lpstr>'1_NoInterest_M1'!selected_comp_interval</vt:lpstr>
      <vt:lpstr>'1_Rule78_M_fixed30'!selected_comp_interval</vt:lpstr>
      <vt:lpstr>'1_Rule78_M1_float'!selected_comp_interval</vt:lpstr>
      <vt:lpstr>'2_EvenTotalPay_M2'!selected_comp_interval</vt:lpstr>
      <vt:lpstr>'2_FixedPrincipal_M2'!selected_comp_interval</vt:lpstr>
      <vt:lpstr>'2_InterestOnly_M2'!selected_comp_interval</vt:lpstr>
      <vt:lpstr>'2_Rule78_M2'!selected_comp_interval</vt:lpstr>
      <vt:lpstr>'1_ETP_fixed30'!selected_pmt_interval</vt:lpstr>
      <vt:lpstr>'1_EvenTotalPay_D'!selected_pmt_interval</vt:lpstr>
      <vt:lpstr>'1_EvenTotalPay_M1'!selected_pmt_interval</vt:lpstr>
      <vt:lpstr>'1_FixedPrincipal_M1'!selected_pmt_interval</vt:lpstr>
      <vt:lpstr>'1_Fprin_demoincorrect'!selected_pmt_interval</vt:lpstr>
      <vt:lpstr>'1_InterestOnly_M1'!selected_pmt_interval</vt:lpstr>
      <vt:lpstr>'1_NoInterest_M1'!selected_pmt_interval</vt:lpstr>
      <vt:lpstr>'1_Rule78_M_fixed30'!selected_pmt_interval</vt:lpstr>
      <vt:lpstr>'1_Rule78_M1_float'!selected_pmt_interval</vt:lpstr>
      <vt:lpstr>'2_EvenTotalPay_M2'!selected_pmt_interval</vt:lpstr>
      <vt:lpstr>'2_FixedPrincipal_M2'!selected_pmt_interval</vt:lpstr>
      <vt:lpstr>'2_InterestOnly_M2'!selected_pmt_interval</vt:lpstr>
      <vt:lpstr>'2_Rule78_M2'!selected_pmt_interval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2016-12-25T14:30:46Z</dcterms:modified>
</cp:coreProperties>
</file>