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b-repos\wave-energy-VIE\Analysis\"/>
    </mc:Choice>
  </mc:AlternateContent>
  <xr:revisionPtr revIDLastSave="0" documentId="13_ncr:1_{E257F3F5-C402-46E9-BD8B-4F4743422133}" xr6:coauthVersionLast="36" xr6:coauthVersionMax="36" xr10:uidLastSave="{00000000-0000-0000-0000-000000000000}"/>
  <bookViews>
    <workbookView xWindow="0" yWindow="0" windowWidth="14370" windowHeight="3720" tabRatio="500" activeTab="1" xr2:uid="{00000000-000D-0000-FFFF-FFFF00000000}"/>
  </bookViews>
  <sheets>
    <sheet name="Waves" sheetId="1" r:id="rId1"/>
    <sheet name="Pn" sheetId="2" r:id="rId2"/>
  </sheets>
  <definedNames>
    <definedName name="_xlchart.v1.0" hidden="1">Pn!$J$3:$J$21</definedName>
    <definedName name="_xlchart.v1.1" hidden="1">Pn!$K$3:$K$21</definedName>
    <definedName name="_xlchart.v1.10" hidden="1">Pn!$J$3:$J$21</definedName>
    <definedName name="_xlchart.v1.11" hidden="1">Pn!$K$3:$K$21</definedName>
    <definedName name="_xlchart.v1.12" hidden="1">Pn!$L$3:$L$21</definedName>
    <definedName name="_xlchart.v1.13" hidden="1">Pn!$M$3:$M$21</definedName>
    <definedName name="_xlchart.v1.14" hidden="1">Pn!$J$3:$J$21</definedName>
    <definedName name="_xlchart.v1.15" hidden="1">Pn!$K$3:$K$21</definedName>
    <definedName name="_xlchart.v1.16" hidden="1">Pn!$L$3:$L$21</definedName>
    <definedName name="_xlchart.v1.17" hidden="1">Pn!$M$3:$M$21</definedName>
    <definedName name="_xlchart.v1.2" hidden="1">Pn!$L$3:$L$21</definedName>
    <definedName name="_xlchart.v1.3" hidden="1">Pn!$M$3:$M$21</definedName>
    <definedName name="_xlchart.v1.4" hidden="1">Pn!$J$3:$J$21</definedName>
    <definedName name="_xlchart.v1.5" hidden="1">Pn!$K$3:$K$21</definedName>
    <definedName name="_xlchart.v1.6" hidden="1">Pn!$J$3:$J$21</definedName>
    <definedName name="_xlchart.v1.7" hidden="1">Pn!$K$3:$K$21</definedName>
    <definedName name="_xlchart.v1.8" hidden="1">Pn!$L$3:$L$21</definedName>
    <definedName name="_xlchart.v1.9" hidden="1">Pn!$M$3:$M$21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5" i="2" l="1"/>
  <c r="L15" i="2"/>
  <c r="M13" i="2"/>
  <c r="L13" i="2"/>
  <c r="M11" i="2"/>
  <c r="L11" i="2"/>
  <c r="M9" i="2"/>
  <c r="L9" i="2"/>
  <c r="M7" i="2"/>
  <c r="L7" i="2"/>
  <c r="M5" i="2"/>
  <c r="L5" i="2"/>
  <c r="M3" i="2"/>
  <c r="L3" i="2"/>
  <c r="N5" i="2"/>
  <c r="N7" i="2"/>
  <c r="N9" i="2"/>
  <c r="N11" i="2"/>
  <c r="N13" i="2"/>
  <c r="N15" i="2"/>
  <c r="L17" i="2"/>
  <c r="N17" i="2"/>
  <c r="L18" i="2"/>
  <c r="N18" i="2"/>
  <c r="L19" i="2"/>
  <c r="N19" i="2"/>
  <c r="L20" i="2"/>
  <c r="N20" i="2"/>
  <c r="L21" i="2"/>
  <c r="N21" i="2"/>
  <c r="N3" i="2"/>
  <c r="O5" i="2"/>
  <c r="O7" i="2"/>
  <c r="O9" i="2"/>
  <c r="O11" i="2"/>
  <c r="O13" i="2"/>
  <c r="O15" i="2"/>
  <c r="M17" i="2"/>
  <c r="O17" i="2"/>
  <c r="M18" i="2"/>
  <c r="O18" i="2"/>
  <c r="M19" i="2"/>
  <c r="O19" i="2"/>
  <c r="M20" i="2"/>
  <c r="O20" i="2"/>
  <c r="M21" i="2"/>
  <c r="O21" i="2"/>
  <c r="O3" i="2"/>
  <c r="G42" i="1"/>
  <c r="G30" i="1"/>
  <c r="J41" i="1"/>
  <c r="I41" i="1"/>
  <c r="J29" i="1"/>
  <c r="I29" i="1"/>
  <c r="H41" i="1"/>
  <c r="H29" i="1"/>
  <c r="G41" i="1"/>
  <c r="G29" i="1"/>
  <c r="F15" i="2"/>
  <c r="F16" i="2"/>
  <c r="H15" i="2"/>
  <c r="F13" i="2"/>
  <c r="F14" i="2"/>
  <c r="H13" i="2"/>
  <c r="F11" i="2"/>
  <c r="F12" i="2"/>
  <c r="H11" i="2"/>
  <c r="F9" i="2"/>
  <c r="F10" i="2"/>
  <c r="H9" i="2"/>
  <c r="F7" i="2"/>
  <c r="F8" i="2"/>
  <c r="H7" i="2"/>
  <c r="F5" i="2"/>
  <c r="F6" i="2"/>
  <c r="H5" i="2"/>
  <c r="F3" i="2"/>
  <c r="F4" i="2"/>
  <c r="H3" i="2"/>
  <c r="F21" i="2"/>
  <c r="F20" i="2"/>
  <c r="F19" i="2"/>
  <c r="F18" i="2"/>
  <c r="F17" i="2"/>
  <c r="F17" i="1"/>
  <c r="F18" i="1"/>
  <c r="F19" i="1"/>
  <c r="F20" i="1"/>
  <c r="F21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3" i="1"/>
  <c r="H3" i="1"/>
  <c r="I3" i="1"/>
  <c r="J3" i="1"/>
  <c r="H17" i="1"/>
  <c r="I17" i="1"/>
  <c r="J17" i="1"/>
</calcChain>
</file>

<file path=xl/sharedStrings.xml><?xml version="1.0" encoding="utf-8"?>
<sst xmlns="http://schemas.openxmlformats.org/spreadsheetml/2006/main" count="112" uniqueCount="56">
  <si>
    <t>Wave cond.</t>
  </si>
  <si>
    <r>
      <t>H</t>
    </r>
    <r>
      <rPr>
        <b/>
        <vertAlign val="subscript"/>
        <sz val="13"/>
        <color rgb="FF000000"/>
        <rFont val="Times New Roman"/>
      </rPr>
      <t>s</t>
    </r>
    <r>
      <rPr>
        <b/>
        <sz val="13"/>
        <color rgb="FF000000"/>
        <rFont val="Times New Roman"/>
      </rPr>
      <t xml:space="preserve"> (m)</t>
    </r>
  </si>
  <si>
    <r>
      <t>T</t>
    </r>
    <r>
      <rPr>
        <b/>
        <vertAlign val="subscript"/>
        <sz val="13"/>
        <color rgb="FF000000"/>
        <rFont val="Times New Roman"/>
      </rPr>
      <t>p</t>
    </r>
    <r>
      <rPr>
        <b/>
        <sz val="13"/>
        <color rgb="FF000000"/>
        <rFont val="Times New Roman"/>
      </rPr>
      <t xml:space="preserve"> (s)</t>
    </r>
  </si>
  <si>
    <t>θ (°)</t>
  </si>
  <si>
    <t>Occurence (%)</t>
  </si>
  <si>
    <t>Jan, NE</t>
  </si>
  <si>
    <t>Feb, NE</t>
  </si>
  <si>
    <t>Mar, NE</t>
  </si>
  <si>
    <t>Mar, S</t>
  </si>
  <si>
    <t>Apr, S</t>
  </si>
  <si>
    <t>May, NE</t>
  </si>
  <si>
    <t>May, S</t>
  </si>
  <si>
    <t>Jun, NE</t>
  </si>
  <si>
    <t>Jun, S</t>
  </si>
  <si>
    <t>Jul, NE</t>
  </si>
  <si>
    <t>Jul, S</t>
  </si>
  <si>
    <t>Aug, NE</t>
  </si>
  <si>
    <t>Aug, S</t>
  </si>
  <si>
    <t>Sep, NE</t>
  </si>
  <si>
    <t>Sep, S</t>
  </si>
  <si>
    <t>Oct, NE</t>
  </si>
  <si>
    <t>Nov, NE</t>
  </si>
  <si>
    <t>Dec, NE</t>
  </si>
  <si>
    <t>Apr, NE</t>
  </si>
  <si>
    <t>By month</t>
  </si>
  <si>
    <t>By season</t>
  </si>
  <si>
    <t>No. of days</t>
  </si>
  <si>
    <t>Season days</t>
  </si>
  <si>
    <t>(Total &lt; 365 because there are other wave directions)</t>
  </si>
  <si>
    <t>Average</t>
  </si>
  <si>
    <t>Month Avg</t>
  </si>
  <si>
    <t>By wave "group" directional classification</t>
  </si>
  <si>
    <t>Days</t>
  </si>
  <si>
    <t>Group 1</t>
  </si>
  <si>
    <t>Group 2</t>
  </si>
  <si>
    <t>Σ days / group</t>
  </si>
  <si>
    <t>Hs,rep (3)</t>
  </si>
  <si>
    <t>T, rep (4)</t>
  </si>
  <si>
    <t>θrep (5)</t>
  </si>
  <si>
    <t>Month</t>
  </si>
  <si>
    <t>Pn (kW/m)</t>
  </si>
  <si>
    <t>Pn_30m</t>
  </si>
  <si>
    <t>Pn_20m</t>
  </si>
  <si>
    <t>Pn_50m</t>
  </si>
  <si>
    <t>Diff20</t>
  </si>
  <si>
    <t>Diff50</t>
  </si>
  <si>
    <t>Occ. (%)</t>
  </si>
  <si>
    <t>No. days</t>
  </si>
  <si>
    <t>M</t>
  </si>
  <si>
    <t>A</t>
  </si>
  <si>
    <t>J</t>
  </si>
  <si>
    <t>S</t>
  </si>
  <si>
    <t>O</t>
  </si>
  <si>
    <t>N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</si>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</sst>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0000"/>
      <name val="Times New Roman"/>
    </font>
    <font>
      <b/>
      <vertAlign val="subscript"/>
      <sz val="13"/>
      <color rgb="FF000000"/>
      <name val="Times New Roman"/>
    </font>
    <font>
      <sz val="13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4" fontId="4" fillId="2" borderId="0" xfId="1" applyNumberFormat="1" applyFont="1" applyFill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2" fontId="0" fillId="3" borderId="0" xfId="0" applyNumberFormat="1" applyFill="1"/>
    <xf numFmtId="2" fontId="0" fillId="4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4" fillId="6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/>
    <xf numFmtId="165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56999125109"/>
          <c:y val="6.0185185185185203E-2"/>
          <c:w val="0.82663188976377899"/>
          <c:h val="0.715987897346164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Pn!$O$3:$O$21</c15:sqref>
                    </c15:fullRef>
                  </c:ext>
                </c:extLst>
                <c:f>(Pn!$O$3,Pn!$O$5,Pn!$O$7,Pn!$O$9,Pn!$O$11,Pn!$O$13,Pn!$O$15,Pn!$O$17:$O$21)</c:f>
                <c:numCache>
                  <c:formatCode>General</c:formatCode>
                  <c:ptCount val="12"/>
                  <c:pt idx="0">
                    <c:v>0.1344358313253009</c:v>
                  </c:pt>
                  <c:pt idx="1">
                    <c:v>5.6010784708249162E-2</c:v>
                  </c:pt>
                  <c:pt idx="2">
                    <c:v>3.4522181078331826E-2</c:v>
                  </c:pt>
                  <c:pt idx="3">
                    <c:v>2.9702243902439029E-2</c:v>
                  </c:pt>
                  <c:pt idx="4">
                    <c:v>3.3954987341771936E-2</c:v>
                  </c:pt>
                  <c:pt idx="5">
                    <c:v>3.7620540540540759E-2</c:v>
                  </c:pt>
                  <c:pt idx="6">
                    <c:v>5.806844906444919E-2</c:v>
                  </c:pt>
                  <c:pt idx="7">
                    <c:v>0.21141599999999983</c:v>
                  </c:pt>
                  <c:pt idx="8">
                    <c:v>0.38474399999999775</c:v>
                  </c:pt>
                  <c:pt idx="9">
                    <c:v>0.532864</c:v>
                  </c:pt>
                  <c:pt idx="10">
                    <c:v>0.32936000000000121</c:v>
                  </c:pt>
                  <c:pt idx="11">
                    <c:v>0.23147200000000012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Pn!$N$3:$N$21</c15:sqref>
                    </c15:fullRef>
                  </c:ext>
                </c:extLst>
                <c:f>(Pn!$N$3,Pn!$N$5,Pn!$N$7,Pn!$N$9,Pn!$N$11,Pn!$N$13,Pn!$N$15,Pn!$N$17:$N$21)</c:f>
                <c:numCache>
                  <c:formatCode>General</c:formatCode>
                  <c:ptCount val="12"/>
                  <c:pt idx="0">
                    <c:v>0.53968853012048346</c:v>
                  </c:pt>
                  <c:pt idx="1">
                    <c:v>0.23174239436619715</c:v>
                  </c:pt>
                  <c:pt idx="2">
                    <c:v>0.15861207833163782</c:v>
                  </c:pt>
                  <c:pt idx="3">
                    <c:v>0.16211853234358442</c:v>
                  </c:pt>
                  <c:pt idx="4">
                    <c:v>0.18470696202531667</c:v>
                  </c:pt>
                  <c:pt idx="5">
                    <c:v>0.2012076270270271</c:v>
                  </c:pt>
                  <c:pt idx="6">
                    <c:v>0.26068717983367984</c:v>
                  </c:pt>
                  <c:pt idx="7">
                    <c:v>0.83991900000000008</c:v>
                  </c:pt>
                  <c:pt idx="8">
                    <c:v>1.5285210000000014</c:v>
                  </c:pt>
                  <c:pt idx="9">
                    <c:v>2.1169760000000011</c:v>
                  </c:pt>
                  <c:pt idx="10">
                    <c:v>1.3084900000000026</c:v>
                  </c:pt>
                  <c:pt idx="11">
                    <c:v>0.91959800000000058</c:v>
                  </c:pt>
                </c:numCache>
              </c:numRef>
            </c:minus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Pn!$J$3:$J$21</c15:sqref>
                  </c15:fullRef>
                </c:ext>
              </c:extLst>
              <c:f>(Pn!$J$3,Pn!$J$5,Pn!$J$7,Pn!$J$9,Pn!$J$11,Pn!$J$13,Pn!$J$15,Pn!$J$17:$J$21)</c:f>
              <c:strCache>
                <c:ptCount val="12"/>
                <c:pt idx="0">
                  <c:v>M</c:v>
                </c:pt>
                <c:pt idx="1">
                  <c:v>A</c:v>
                </c:pt>
                <c:pt idx="2">
                  <c:v>M</c:v>
                </c:pt>
                <c:pt idx="3">
                  <c:v>J</c:v>
                </c:pt>
                <c:pt idx="4">
                  <c:v>J</c:v>
                </c:pt>
                <c:pt idx="5">
                  <c:v>A</c:v>
                </c:pt>
                <c:pt idx="6">
                  <c:v>S</c:v>
                </c:pt>
                <c:pt idx="7">
                  <c:v>O</c:v>
                </c:pt>
                <c:pt idx="8">
                  <c:v>N</c:v>
                </c:pt>
                <c:pt idx="9">
                  <c:v>D</c:v>
                </c:pt>
                <c:pt idx="10">
                  <c:v>J</c:v>
                </c:pt>
                <c:pt idx="11">
                  <c:v>F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Pn!$K$3:$K$21</c15:sqref>
                  </c15:fullRef>
                </c:ext>
              </c:extLst>
              <c:f>(Pn!$K$3,Pn!$K$5,Pn!$K$7,Pn!$K$9,Pn!$K$11,Pn!$K$13,Pn!$K$15,Pn!$K$17:$K$21)</c:f>
              <c:numCache>
                <c:formatCode>0.00</c:formatCode>
                <c:ptCount val="12"/>
                <c:pt idx="0">
                  <c:v>7.2161445783132541</c:v>
                </c:pt>
                <c:pt idx="1">
                  <c:v>2.8955734406438629</c:v>
                </c:pt>
                <c:pt idx="2">
                  <c:v>1.5306103763987791</c:v>
                </c:pt>
                <c:pt idx="3">
                  <c:v>0.90383881230116658</c:v>
                </c:pt>
                <c:pt idx="4">
                  <c:v>1.0432911392405064</c:v>
                </c:pt>
                <c:pt idx="5">
                  <c:v>1.2112972972972971</c:v>
                </c:pt>
                <c:pt idx="6">
                  <c:v>2.6729417879417885</c:v>
                </c:pt>
                <c:pt idx="7">
                  <c:v>11.49</c:v>
                </c:pt>
                <c:pt idx="8">
                  <c:v>20.91</c:v>
                </c:pt>
                <c:pt idx="9">
                  <c:v>28.96</c:v>
                </c:pt>
                <c:pt idx="10">
                  <c:v>17.899999999999999</c:v>
                </c:pt>
                <c:pt idx="11">
                  <c:v>12.58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D-4052-BE57-2BD1ACB20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79272"/>
        <c:axId val="2119663544"/>
      </c:barChart>
      <c:catAx>
        <c:axId val="211967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 monsoon season            |    NE monsoon</a:t>
                </a:r>
                <a:r>
                  <a:rPr lang="en-US" baseline="0"/>
                  <a:t> season</a:t>
                </a:r>
                <a:r>
                  <a:rPr lang="en-US"/>
                  <a:t>    </a:t>
                </a:r>
              </a:p>
            </c:rich>
          </c:tx>
          <c:layout>
            <c:manualLayout>
              <c:xMode val="edge"/>
              <c:yMode val="edge"/>
              <c:x val="0.24001757291068226"/>
              <c:y val="0.874412551514713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19663544"/>
        <c:crosses val="autoZero"/>
        <c:auto val="1"/>
        <c:lblAlgn val="ctr"/>
        <c:lblOffset val="100"/>
        <c:noMultiLvlLbl val="0"/>
      </c:catAx>
      <c:valAx>
        <c:axId val="21196635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Averaged wave power (kW/m)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967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23</xdr:row>
      <xdr:rowOff>25401</xdr:rowOff>
    </xdr:from>
    <xdr:to>
      <xdr:col>13</xdr:col>
      <xdr:colOff>809625</xdr:colOff>
      <xdr:row>35</xdr:row>
      <xdr:rowOff>59357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workbookViewId="0">
      <selection activeCell="I33" sqref="I33"/>
    </sheetView>
  </sheetViews>
  <sheetFormatPr defaultColWidth="11" defaultRowHeight="15.75" x14ac:dyDescent="0.25"/>
  <cols>
    <col min="6" max="6" width="8.875" customWidth="1"/>
    <col min="7" max="7" width="8" customWidth="1"/>
    <col min="8" max="8" width="8.5" customWidth="1"/>
  </cols>
  <sheetData>
    <row r="1" spans="1:10" x14ac:dyDescent="0.25">
      <c r="B1" s="23" t="s">
        <v>24</v>
      </c>
      <c r="C1" s="23"/>
      <c r="D1" s="23"/>
      <c r="E1" s="23"/>
      <c r="F1" s="19"/>
      <c r="G1" s="23" t="s">
        <v>25</v>
      </c>
      <c r="H1" s="23"/>
      <c r="I1" s="23"/>
      <c r="J1" s="23"/>
    </row>
    <row r="2" spans="1:10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26</v>
      </c>
      <c r="G2" s="1" t="s">
        <v>27</v>
      </c>
      <c r="H2" s="1" t="s">
        <v>1</v>
      </c>
      <c r="I2" s="1" t="s">
        <v>2</v>
      </c>
      <c r="J2" s="1" t="s">
        <v>3</v>
      </c>
    </row>
    <row r="3" spans="1:10" ht="16.5" x14ac:dyDescent="0.25">
      <c r="A3" s="2" t="s">
        <v>7</v>
      </c>
      <c r="B3" s="2">
        <v>1.66</v>
      </c>
      <c r="C3" s="2">
        <v>7.74</v>
      </c>
      <c r="D3" s="3">
        <v>51.7</v>
      </c>
      <c r="E3" s="9">
        <v>0.873</v>
      </c>
      <c r="F3">
        <f>31*E3</f>
        <v>27.062999999999999</v>
      </c>
      <c r="G3">
        <f>SUM(F3:F16)</f>
        <v>206.38199999999998</v>
      </c>
      <c r="H3" s="11">
        <f>SUMPRODUCT(B3:B16,$F$3:$F$16)/$G$3</f>
        <v>1.1326109835160045</v>
      </c>
      <c r="I3" s="11">
        <f>SUMPRODUCT(C3:C16,$F$3:$F$16)/$G$3</f>
        <v>6.4309699004758185</v>
      </c>
      <c r="J3" s="11">
        <f>SUMPRODUCT(D3:D16,$F$3:$F$16)/$G$3</f>
        <v>129.20781221230538</v>
      </c>
    </row>
    <row r="4" spans="1:10" ht="16.5" x14ac:dyDescent="0.25">
      <c r="A4" s="4" t="s">
        <v>8</v>
      </c>
      <c r="B4" s="4">
        <v>0.75</v>
      </c>
      <c r="C4" s="4">
        <v>4.1900000000000004</v>
      </c>
      <c r="D4" s="5">
        <v>141.80000000000001</v>
      </c>
      <c r="E4" s="10">
        <v>0.12300000000000001</v>
      </c>
      <c r="F4">
        <f>31*E4</f>
        <v>3.8130000000000002</v>
      </c>
      <c r="H4" s="6"/>
      <c r="I4" s="6"/>
      <c r="J4" s="6"/>
    </row>
    <row r="5" spans="1:10" ht="16.5" x14ac:dyDescent="0.25">
      <c r="A5" s="2" t="s">
        <v>23</v>
      </c>
      <c r="B5" s="2">
        <v>1.18</v>
      </c>
      <c r="C5" s="2">
        <v>7.38</v>
      </c>
      <c r="D5" s="3">
        <v>52.5</v>
      </c>
      <c r="E5" s="9">
        <v>0.66599999999999993</v>
      </c>
      <c r="F5">
        <f>30*E5</f>
        <v>19.979999999999997</v>
      </c>
      <c r="H5" s="6"/>
      <c r="I5" s="6"/>
      <c r="J5" s="6"/>
    </row>
    <row r="6" spans="1:10" ht="16.5" x14ac:dyDescent="0.25">
      <c r="A6" s="4" t="s">
        <v>9</v>
      </c>
      <c r="B6" s="4">
        <v>0.85</v>
      </c>
      <c r="C6" s="4">
        <v>4.21</v>
      </c>
      <c r="D6" s="5">
        <v>164.3</v>
      </c>
      <c r="E6" s="10">
        <v>0.32799999999999996</v>
      </c>
      <c r="F6">
        <f>30*E6</f>
        <v>9.8399999999999981</v>
      </c>
      <c r="H6" s="6"/>
      <c r="I6" s="6"/>
      <c r="J6" s="6"/>
    </row>
    <row r="7" spans="1:10" ht="16.5" x14ac:dyDescent="0.25">
      <c r="A7" s="2" t="s">
        <v>10</v>
      </c>
      <c r="B7" s="2">
        <v>1.02</v>
      </c>
      <c r="C7" s="2">
        <v>7.16</v>
      </c>
      <c r="D7" s="3">
        <v>53.5</v>
      </c>
      <c r="E7" s="9">
        <v>0.38700000000000001</v>
      </c>
      <c r="F7">
        <f>31*E7</f>
        <v>11.997</v>
      </c>
      <c r="H7" s="6"/>
      <c r="I7" s="6"/>
      <c r="J7" s="6"/>
    </row>
    <row r="8" spans="1:10" ht="16.5" x14ac:dyDescent="0.25">
      <c r="A8" s="4" t="s">
        <v>11</v>
      </c>
      <c r="B8" s="4">
        <v>0.92</v>
      </c>
      <c r="C8" s="4">
        <v>4.8</v>
      </c>
      <c r="D8" s="5">
        <v>174.2</v>
      </c>
      <c r="E8" s="10">
        <v>0.59599999999999997</v>
      </c>
      <c r="F8">
        <f>31*E8</f>
        <v>18.475999999999999</v>
      </c>
      <c r="H8" s="6"/>
      <c r="I8" s="6"/>
      <c r="J8" s="6"/>
    </row>
    <row r="9" spans="1:10" ht="16.5" x14ac:dyDescent="0.25">
      <c r="A9" s="2" t="s">
        <v>12</v>
      </c>
      <c r="B9" s="2">
        <v>0.84</v>
      </c>
      <c r="C9" s="2">
        <v>6.69</v>
      </c>
      <c r="D9" s="3">
        <v>56.1</v>
      </c>
      <c r="E9" s="9">
        <v>9.5000000000000001E-2</v>
      </c>
      <c r="F9">
        <f>30*E9</f>
        <v>2.85</v>
      </c>
      <c r="H9" s="6"/>
      <c r="I9" s="6"/>
      <c r="J9" s="6"/>
    </row>
    <row r="10" spans="1:10" ht="16.5" x14ac:dyDescent="0.25">
      <c r="A10" s="4" t="s">
        <v>13</v>
      </c>
      <c r="B10" s="4">
        <v>1.04</v>
      </c>
      <c r="C10" s="4">
        <v>5.64</v>
      </c>
      <c r="D10" s="5">
        <v>179.5</v>
      </c>
      <c r="E10" s="10">
        <v>0.84799999999999998</v>
      </c>
      <c r="F10">
        <f>30*E10</f>
        <v>25.439999999999998</v>
      </c>
      <c r="H10" s="6"/>
      <c r="I10" s="6"/>
      <c r="J10" s="6"/>
    </row>
    <row r="11" spans="1:10" ht="16.5" x14ac:dyDescent="0.25">
      <c r="A11" s="2" t="s">
        <v>14</v>
      </c>
      <c r="B11" s="2">
        <v>0.93</v>
      </c>
      <c r="C11" s="2">
        <v>8.6999999999999993</v>
      </c>
      <c r="D11" s="3">
        <v>59.7</v>
      </c>
      <c r="E11" s="9">
        <v>7.400000000000001E-2</v>
      </c>
      <c r="F11">
        <f>31*E11</f>
        <v>2.2940000000000005</v>
      </c>
      <c r="H11" s="6"/>
      <c r="I11" s="6"/>
      <c r="J11" s="6"/>
    </row>
    <row r="12" spans="1:10" ht="16.5" x14ac:dyDescent="0.25">
      <c r="A12" s="4" t="s">
        <v>15</v>
      </c>
      <c r="B12" s="4">
        <v>1.0900000000000001</v>
      </c>
      <c r="C12" s="4">
        <v>5.98</v>
      </c>
      <c r="D12" s="5">
        <v>181.3</v>
      </c>
      <c r="E12" s="10">
        <v>0.87400000000000011</v>
      </c>
      <c r="F12">
        <f>31*E12</f>
        <v>27.094000000000005</v>
      </c>
      <c r="H12" s="6"/>
      <c r="I12" s="6"/>
      <c r="J12" s="6"/>
    </row>
    <row r="13" spans="1:10" ht="16.5" x14ac:dyDescent="0.25">
      <c r="A13" s="2" t="s">
        <v>16</v>
      </c>
      <c r="B13" s="2">
        <v>0.95</v>
      </c>
      <c r="C13" s="2">
        <v>9.0399999999999991</v>
      </c>
      <c r="D13" s="3">
        <v>55.7</v>
      </c>
      <c r="E13" s="9">
        <v>0.105</v>
      </c>
      <c r="F13">
        <f>31*E13</f>
        <v>3.2549999999999999</v>
      </c>
      <c r="H13" s="6"/>
      <c r="I13" s="6"/>
      <c r="J13" s="6"/>
    </row>
    <row r="14" spans="1:10" ht="16.5" x14ac:dyDescent="0.25">
      <c r="A14" s="4" t="s">
        <v>17</v>
      </c>
      <c r="B14" s="4">
        <v>1.1499999999999999</v>
      </c>
      <c r="C14" s="4">
        <v>6.3</v>
      </c>
      <c r="D14" s="5">
        <v>183.5</v>
      </c>
      <c r="E14" s="10">
        <v>0.82</v>
      </c>
      <c r="F14">
        <f>31*E14</f>
        <v>25.419999999999998</v>
      </c>
      <c r="H14" s="6"/>
      <c r="I14" s="6"/>
      <c r="J14" s="6"/>
    </row>
    <row r="15" spans="1:10" ht="16.5" x14ac:dyDescent="0.25">
      <c r="A15" s="2" t="s">
        <v>18</v>
      </c>
      <c r="B15" s="2">
        <v>1.17</v>
      </c>
      <c r="C15" s="2">
        <v>8.1999999999999993</v>
      </c>
      <c r="D15" s="3">
        <v>63.8</v>
      </c>
      <c r="E15" s="9">
        <v>0.45700000000000002</v>
      </c>
      <c r="F15">
        <f>30*E15</f>
        <v>13.71</v>
      </c>
      <c r="H15" s="6"/>
      <c r="I15" s="6"/>
      <c r="J15" s="6"/>
    </row>
    <row r="16" spans="1:10" ht="16.5" x14ac:dyDescent="0.25">
      <c r="A16" s="4" t="s">
        <v>19</v>
      </c>
      <c r="B16" s="4">
        <v>1.05</v>
      </c>
      <c r="C16" s="4">
        <v>6.06</v>
      </c>
      <c r="D16" s="5">
        <v>178.5</v>
      </c>
      <c r="E16" s="10">
        <v>0.505</v>
      </c>
      <c r="F16">
        <f>30*E16</f>
        <v>15.15</v>
      </c>
      <c r="H16" s="6"/>
      <c r="I16" s="6"/>
      <c r="J16" s="6"/>
    </row>
    <row r="17" spans="1:10" ht="16.5" x14ac:dyDescent="0.25">
      <c r="A17" s="2" t="s">
        <v>20</v>
      </c>
      <c r="B17" s="2">
        <v>1.89</v>
      </c>
      <c r="C17" s="2">
        <v>8.4600000000000009</v>
      </c>
      <c r="D17" s="3">
        <v>47.8</v>
      </c>
      <c r="E17" s="9">
        <v>0.94900000000000007</v>
      </c>
      <c r="F17">
        <f>31*E17</f>
        <v>29.419</v>
      </c>
      <c r="G17">
        <f>SUM(F17:F21)</f>
        <v>147.72200000000001</v>
      </c>
      <c r="H17" s="12">
        <f>SUMPRODUCT(B17:B21,$F$17:$F$21)/$G$17</f>
        <v>2.3996645726432075</v>
      </c>
      <c r="I17" s="12">
        <f>SUMPRODUCT(C17:C21,$F$17:$F$21)/$G$17</f>
        <v>8.5986286402837777</v>
      </c>
      <c r="J17" s="12">
        <f>SUMPRODUCT(D17:D21,$F$17:$F$21)/$G$17</f>
        <v>50.546642341695886</v>
      </c>
    </row>
    <row r="18" spans="1:10" ht="16.5" x14ac:dyDescent="0.25">
      <c r="A18" s="4" t="s">
        <v>21</v>
      </c>
      <c r="B18" s="4">
        <v>2.57</v>
      </c>
      <c r="C18" s="4">
        <v>8.7899999999999991</v>
      </c>
      <c r="D18" s="5">
        <v>49.8</v>
      </c>
      <c r="E18" s="10">
        <v>0.99299999999999999</v>
      </c>
      <c r="F18">
        <f>30*E18</f>
        <v>29.79</v>
      </c>
      <c r="H18" s="8"/>
      <c r="I18" s="8"/>
      <c r="J18" s="8"/>
    </row>
    <row r="19" spans="1:10" ht="16.5" x14ac:dyDescent="0.25">
      <c r="A19" s="2" t="s">
        <v>22</v>
      </c>
      <c r="B19" s="2">
        <v>3.01</v>
      </c>
      <c r="C19" s="2">
        <v>9.08</v>
      </c>
      <c r="D19" s="3">
        <v>51.3</v>
      </c>
      <c r="E19" s="9">
        <v>0.998</v>
      </c>
      <c r="F19">
        <f>31*E19</f>
        <v>30.937999999999999</v>
      </c>
      <c r="H19" s="8"/>
      <c r="I19" s="8"/>
      <c r="J19" s="8"/>
    </row>
    <row r="20" spans="1:10" ht="16.5" x14ac:dyDescent="0.25">
      <c r="A20" s="2" t="s">
        <v>5</v>
      </c>
      <c r="B20" s="2">
        <v>2.42</v>
      </c>
      <c r="C20" s="2">
        <v>8.4600000000000009</v>
      </c>
      <c r="D20" s="3">
        <v>51.7</v>
      </c>
      <c r="E20" s="9">
        <v>0.997</v>
      </c>
      <c r="F20">
        <f>31*E20</f>
        <v>30.907</v>
      </c>
      <c r="H20" s="8"/>
      <c r="I20" s="8"/>
      <c r="J20" s="8"/>
    </row>
    <row r="21" spans="1:10" ht="16.5" x14ac:dyDescent="0.25">
      <c r="A21" s="4" t="s">
        <v>6</v>
      </c>
      <c r="B21" s="4">
        <v>2.04</v>
      </c>
      <c r="C21" s="4">
        <v>8.14</v>
      </c>
      <c r="D21" s="5">
        <v>52.2</v>
      </c>
      <c r="E21" s="10">
        <v>0.94400000000000006</v>
      </c>
      <c r="F21">
        <f>28.25*E21</f>
        <v>26.668000000000003</v>
      </c>
      <c r="H21" s="8"/>
      <c r="I21" s="8"/>
      <c r="J21" s="8"/>
    </row>
    <row r="23" spans="1:10" x14ac:dyDescent="0.25">
      <c r="F23" t="s">
        <v>28</v>
      </c>
    </row>
    <row r="27" spans="1:10" x14ac:dyDescent="0.25">
      <c r="B27" s="23" t="s">
        <v>31</v>
      </c>
      <c r="C27" s="23"/>
      <c r="D27" s="23"/>
      <c r="E27" s="23"/>
      <c r="F27" s="16" t="s">
        <v>33</v>
      </c>
      <c r="G27" s="15" t="s">
        <v>34</v>
      </c>
    </row>
    <row r="28" spans="1:10" ht="33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32</v>
      </c>
      <c r="G28" s="1" t="s">
        <v>35</v>
      </c>
      <c r="H28" s="1" t="s">
        <v>36</v>
      </c>
      <c r="I28" s="1" t="s">
        <v>37</v>
      </c>
      <c r="J28" s="1" t="s">
        <v>38</v>
      </c>
    </row>
    <row r="29" spans="1:10" ht="16.5" x14ac:dyDescent="0.25">
      <c r="A29" s="17" t="s">
        <v>7</v>
      </c>
      <c r="B29" s="2">
        <v>1.66</v>
      </c>
      <c r="C29" s="2">
        <v>7.74</v>
      </c>
      <c r="D29" s="3">
        <v>51.7</v>
      </c>
      <c r="E29" s="9">
        <v>0.873</v>
      </c>
      <c r="F29">
        <v>27.062999999999999</v>
      </c>
      <c r="G29" s="16">
        <f>SUM(F29:F40)</f>
        <v>228.87100000000001</v>
      </c>
      <c r="H29" s="14">
        <f>SUMPRODUCT(B29:B40,$F$29:$F$40)/$G$29</f>
        <v>2.0049789619479967</v>
      </c>
      <c r="I29" s="20">
        <f t="shared" ref="I29:J29" si="0">SUMPRODUCT(C29:C40,$F$29:$F$40)/$G$29</f>
        <v>8.2749525278431975</v>
      </c>
      <c r="J29" s="21">
        <f t="shared" si="0"/>
        <v>52.03645721825832</v>
      </c>
    </row>
    <row r="30" spans="1:10" ht="16.5" x14ac:dyDescent="0.25">
      <c r="A30" s="17" t="s">
        <v>23</v>
      </c>
      <c r="B30" s="2">
        <v>1.18</v>
      </c>
      <c r="C30" s="2">
        <v>7.38</v>
      </c>
      <c r="D30" s="3">
        <v>52.5</v>
      </c>
      <c r="E30" s="9">
        <v>0.66599999999999993</v>
      </c>
      <c r="F30">
        <v>19.979999999999997</v>
      </c>
      <c r="G30" s="22">
        <f>G29/365</f>
        <v>0.62704383561643839</v>
      </c>
      <c r="J30" s="21"/>
    </row>
    <row r="31" spans="1:10" ht="16.5" x14ac:dyDescent="0.25">
      <c r="A31" s="17" t="s">
        <v>10</v>
      </c>
      <c r="B31" s="2">
        <v>1.02</v>
      </c>
      <c r="C31" s="2">
        <v>7.16</v>
      </c>
      <c r="D31" s="3">
        <v>53.5</v>
      </c>
      <c r="E31" s="9">
        <v>0.38700000000000001</v>
      </c>
      <c r="F31">
        <v>11.997</v>
      </c>
      <c r="J31" s="21"/>
    </row>
    <row r="32" spans="1:10" ht="16.5" x14ac:dyDescent="0.25">
      <c r="A32" s="17" t="s">
        <v>12</v>
      </c>
      <c r="B32" s="2">
        <v>0.84</v>
      </c>
      <c r="C32" s="2">
        <v>6.69</v>
      </c>
      <c r="D32" s="3">
        <v>56.1</v>
      </c>
      <c r="E32" s="9">
        <v>9.5000000000000001E-2</v>
      </c>
      <c r="F32">
        <v>2.85</v>
      </c>
      <c r="J32" s="21"/>
    </row>
    <row r="33" spans="1:10" ht="16.5" x14ac:dyDescent="0.25">
      <c r="A33" s="17" t="s">
        <v>14</v>
      </c>
      <c r="B33" s="2">
        <v>0.93</v>
      </c>
      <c r="C33" s="2">
        <v>8.6999999999999993</v>
      </c>
      <c r="D33" s="3">
        <v>59.7</v>
      </c>
      <c r="E33" s="9">
        <v>7.400000000000001E-2</v>
      </c>
      <c r="F33">
        <v>2.2940000000000005</v>
      </c>
      <c r="J33" s="21"/>
    </row>
    <row r="34" spans="1:10" ht="16.5" x14ac:dyDescent="0.25">
      <c r="A34" s="17" t="s">
        <v>16</v>
      </c>
      <c r="B34" s="2">
        <v>0.95</v>
      </c>
      <c r="C34" s="2">
        <v>9.0399999999999991</v>
      </c>
      <c r="D34" s="3">
        <v>55.7</v>
      </c>
      <c r="E34" s="9">
        <v>0.105</v>
      </c>
      <c r="F34">
        <v>3.2549999999999999</v>
      </c>
      <c r="J34" s="21"/>
    </row>
    <row r="35" spans="1:10" ht="16.5" x14ac:dyDescent="0.25">
      <c r="A35" s="17" t="s">
        <v>18</v>
      </c>
      <c r="B35" s="2">
        <v>1.17</v>
      </c>
      <c r="C35" s="2">
        <v>8.1999999999999993</v>
      </c>
      <c r="D35" s="3">
        <v>63.8</v>
      </c>
      <c r="E35" s="9">
        <v>0.45700000000000002</v>
      </c>
      <c r="F35">
        <v>13.71</v>
      </c>
      <c r="J35" s="21"/>
    </row>
    <row r="36" spans="1:10" ht="16.5" x14ac:dyDescent="0.25">
      <c r="A36" s="17" t="s">
        <v>20</v>
      </c>
      <c r="B36" s="2">
        <v>1.89</v>
      </c>
      <c r="C36" s="2">
        <v>8.4600000000000009</v>
      </c>
      <c r="D36" s="3">
        <v>47.8</v>
      </c>
      <c r="E36" s="9">
        <v>0.94900000000000007</v>
      </c>
      <c r="F36">
        <v>29.419</v>
      </c>
      <c r="J36" s="21"/>
    </row>
    <row r="37" spans="1:10" ht="16.5" x14ac:dyDescent="0.25">
      <c r="A37" s="17" t="s">
        <v>21</v>
      </c>
      <c r="B37" s="4">
        <v>2.57</v>
      </c>
      <c r="C37" s="4">
        <v>8.7899999999999991</v>
      </c>
      <c r="D37" s="5">
        <v>49.8</v>
      </c>
      <c r="E37" s="10">
        <v>0.99299999999999999</v>
      </c>
      <c r="F37">
        <v>29.79</v>
      </c>
      <c r="J37" s="21"/>
    </row>
    <row r="38" spans="1:10" ht="16.5" x14ac:dyDescent="0.25">
      <c r="A38" s="17" t="s">
        <v>22</v>
      </c>
      <c r="B38" s="2">
        <v>3.01</v>
      </c>
      <c r="C38" s="2">
        <v>9.08</v>
      </c>
      <c r="D38" s="3">
        <v>51.3</v>
      </c>
      <c r="E38" s="9">
        <v>0.998</v>
      </c>
      <c r="F38">
        <v>30.937999999999999</v>
      </c>
      <c r="J38" s="21"/>
    </row>
    <row r="39" spans="1:10" ht="16.5" x14ac:dyDescent="0.25">
      <c r="A39" s="17" t="s">
        <v>5</v>
      </c>
      <c r="B39" s="2">
        <v>2.42</v>
      </c>
      <c r="C39" s="2">
        <v>8.4600000000000009</v>
      </c>
      <c r="D39" s="3">
        <v>51.7</v>
      </c>
      <c r="E39" s="9">
        <v>0.997</v>
      </c>
      <c r="F39">
        <v>30.907</v>
      </c>
      <c r="J39" s="21"/>
    </row>
    <row r="40" spans="1:10" ht="16.5" x14ac:dyDescent="0.25">
      <c r="A40" s="17" t="s">
        <v>6</v>
      </c>
      <c r="B40" s="4">
        <v>2.04</v>
      </c>
      <c r="C40" s="4">
        <v>8.14</v>
      </c>
      <c r="D40" s="5">
        <v>52.2</v>
      </c>
      <c r="E40" s="10">
        <v>0.94400000000000006</v>
      </c>
      <c r="F40">
        <v>26.668000000000003</v>
      </c>
      <c r="J40" s="21"/>
    </row>
    <row r="41" spans="1:10" ht="16.5" x14ac:dyDescent="0.25">
      <c r="A41" s="18" t="s">
        <v>8</v>
      </c>
      <c r="B41" s="4">
        <v>0.75</v>
      </c>
      <c r="C41" s="4">
        <v>4.1900000000000004</v>
      </c>
      <c r="D41" s="5">
        <v>141.80000000000001</v>
      </c>
      <c r="E41" s="10">
        <v>0.12300000000000001</v>
      </c>
      <c r="F41">
        <v>3.8130000000000002</v>
      </c>
      <c r="G41" s="15">
        <f>SUM(F41:F47)</f>
        <v>125.233</v>
      </c>
      <c r="H41" s="14">
        <f>SUMPRODUCT(B41:B52,$F$41:$F$52)/$G$41</f>
        <v>1.0328925283271981</v>
      </c>
      <c r="I41" s="20">
        <f t="shared" ref="I41:J41" si="1">SUMPRODUCT(C41:C52,$F$41:$F$52)/$G$41</f>
        <v>5.6178993556011587</v>
      </c>
      <c r="J41" s="21">
        <f t="shared" si="1"/>
        <v>177.45627590171921</v>
      </c>
    </row>
    <row r="42" spans="1:10" ht="16.5" x14ac:dyDescent="0.25">
      <c r="A42" s="18" t="s">
        <v>9</v>
      </c>
      <c r="B42" s="4">
        <v>0.85</v>
      </c>
      <c r="C42" s="4">
        <v>4.21</v>
      </c>
      <c r="D42" s="5">
        <v>164.3</v>
      </c>
      <c r="E42" s="10">
        <v>0.32799999999999996</v>
      </c>
      <c r="F42">
        <v>9.8399999999999981</v>
      </c>
      <c r="G42" s="22">
        <f>G41/365</f>
        <v>0.34310410958904108</v>
      </c>
    </row>
    <row r="43" spans="1:10" ht="16.5" x14ac:dyDescent="0.25">
      <c r="A43" s="18" t="s">
        <v>11</v>
      </c>
      <c r="B43" s="4">
        <v>0.92</v>
      </c>
      <c r="C43" s="4">
        <v>4.8</v>
      </c>
      <c r="D43" s="5">
        <v>174.2</v>
      </c>
      <c r="E43" s="10">
        <v>0.59599999999999997</v>
      </c>
      <c r="F43">
        <v>18.475999999999999</v>
      </c>
    </row>
    <row r="44" spans="1:10" ht="16.5" x14ac:dyDescent="0.25">
      <c r="A44" s="18" t="s">
        <v>13</v>
      </c>
      <c r="B44" s="4">
        <v>1.04</v>
      </c>
      <c r="C44" s="4">
        <v>5.64</v>
      </c>
      <c r="D44" s="5">
        <v>179.5</v>
      </c>
      <c r="E44" s="10">
        <v>0.84799999999999998</v>
      </c>
      <c r="F44">
        <v>25.439999999999998</v>
      </c>
    </row>
    <row r="45" spans="1:10" ht="16.5" x14ac:dyDescent="0.25">
      <c r="A45" s="18" t="s">
        <v>15</v>
      </c>
      <c r="B45" s="4">
        <v>1.0900000000000001</v>
      </c>
      <c r="C45" s="4">
        <v>5.98</v>
      </c>
      <c r="D45" s="5">
        <v>181.3</v>
      </c>
      <c r="E45" s="10">
        <v>0.87400000000000011</v>
      </c>
      <c r="F45">
        <v>27.094000000000005</v>
      </c>
    </row>
    <row r="46" spans="1:10" ht="16.5" x14ac:dyDescent="0.25">
      <c r="A46" s="18" t="s">
        <v>17</v>
      </c>
      <c r="B46" s="4">
        <v>1.1499999999999999</v>
      </c>
      <c r="C46" s="4">
        <v>6.3</v>
      </c>
      <c r="D46" s="5">
        <v>183.5</v>
      </c>
      <c r="E46" s="10">
        <v>0.82</v>
      </c>
      <c r="F46">
        <v>25.419999999999998</v>
      </c>
    </row>
    <row r="47" spans="1:10" ht="16.5" x14ac:dyDescent="0.25">
      <c r="A47" s="18" t="s">
        <v>19</v>
      </c>
      <c r="B47" s="4">
        <v>1.05</v>
      </c>
      <c r="C47" s="4">
        <v>6.06</v>
      </c>
      <c r="D47" s="5">
        <v>178.5</v>
      </c>
      <c r="E47" s="10">
        <v>0.505</v>
      </c>
      <c r="F47">
        <v>15.15</v>
      </c>
    </row>
  </sheetData>
  <mergeCells count="3">
    <mergeCell ref="B1:E1"/>
    <mergeCell ref="B27:E27"/>
    <mergeCell ref="G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tabSelected="1" topLeftCell="F5" zoomScaleNormal="100" workbookViewId="0">
      <selection activeCell="O37" sqref="O37"/>
    </sheetView>
  </sheetViews>
  <sheetFormatPr defaultColWidth="11" defaultRowHeight="15.75" x14ac:dyDescent="0.25"/>
  <cols>
    <col min="2" max="2" width="7.125" bestFit="1" customWidth="1"/>
    <col min="3" max="3" width="6" bestFit="1" customWidth="1"/>
    <col min="4" max="4" width="6.125" bestFit="1" customWidth="1"/>
    <col min="5" max="5" width="9.25" bestFit="1" customWidth="1"/>
    <col min="6" max="6" width="8.75" bestFit="1" customWidth="1"/>
  </cols>
  <sheetData>
    <row r="1" spans="1:15" x14ac:dyDescent="0.25">
      <c r="B1" s="23" t="s">
        <v>24</v>
      </c>
      <c r="C1" s="23"/>
      <c r="D1" s="23"/>
      <c r="E1" s="23"/>
      <c r="F1" s="7"/>
      <c r="G1" s="13" t="s">
        <v>40</v>
      </c>
      <c r="H1" s="13" t="s">
        <v>40</v>
      </c>
    </row>
    <row r="2" spans="1:15" ht="3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46</v>
      </c>
      <c r="F2" s="1" t="s">
        <v>47</v>
      </c>
      <c r="G2" s="1" t="s">
        <v>29</v>
      </c>
      <c r="H2" s="1" t="s">
        <v>30</v>
      </c>
      <c r="J2" t="s">
        <v>39</v>
      </c>
      <c r="K2" s="24" t="s">
        <v>41</v>
      </c>
      <c r="L2" s="24" t="s">
        <v>42</v>
      </c>
      <c r="M2" s="24" t="s">
        <v>43</v>
      </c>
      <c r="N2" s="24" t="s">
        <v>44</v>
      </c>
      <c r="O2" s="24" t="s">
        <v>45</v>
      </c>
    </row>
    <row r="3" spans="1:15" ht="16.5" x14ac:dyDescent="0.25">
      <c r="A3" s="2" t="s">
        <v>7</v>
      </c>
      <c r="B3" s="2">
        <v>1.66</v>
      </c>
      <c r="C3" s="2">
        <v>7.74</v>
      </c>
      <c r="D3" s="3">
        <v>51.7</v>
      </c>
      <c r="E3" s="9">
        <v>0.873</v>
      </c>
      <c r="F3">
        <f>31*E3</f>
        <v>27.062999999999999</v>
      </c>
      <c r="G3">
        <v>8.1300000000000008</v>
      </c>
      <c r="H3" s="14">
        <f>(F3*G3+F4*G4)/(F3+F4)</f>
        <v>7.2161445783132541</v>
      </c>
      <c r="J3" t="s">
        <v>48</v>
      </c>
      <c r="K3" s="14">
        <v>7.2161445783132541</v>
      </c>
      <c r="L3" s="14">
        <f>(0.9269*$G3*$E3+0.7917*$G4*$E4)/($E3+$E4)</f>
        <v>6.6764560481927706</v>
      </c>
      <c r="M3" s="14">
        <f>(1.0184*$G3*$E3+1.0368*$G4*$E4)/($E3+$E4)</f>
        <v>7.350580409638555</v>
      </c>
      <c r="N3" s="14">
        <f>K3-L3</f>
        <v>0.53968853012048346</v>
      </c>
      <c r="O3" s="14">
        <f>M3-K3</f>
        <v>0.1344358313253009</v>
      </c>
    </row>
    <row r="4" spans="1:15" ht="16.5" x14ac:dyDescent="0.25">
      <c r="A4" s="4" t="s">
        <v>8</v>
      </c>
      <c r="B4" s="4">
        <v>0.75</v>
      </c>
      <c r="C4" s="4">
        <v>4.1900000000000004</v>
      </c>
      <c r="D4" s="5">
        <v>141.80000000000001</v>
      </c>
      <c r="E4" s="10">
        <v>0.12300000000000001</v>
      </c>
      <c r="F4">
        <f t="shared" ref="F4:F20" si="0">31*E4</f>
        <v>3.8130000000000002</v>
      </c>
      <c r="G4">
        <v>0.73</v>
      </c>
      <c r="K4" s="14"/>
      <c r="L4" s="14"/>
      <c r="M4" s="14"/>
      <c r="N4" s="14"/>
    </row>
    <row r="5" spans="1:15" ht="16.5" x14ac:dyDescent="0.25">
      <c r="A5" s="2" t="s">
        <v>23</v>
      </c>
      <c r="B5" s="2">
        <v>1.18</v>
      </c>
      <c r="C5" s="2">
        <v>7.38</v>
      </c>
      <c r="D5" s="3">
        <v>52.5</v>
      </c>
      <c r="E5" s="9">
        <v>0.66599999999999993</v>
      </c>
      <c r="F5">
        <f>30*E5</f>
        <v>19.979999999999997</v>
      </c>
      <c r="G5">
        <v>4.0999999999999996</v>
      </c>
      <c r="H5" s="14">
        <f>(F5*G5+F6*G6)/(F5+F6)</f>
        <v>2.8955734406438629</v>
      </c>
      <c r="J5" t="s">
        <v>49</v>
      </c>
      <c r="K5" s="14">
        <v>2.8955734406438629</v>
      </c>
      <c r="L5" s="14">
        <f>(0.9269*$G5*$E5+0.7917*$G6*$E6)/($E5+$E6)</f>
        <v>2.6638310462776658</v>
      </c>
      <c r="M5" s="14">
        <f>(1.0184*$G5*$E5+1.0368*$G6*$E6)/($E5+$E6)</f>
        <v>2.9515842253521121</v>
      </c>
      <c r="N5" s="14">
        <f t="shared" ref="N5:N21" si="1">K5-L5</f>
        <v>0.23174239436619715</v>
      </c>
      <c r="O5" s="14">
        <f>M5-K5</f>
        <v>5.6010784708249162E-2</v>
      </c>
    </row>
    <row r="6" spans="1:15" ht="16.5" x14ac:dyDescent="0.25">
      <c r="A6" s="4" t="s">
        <v>9</v>
      </c>
      <c r="B6" s="4">
        <v>0.85</v>
      </c>
      <c r="C6" s="4">
        <v>4.21</v>
      </c>
      <c r="D6" s="5">
        <v>164.3</v>
      </c>
      <c r="E6" s="10">
        <v>0.32799999999999996</v>
      </c>
      <c r="F6">
        <f>30*E6</f>
        <v>9.8399999999999981</v>
      </c>
      <c r="G6">
        <v>0.45</v>
      </c>
      <c r="K6" s="14"/>
      <c r="L6" s="14"/>
      <c r="M6" s="14"/>
      <c r="N6" s="14"/>
    </row>
    <row r="7" spans="1:15" ht="16.5" x14ac:dyDescent="0.25">
      <c r="A7" s="2" t="s">
        <v>10</v>
      </c>
      <c r="B7" s="2">
        <v>1.02</v>
      </c>
      <c r="C7" s="2">
        <v>7.16</v>
      </c>
      <c r="D7" s="3">
        <v>53.5</v>
      </c>
      <c r="E7" s="9">
        <v>0.38700000000000001</v>
      </c>
      <c r="F7">
        <f t="shared" si="0"/>
        <v>11.997</v>
      </c>
      <c r="G7">
        <v>3.01</v>
      </c>
      <c r="H7" s="14">
        <f>(F7*G7+F8*G8)/(F7+F8)</f>
        <v>1.5306103763987791</v>
      </c>
      <c r="J7" t="s">
        <v>48</v>
      </c>
      <c r="K7" s="14">
        <v>1.5306103763987791</v>
      </c>
      <c r="L7" s="14">
        <f>(0.9269*$G7*$E7+0.7917*$G8*$E8)/($E7+$E8)</f>
        <v>1.3719982980671412</v>
      </c>
      <c r="M7" s="14">
        <f>(1.0184*$G7*$E7+1.0368*$G8*$E8)/($E7+$E8)</f>
        <v>1.5651325574771109</v>
      </c>
      <c r="N7" s="14">
        <f t="shared" si="1"/>
        <v>0.15861207833163782</v>
      </c>
      <c r="O7" s="14">
        <f>M7-K7</f>
        <v>3.4522181078331826E-2</v>
      </c>
    </row>
    <row r="8" spans="1:15" ht="16.5" x14ac:dyDescent="0.25">
      <c r="A8" s="4" t="s">
        <v>11</v>
      </c>
      <c r="B8" s="4">
        <v>0.92</v>
      </c>
      <c r="C8" s="4">
        <v>4.8</v>
      </c>
      <c r="D8" s="5">
        <v>174.2</v>
      </c>
      <c r="E8" s="10">
        <v>0.59599999999999997</v>
      </c>
      <c r="F8">
        <f t="shared" si="0"/>
        <v>18.475999999999999</v>
      </c>
      <c r="G8">
        <v>0.56999999999999995</v>
      </c>
      <c r="K8" s="14"/>
      <c r="L8" s="14"/>
      <c r="M8" s="14"/>
      <c r="N8" s="14"/>
    </row>
    <row r="9" spans="1:15" ht="16.5" x14ac:dyDescent="0.25">
      <c r="A9" s="2" t="s">
        <v>12</v>
      </c>
      <c r="B9" s="2">
        <v>0.84</v>
      </c>
      <c r="C9" s="2">
        <v>6.69</v>
      </c>
      <c r="D9" s="3">
        <v>56.1</v>
      </c>
      <c r="E9" s="9">
        <v>9.5000000000000001E-2</v>
      </c>
      <c r="F9">
        <f>30*E9</f>
        <v>2.85</v>
      </c>
      <c r="G9">
        <v>1.92</v>
      </c>
      <c r="H9" s="14">
        <f>(F9*G9+F10*G10)/(F9+F10)</f>
        <v>0.90383881230116658</v>
      </c>
      <c r="J9" t="s">
        <v>50</v>
      </c>
      <c r="K9" s="14">
        <v>0.90383881230116658</v>
      </c>
      <c r="L9" s="14">
        <f>(0.9269*$G9*$E9+0.7917*$G10*$E10)/($E9+$E10)</f>
        <v>0.74172027995758216</v>
      </c>
      <c r="M9" s="14">
        <f>(1.0184*$G9*$E9+1.0368*$G10*$E10)/($E9+$E10)</f>
        <v>0.93354105620360561</v>
      </c>
      <c r="N9" s="14">
        <f t="shared" si="1"/>
        <v>0.16211853234358442</v>
      </c>
      <c r="O9" s="14">
        <f>M9-K9</f>
        <v>2.9702243902439029E-2</v>
      </c>
    </row>
    <row r="10" spans="1:15" ht="16.5" x14ac:dyDescent="0.25">
      <c r="A10" s="4" t="s">
        <v>13</v>
      </c>
      <c r="B10" s="4">
        <v>1.04</v>
      </c>
      <c r="C10" s="4">
        <v>5.64</v>
      </c>
      <c r="D10" s="5">
        <v>179.5</v>
      </c>
      <c r="E10" s="10">
        <v>0.84799999999999998</v>
      </c>
      <c r="F10">
        <f>30*E10</f>
        <v>25.439999999999998</v>
      </c>
      <c r="G10">
        <v>0.79</v>
      </c>
      <c r="K10" s="14"/>
      <c r="L10" s="14"/>
      <c r="M10" s="14"/>
      <c r="N10" s="14"/>
    </row>
    <row r="11" spans="1:15" ht="16.5" x14ac:dyDescent="0.25">
      <c r="A11" s="2" t="s">
        <v>14</v>
      </c>
      <c r="B11" s="2">
        <v>0.93</v>
      </c>
      <c r="C11" s="2">
        <v>8.6999999999999993</v>
      </c>
      <c r="D11" s="3">
        <v>59.7</v>
      </c>
      <c r="E11" s="9">
        <v>7.400000000000001E-2</v>
      </c>
      <c r="F11">
        <f t="shared" si="0"/>
        <v>2.2940000000000005</v>
      </c>
      <c r="G11">
        <v>3.09</v>
      </c>
      <c r="H11" s="14">
        <f>(F11*G11+F12*G12)/(F11+F12)</f>
        <v>1.0432911392405064</v>
      </c>
      <c r="J11" t="s">
        <v>50</v>
      </c>
      <c r="K11" s="14">
        <v>1.0432911392405064</v>
      </c>
      <c r="L11" s="14">
        <f>(0.9269*$G11*$E11+0.7917*$G12*$E12)/($E11+$E12)</f>
        <v>0.85858417721518976</v>
      </c>
      <c r="M11" s="14">
        <f>(1.0184*$G11*$E11+1.0368*$G12*$E12)/($E11+$E12)</f>
        <v>1.0772461265822784</v>
      </c>
      <c r="N11" s="14">
        <f t="shared" si="1"/>
        <v>0.18470696202531667</v>
      </c>
      <c r="O11" s="14">
        <f>M11-K11</f>
        <v>3.3954987341771936E-2</v>
      </c>
    </row>
    <row r="12" spans="1:15" ht="16.5" x14ac:dyDescent="0.25">
      <c r="A12" s="4" t="s">
        <v>15</v>
      </c>
      <c r="B12" s="4">
        <v>1.0900000000000001</v>
      </c>
      <c r="C12" s="4">
        <v>5.98</v>
      </c>
      <c r="D12" s="5">
        <v>181.3</v>
      </c>
      <c r="E12" s="10">
        <v>0.87400000000000011</v>
      </c>
      <c r="F12">
        <f t="shared" si="0"/>
        <v>27.094000000000005</v>
      </c>
      <c r="G12">
        <v>0.87</v>
      </c>
      <c r="K12" s="14"/>
      <c r="L12" s="14"/>
      <c r="M12" s="14"/>
      <c r="N12" s="14"/>
    </row>
    <row r="13" spans="1:15" ht="16.5" x14ac:dyDescent="0.25">
      <c r="A13" s="2" t="s">
        <v>16</v>
      </c>
      <c r="B13" s="2">
        <v>0.95</v>
      </c>
      <c r="C13" s="2">
        <v>9.0399999999999991</v>
      </c>
      <c r="D13" s="3">
        <v>55.7</v>
      </c>
      <c r="E13" s="9">
        <v>0.105</v>
      </c>
      <c r="F13">
        <f t="shared" si="0"/>
        <v>3.2549999999999999</v>
      </c>
      <c r="G13">
        <v>3.33</v>
      </c>
      <c r="H13" s="14">
        <f>(F13*G13+F14*G14)/(F13+F14)</f>
        <v>1.2112972972972971</v>
      </c>
      <c r="J13" t="s">
        <v>49</v>
      </c>
      <c r="K13" s="14">
        <v>1.2112972972972971</v>
      </c>
      <c r="L13" s="14">
        <f>(0.9269*$G13*$E13+0.7917*$G14*$E14)/($E13+$E14)</f>
        <v>1.01008967027027</v>
      </c>
      <c r="M13" s="14">
        <f>(1.0184*$G13*$E13+1.0368*$G14*$E14)/($E13+$E14)</f>
        <v>1.2489178378378378</v>
      </c>
      <c r="N13" s="14">
        <f t="shared" si="1"/>
        <v>0.2012076270270271</v>
      </c>
      <c r="O13" s="14">
        <f>M13-K13</f>
        <v>3.7620540540540759E-2</v>
      </c>
    </row>
    <row r="14" spans="1:15" ht="16.5" x14ac:dyDescent="0.25">
      <c r="A14" s="4" t="s">
        <v>17</v>
      </c>
      <c r="B14" s="4">
        <v>1.1499999999999999</v>
      </c>
      <c r="C14" s="4">
        <v>6.3</v>
      </c>
      <c r="D14" s="5">
        <v>183.5</v>
      </c>
      <c r="E14" s="10">
        <v>0.82</v>
      </c>
      <c r="F14">
        <f t="shared" si="0"/>
        <v>25.419999999999998</v>
      </c>
      <c r="G14">
        <v>0.94</v>
      </c>
      <c r="K14" s="14"/>
      <c r="L14" s="14"/>
      <c r="M14" s="14"/>
      <c r="N14" s="14"/>
    </row>
    <row r="15" spans="1:15" ht="16.5" x14ac:dyDescent="0.25">
      <c r="A15" s="2" t="s">
        <v>18</v>
      </c>
      <c r="B15" s="2">
        <v>1.17</v>
      </c>
      <c r="C15" s="2">
        <v>8.1999999999999993</v>
      </c>
      <c r="D15" s="3">
        <v>63.8</v>
      </c>
      <c r="E15" s="9">
        <v>0.45700000000000002</v>
      </c>
      <c r="F15">
        <f>30*E15</f>
        <v>13.71</v>
      </c>
      <c r="G15">
        <v>4.6100000000000003</v>
      </c>
      <c r="H15" s="14">
        <f>(F15*G15+F16*G16)/(F15+F16)</f>
        <v>2.6729417879417885</v>
      </c>
      <c r="J15" t="s">
        <v>51</v>
      </c>
      <c r="K15" s="14">
        <v>2.6729417879417885</v>
      </c>
      <c r="L15" s="14">
        <f>(0.9269*$G15*$E15+0.7917*$G16*$E16)/($E15+$E16)</f>
        <v>2.4122546081081087</v>
      </c>
      <c r="M15" s="14">
        <f>(1.0184*$G15*$E15+1.0368*$G16*$E16)/($E15+$E16)</f>
        <v>2.7310102370062377</v>
      </c>
      <c r="N15" s="14">
        <f t="shared" si="1"/>
        <v>0.26068717983367984</v>
      </c>
      <c r="O15" s="14">
        <f>M15-K15</f>
        <v>5.806844906444919E-2</v>
      </c>
    </row>
    <row r="16" spans="1:15" ht="16.5" x14ac:dyDescent="0.25">
      <c r="A16" s="4" t="s">
        <v>19</v>
      </c>
      <c r="B16" s="4">
        <v>1.05</v>
      </c>
      <c r="C16" s="4">
        <v>6.06</v>
      </c>
      <c r="D16" s="5">
        <v>178.5</v>
      </c>
      <c r="E16" s="10">
        <v>0.505</v>
      </c>
      <c r="F16">
        <f>30*E16</f>
        <v>15.15</v>
      </c>
      <c r="G16">
        <v>0.92</v>
      </c>
      <c r="K16" s="14"/>
      <c r="L16" s="14"/>
      <c r="M16" s="14"/>
      <c r="N16" s="14"/>
    </row>
    <row r="17" spans="1:15" ht="16.5" x14ac:dyDescent="0.25">
      <c r="A17" s="2" t="s">
        <v>20</v>
      </c>
      <c r="B17" s="2">
        <v>1.89</v>
      </c>
      <c r="C17" s="2">
        <v>8.4600000000000009</v>
      </c>
      <c r="D17" s="3">
        <v>47.8</v>
      </c>
      <c r="E17" s="9">
        <v>0.94900000000000007</v>
      </c>
      <c r="F17">
        <f t="shared" si="0"/>
        <v>29.419</v>
      </c>
      <c r="G17">
        <v>11.49</v>
      </c>
      <c r="H17">
        <v>11.49</v>
      </c>
      <c r="J17" t="s">
        <v>52</v>
      </c>
      <c r="K17" s="14">
        <v>11.49</v>
      </c>
      <c r="L17" s="14">
        <f>0.9269*K17</f>
        <v>10.650081</v>
      </c>
      <c r="M17" s="14">
        <f>1.0184*K17</f>
        <v>11.701416</v>
      </c>
      <c r="N17" s="14">
        <f t="shared" si="1"/>
        <v>0.83991900000000008</v>
      </c>
      <c r="O17" s="14">
        <f>M17-K17</f>
        <v>0.21141599999999983</v>
      </c>
    </row>
    <row r="18" spans="1:15" ht="16.5" x14ac:dyDescent="0.25">
      <c r="A18" s="4" t="s">
        <v>21</v>
      </c>
      <c r="B18" s="4">
        <v>2.57</v>
      </c>
      <c r="C18" s="4">
        <v>8.7899999999999991</v>
      </c>
      <c r="D18" s="5">
        <v>49.8</v>
      </c>
      <c r="E18" s="10">
        <v>0.99299999999999999</v>
      </c>
      <c r="F18">
        <f>30*E18</f>
        <v>29.79</v>
      </c>
      <c r="G18">
        <v>20.91</v>
      </c>
      <c r="H18">
        <v>20.91</v>
      </c>
      <c r="J18" t="s">
        <v>53</v>
      </c>
      <c r="K18" s="14">
        <v>20.91</v>
      </c>
      <c r="L18" s="14">
        <f t="shared" ref="L18:L21" si="2">0.9269*K18</f>
        <v>19.381478999999999</v>
      </c>
      <c r="M18" s="14">
        <f t="shared" ref="M18:M21" si="3">1.0184*K18</f>
        <v>21.294743999999998</v>
      </c>
      <c r="N18" s="14">
        <f t="shared" si="1"/>
        <v>1.5285210000000014</v>
      </c>
      <c r="O18" s="14">
        <f>M18-K18</f>
        <v>0.38474399999999775</v>
      </c>
    </row>
    <row r="19" spans="1:15" ht="16.5" x14ac:dyDescent="0.25">
      <c r="A19" s="2" t="s">
        <v>22</v>
      </c>
      <c r="B19" s="2">
        <v>3.01</v>
      </c>
      <c r="C19" s="2">
        <v>9.08</v>
      </c>
      <c r="D19" s="3">
        <v>51.3</v>
      </c>
      <c r="E19" s="9">
        <v>0.998</v>
      </c>
      <c r="F19">
        <f t="shared" si="0"/>
        <v>30.937999999999999</v>
      </c>
      <c r="G19">
        <v>28.96</v>
      </c>
      <c r="H19">
        <v>28.96</v>
      </c>
      <c r="J19" t="s">
        <v>54</v>
      </c>
      <c r="K19" s="14">
        <v>28.96</v>
      </c>
      <c r="L19" s="14">
        <f t="shared" si="2"/>
        <v>26.843024</v>
      </c>
      <c r="M19" s="14">
        <f t="shared" si="3"/>
        <v>29.492864000000001</v>
      </c>
      <c r="N19" s="14">
        <f t="shared" si="1"/>
        <v>2.1169760000000011</v>
      </c>
      <c r="O19" s="14">
        <f>M19-K19</f>
        <v>0.532864</v>
      </c>
    </row>
    <row r="20" spans="1:15" ht="16.5" x14ac:dyDescent="0.25">
      <c r="A20" s="2" t="s">
        <v>5</v>
      </c>
      <c r="B20" s="2">
        <v>2.42</v>
      </c>
      <c r="C20" s="2">
        <v>8.4600000000000009</v>
      </c>
      <c r="D20" s="3">
        <v>51.7</v>
      </c>
      <c r="E20" s="9">
        <v>0.997</v>
      </c>
      <c r="F20">
        <f t="shared" si="0"/>
        <v>30.907</v>
      </c>
      <c r="G20">
        <v>17.899999999999999</v>
      </c>
      <c r="H20">
        <v>17.899999999999999</v>
      </c>
      <c r="J20" t="s">
        <v>50</v>
      </c>
      <c r="K20" s="14">
        <v>17.899999999999999</v>
      </c>
      <c r="L20" s="14">
        <f t="shared" si="2"/>
        <v>16.591509999999996</v>
      </c>
      <c r="M20" s="14">
        <f t="shared" si="3"/>
        <v>18.22936</v>
      </c>
      <c r="N20" s="14">
        <f t="shared" si="1"/>
        <v>1.3084900000000026</v>
      </c>
      <c r="O20" s="14">
        <f>M20-K20</f>
        <v>0.32936000000000121</v>
      </c>
    </row>
    <row r="21" spans="1:15" ht="16.5" x14ac:dyDescent="0.25">
      <c r="A21" s="4" t="s">
        <v>6</v>
      </c>
      <c r="B21" s="4">
        <v>2.04</v>
      </c>
      <c r="C21" s="4">
        <v>8.14</v>
      </c>
      <c r="D21" s="5">
        <v>52.2</v>
      </c>
      <c r="E21" s="10">
        <v>0.94400000000000006</v>
      </c>
      <c r="F21">
        <f>28.25*E21</f>
        <v>26.668000000000003</v>
      </c>
      <c r="G21">
        <v>12.58</v>
      </c>
      <c r="H21">
        <v>12.58</v>
      </c>
      <c r="J21" t="s">
        <v>55</v>
      </c>
      <c r="K21" s="14">
        <v>12.58</v>
      </c>
      <c r="L21" s="14">
        <f t="shared" si="2"/>
        <v>11.660401999999999</v>
      </c>
      <c r="M21" s="14">
        <f t="shared" si="3"/>
        <v>12.811472</v>
      </c>
      <c r="N21" s="14">
        <f t="shared" si="1"/>
        <v>0.91959800000000058</v>
      </c>
      <c r="O21" s="14">
        <f>M21-K21</f>
        <v>0.23147200000000012</v>
      </c>
    </row>
  </sheetData>
  <mergeCells count="1">
    <mergeCell ref="B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Waves</vt:lpstr>
      <vt:lpstr>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 Chien [ngc2]</cp:lastModifiedBy>
  <dcterms:created xsi:type="dcterms:W3CDTF">2020-08-26T08:53:06Z</dcterms:created>
  <dcterms:modified xsi:type="dcterms:W3CDTF">2022-02-28T16:58:18Z</dcterms:modified>
</cp:coreProperties>
</file>