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guyen\My Drive\ELDA\Talks\KSE 2022 VN Trip\Autumn School\"/>
    </mc:Choice>
  </mc:AlternateContent>
  <xr:revisionPtr revIDLastSave="0" documentId="13_ncr:1_{3B0A7D65-18BF-472D-94E6-5320B356EED4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Diet Problem" sheetId="4" r:id="rId1"/>
    <sheet name="Economic Lotsizing" sheetId="24" r:id="rId2"/>
    <sheet name="Online Advertisement" sheetId="26" r:id="rId3"/>
    <sheet name="Marketing Optimisation" sheetId="27" r:id="rId4"/>
  </sheets>
  <definedNames>
    <definedName name="solver_adj" localSheetId="0" hidden="1">'Diet Problem'!$Q$6:$Q$21</definedName>
    <definedName name="solver_adj" localSheetId="1" hidden="1">'Economic Lotsizing'!$B$46:$K$47</definedName>
    <definedName name="solver_adj" localSheetId="3" hidden="1">'Marketing Optimisation'!$B$4:$E$4</definedName>
    <definedName name="solver_adj" localSheetId="2" hidden="1">'Online Advertisement'!$F$2:$F$3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'Diet Problem'!$B$22:$O$22</definedName>
    <definedName name="solver_lhs1" localSheetId="1" hidden="1">'Economic Lotsizing'!$B$47:$K$47</definedName>
    <definedName name="solver_lhs1" localSheetId="3" hidden="1">'Marketing Optimisation'!$B$7</definedName>
    <definedName name="solver_lhs1" localSheetId="2" hidden="1">'Online Advertisement'!$F$2:$F$3</definedName>
    <definedName name="solver_lhs10" localSheetId="0" hidden="1">'Diet Problem'!$I$22</definedName>
    <definedName name="solver_lhs11" localSheetId="0" hidden="1">'Diet Problem'!$O$22</definedName>
    <definedName name="solver_lhs12" localSheetId="0" hidden="1">'Diet Problem'!$O$22</definedName>
    <definedName name="solver_lhs13" localSheetId="0" hidden="1">'Diet Problem'!$K$22</definedName>
    <definedName name="solver_lhs14" localSheetId="0" hidden="1">'Diet Problem'!$K$22</definedName>
    <definedName name="solver_lhs15" localSheetId="0" hidden="1">'Diet Problem'!$G$22</definedName>
    <definedName name="solver_lhs16" localSheetId="0" hidden="1">'Diet Problem'!$G$22</definedName>
    <definedName name="solver_lhs17" localSheetId="0" hidden="1">'Diet Problem'!$J$22</definedName>
    <definedName name="solver_lhs18" localSheetId="0" hidden="1">'Diet Problem'!$E$22</definedName>
    <definedName name="solver_lhs19" localSheetId="0" hidden="1">'Diet Problem'!$L$22</definedName>
    <definedName name="solver_lhs2" localSheetId="0" hidden="1">'Diet Problem'!$B$22:$O$22</definedName>
    <definedName name="solver_lhs2" localSheetId="1" hidden="1">'Economic Lotsizing'!$B$49:$K$49</definedName>
    <definedName name="solver_lhs2" localSheetId="2" hidden="1">'Online Advertisement'!$I$5</definedName>
    <definedName name="solver_lhs20" localSheetId="0" hidden="1">'Diet Problem'!$L$22</definedName>
    <definedName name="solver_lhs21" localSheetId="0" hidden="1">'Diet Problem'!$M$22</definedName>
    <definedName name="solver_lhs22" localSheetId="0" hidden="1">'Diet Problem'!$M$22</definedName>
    <definedName name="solver_lhs23" localSheetId="0" hidden="1">'Diet Problem'!$M$22</definedName>
    <definedName name="solver_lhs3" localSheetId="0" hidden="1">'Diet Problem'!$Q$6</definedName>
    <definedName name="solver_lhs3" localSheetId="1" hidden="1">'Economic Lotsizing'!$B$53:$K$53</definedName>
    <definedName name="solver_lhs3" localSheetId="2" hidden="1">'Online Advertisement'!$I$6</definedName>
    <definedName name="solver_lhs4" localSheetId="0" hidden="1">'Diet Problem'!$H$22</definedName>
    <definedName name="solver_lhs5" localSheetId="0" hidden="1">'Diet Problem'!$H$22</definedName>
    <definedName name="solver_lhs6" localSheetId="0" hidden="1">'Diet Problem'!$F$22</definedName>
    <definedName name="solver_lhs7" localSheetId="0" hidden="1">'Diet Problem'!$C$22</definedName>
    <definedName name="solver_lhs8" localSheetId="0" hidden="1">'Diet Problem'!$C$22</definedName>
    <definedName name="solver_lhs9" localSheetId="0" hidden="1">'Diet Problem'!$I$22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3" hidden="1">1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'Diet Problem'!$P$23</definedName>
    <definedName name="solver_opt" localSheetId="1" hidden="1">'Economic Lotsizing'!$L$51</definedName>
    <definedName name="solver_opt" localSheetId="3" hidden="1">'Marketing Optimisation'!$B$6</definedName>
    <definedName name="solver_opt" localSheetId="2" hidden="1">'Online Advertisement'!$I$7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2</definedName>
    <definedName name="solver_rel1" localSheetId="0" hidden="1">1</definedName>
    <definedName name="solver_rel1" localSheetId="1" hidden="1">5</definedName>
    <definedName name="solver_rel1" localSheetId="3" hidden="1">1</definedName>
    <definedName name="solver_rel1" localSheetId="2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3" localSheetId="0" hidden="1">2</definedName>
    <definedName name="solver_rel3" localSheetId="1" hidden="1">3</definedName>
    <definedName name="solver_rel3" localSheetId="2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'Diet Problem'!$B$4:$O$4</definedName>
    <definedName name="solver_rhs1" localSheetId="1" hidden="1">"binary"</definedName>
    <definedName name="solver_rhs1" localSheetId="3" hidden="1">'Marketing Optimisation'!$B$8</definedName>
    <definedName name="solver_rhs1" localSheetId="2" hidden="1">'Online Advertisement'!$E$2:$E$3</definedName>
    <definedName name="solver_rhs10" localSheetId="0" hidden="1">'Diet Problem'!$I$3</definedName>
    <definedName name="solver_rhs11" localSheetId="0" hidden="1">'Diet Problem'!$O$4</definedName>
    <definedName name="solver_rhs12" localSheetId="0" hidden="1">'Diet Problem'!$O$3</definedName>
    <definedName name="solver_rhs13" localSheetId="0" hidden="1">'Diet Problem'!$K$4</definedName>
    <definedName name="solver_rhs14" localSheetId="0" hidden="1">'Diet Problem'!$K$3</definedName>
    <definedName name="solver_rhs15" localSheetId="0" hidden="1">'Diet Problem'!$G$4</definedName>
    <definedName name="solver_rhs16" localSheetId="0" hidden="1">'Diet Problem'!$G$3</definedName>
    <definedName name="solver_rhs17" localSheetId="0" hidden="1">'Diet Problem'!$J$4</definedName>
    <definedName name="solver_rhs18" localSheetId="0" hidden="1">'Diet Problem'!$E$4</definedName>
    <definedName name="solver_rhs19" localSheetId="0" hidden="1">'Diet Problem'!$L$4</definedName>
    <definedName name="solver_rhs2" localSheetId="0" hidden="1">'Diet Problem'!$B$3:$O$3</definedName>
    <definedName name="solver_rhs2" localSheetId="1" hidden="1">0</definedName>
    <definedName name="solver_rhs2" localSheetId="2" hidden="1">'Online Advertisement'!$C$4</definedName>
    <definedName name="solver_rhs20" localSheetId="0" hidden="1">'Diet Problem'!$L$3</definedName>
    <definedName name="solver_rhs21" localSheetId="0" hidden="1">'Diet Problem'!$M$3</definedName>
    <definedName name="solver_rhs22" localSheetId="0" hidden="1">'Diet Problem'!$M$3</definedName>
    <definedName name="solver_rhs23" localSheetId="0" hidden="1">'Diet Problem'!$M$3</definedName>
    <definedName name="solver_rhs3" localSheetId="0" hidden="1">5</definedName>
    <definedName name="solver_rhs3" localSheetId="1" hidden="1">'Economic Lotsizing'!$B$46:$K$46</definedName>
    <definedName name="solver_rhs3" localSheetId="2" hidden="1">'Online Advertisement'!$B$4</definedName>
    <definedName name="solver_rhs4" localSheetId="0" hidden="1">'Diet Problem'!$H$4</definedName>
    <definedName name="solver_rhs5" localSheetId="0" hidden="1">'Diet Problem'!$H$3</definedName>
    <definedName name="solver_rhs6" localSheetId="0" hidden="1">'Diet Problem'!$F$4</definedName>
    <definedName name="solver_rhs7" localSheetId="0" hidden="1">'Diet Problem'!$C$4</definedName>
    <definedName name="solver_rhs8" localSheetId="0" hidden="1">'Diet Problem'!$C$3</definedName>
    <definedName name="solver_rhs9" localSheetId="0" hidden="1">'Diet Problem'!$I$4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3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7" l="1"/>
  <c r="B7" i="27"/>
  <c r="G2" i="26"/>
  <c r="H2" i="26"/>
  <c r="I2" i="26"/>
  <c r="G3" i="26"/>
  <c r="I6" i="26" s="1"/>
  <c r="H3" i="26"/>
  <c r="I3" i="26"/>
  <c r="B49" i="24"/>
  <c r="B50" i="24" s="1"/>
  <c r="C48" i="24"/>
  <c r="D48" i="24"/>
  <c r="E48" i="24"/>
  <c r="F48" i="24"/>
  <c r="G48" i="24"/>
  <c r="H48" i="24"/>
  <c r="I48" i="24"/>
  <c r="J48" i="24"/>
  <c r="K48" i="24"/>
  <c r="B48" i="24"/>
  <c r="L46" i="24"/>
  <c r="L45" i="24"/>
  <c r="K37" i="24"/>
  <c r="J37" i="24"/>
  <c r="I37" i="24"/>
  <c r="G37" i="24"/>
  <c r="E37" i="24"/>
  <c r="D37" i="24"/>
  <c r="C37" i="24"/>
  <c r="B37" i="24"/>
  <c r="H37" i="24"/>
  <c r="F37" i="24"/>
  <c r="L36" i="24"/>
  <c r="L35" i="24"/>
  <c r="B20" i="24"/>
  <c r="B11" i="24"/>
  <c r="C11" i="24" s="1"/>
  <c r="J27" i="24"/>
  <c r="H27" i="24"/>
  <c r="H28" i="24" s="1"/>
  <c r="F27" i="24"/>
  <c r="F28" i="24" s="1"/>
  <c r="D27" i="24"/>
  <c r="D28" i="24" s="1"/>
  <c r="B27" i="24"/>
  <c r="B29" i="24" s="1"/>
  <c r="B30" i="24" s="1"/>
  <c r="K28" i="24"/>
  <c r="J28" i="24"/>
  <c r="I28" i="24"/>
  <c r="G28" i="24"/>
  <c r="E28" i="24"/>
  <c r="C28" i="24"/>
  <c r="B28" i="24"/>
  <c r="L26" i="24"/>
  <c r="C20" i="24"/>
  <c r="B21" i="24"/>
  <c r="K19" i="24"/>
  <c r="J19" i="24"/>
  <c r="I19" i="24"/>
  <c r="H19" i="24"/>
  <c r="G19" i="24"/>
  <c r="F19" i="24"/>
  <c r="E19" i="24"/>
  <c r="D19" i="24"/>
  <c r="C19" i="24"/>
  <c r="B19" i="24"/>
  <c r="L18" i="24"/>
  <c r="L17" i="24"/>
  <c r="K10" i="24"/>
  <c r="J10" i="24"/>
  <c r="I10" i="24"/>
  <c r="H10" i="24"/>
  <c r="G10" i="24"/>
  <c r="F10" i="24"/>
  <c r="E10" i="24"/>
  <c r="D10" i="24"/>
  <c r="C10" i="24"/>
  <c r="B10" i="24"/>
  <c r="L9" i="24"/>
  <c r="L8" i="24"/>
  <c r="I7" i="26" l="1"/>
  <c r="I5" i="26"/>
  <c r="D53" i="24"/>
  <c r="C53" i="24"/>
  <c r="E53" i="24"/>
  <c r="H53" i="24"/>
  <c r="I53" i="24"/>
  <c r="J53" i="24"/>
  <c r="K53" i="24"/>
  <c r="G53" i="24"/>
  <c r="F53" i="24"/>
  <c r="B53" i="24"/>
  <c r="L48" i="24"/>
  <c r="C49" i="24"/>
  <c r="L37" i="24"/>
  <c r="B38" i="24"/>
  <c r="C12" i="24"/>
  <c r="D11" i="24"/>
  <c r="B12" i="24"/>
  <c r="L28" i="24"/>
  <c r="L27" i="24"/>
  <c r="C29" i="24"/>
  <c r="C21" i="24"/>
  <c r="D20" i="24"/>
  <c r="L19" i="24"/>
  <c r="L10" i="24"/>
  <c r="N4" i="4"/>
  <c r="M4" i="4"/>
  <c r="P23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D49" i="24" l="1"/>
  <c r="C50" i="24"/>
  <c r="B39" i="24"/>
  <c r="C38" i="24"/>
  <c r="D12" i="24"/>
  <c r="E11" i="24"/>
  <c r="C30" i="24"/>
  <c r="D29" i="24"/>
  <c r="D21" i="24"/>
  <c r="E20" i="24"/>
  <c r="D50" i="24" l="1"/>
  <c r="E49" i="24"/>
  <c r="C39" i="24"/>
  <c r="D38" i="24"/>
  <c r="F11" i="24"/>
  <c r="E12" i="24"/>
  <c r="D30" i="24"/>
  <c r="E29" i="24"/>
  <c r="E21" i="24"/>
  <c r="F20" i="24"/>
  <c r="E50" i="24" l="1"/>
  <c r="F49" i="24"/>
  <c r="E38" i="24"/>
  <c r="D39" i="24"/>
  <c r="G11" i="24"/>
  <c r="F12" i="24"/>
  <c r="E30" i="24"/>
  <c r="F29" i="24"/>
  <c r="F21" i="24"/>
  <c r="G20" i="24"/>
  <c r="G49" i="24" l="1"/>
  <c r="F50" i="24"/>
  <c r="F38" i="24"/>
  <c r="E39" i="24"/>
  <c r="G12" i="24"/>
  <c r="H11" i="24"/>
  <c r="G29" i="24"/>
  <c r="F30" i="24"/>
  <c r="G21" i="24"/>
  <c r="H20" i="24"/>
  <c r="H49" i="24" l="1"/>
  <c r="G50" i="24"/>
  <c r="G38" i="24"/>
  <c r="F39" i="24"/>
  <c r="I11" i="24"/>
  <c r="H12" i="24"/>
  <c r="H29" i="24"/>
  <c r="G30" i="24"/>
  <c r="H21" i="24"/>
  <c r="I20" i="24"/>
  <c r="I49" i="24" l="1"/>
  <c r="H50" i="24"/>
  <c r="G39" i="24"/>
  <c r="H38" i="24"/>
  <c r="J11" i="24"/>
  <c r="I12" i="24"/>
  <c r="H30" i="24"/>
  <c r="I29" i="24"/>
  <c r="I21" i="24"/>
  <c r="J20" i="24"/>
  <c r="I50" i="24" l="1"/>
  <c r="J49" i="24"/>
  <c r="H39" i="24"/>
  <c r="I38" i="24"/>
  <c r="J12" i="24"/>
  <c r="K11" i="24"/>
  <c r="J29" i="24"/>
  <c r="I30" i="24"/>
  <c r="K20" i="24"/>
  <c r="J21" i="24"/>
  <c r="J50" i="24" l="1"/>
  <c r="K49" i="24"/>
  <c r="I39" i="24"/>
  <c r="J38" i="24"/>
  <c r="K12" i="24"/>
  <c r="L12" i="24" s="1"/>
  <c r="L13" i="24" s="1"/>
  <c r="L11" i="24"/>
  <c r="J30" i="24"/>
  <c r="K29" i="24"/>
  <c r="K21" i="24"/>
  <c r="L21" i="24" s="1"/>
  <c r="L22" i="24" s="1"/>
  <c r="L20" i="24"/>
  <c r="K50" i="24" l="1"/>
  <c r="L50" i="24" s="1"/>
  <c r="L51" i="24" s="1"/>
  <c r="L49" i="24"/>
  <c r="J39" i="24"/>
  <c r="K38" i="24"/>
  <c r="K30" i="24"/>
  <c r="L30" i="24" s="1"/>
  <c r="L31" i="24" s="1"/>
  <c r="L29" i="24"/>
  <c r="K39" i="24" l="1"/>
  <c r="L39" i="24" s="1"/>
  <c r="L40" i="24" s="1"/>
  <c r="L38" i="24"/>
</calcChain>
</file>

<file path=xl/sharedStrings.xml><?xml version="1.0" encoding="utf-8"?>
<sst xmlns="http://schemas.openxmlformats.org/spreadsheetml/2006/main" count="159" uniqueCount="89">
  <si>
    <t>The Diet Problem</t>
  </si>
  <si>
    <t>Calories (Kcal)</t>
  </si>
  <si>
    <t>Fat (g)</t>
  </si>
  <si>
    <t>Saturated fat (g)</t>
  </si>
  <si>
    <t>Trans fat (g)</t>
  </si>
  <si>
    <t>Cholesterol (mg)</t>
  </si>
  <si>
    <t>Sodium (mg)</t>
  </si>
  <si>
    <t>Carbs (g)</t>
  </si>
  <si>
    <t>Fibre (g)</t>
  </si>
  <si>
    <t>Sugar (g)</t>
  </si>
  <si>
    <t>Protein (g)</t>
  </si>
  <si>
    <t>Vitamin A (IU)</t>
  </si>
  <si>
    <t>Vitamin C (mg)</t>
  </si>
  <si>
    <t>Calcium (mg)</t>
  </si>
  <si>
    <t>Iron (mg)</t>
  </si>
  <si>
    <t>Food</t>
  </si>
  <si>
    <t>Nutrition per portion</t>
  </si>
  <si>
    <t>Cost per Portion ($)</t>
  </si>
  <si>
    <t>Optimum Number of Portions</t>
  </si>
  <si>
    <t>Donut</t>
  </si>
  <si>
    <t>Bagel, Oat Bran</t>
  </si>
  <si>
    <t>Yogurt,fruit,non fat</t>
  </si>
  <si>
    <t>Chili</t>
  </si>
  <si>
    <t>Brocolli,boiled,no salt</t>
  </si>
  <si>
    <t>Apple</t>
  </si>
  <si>
    <t>Oats,instant,dry</t>
  </si>
  <si>
    <t>Orange,raw,navel</t>
  </si>
  <si>
    <t>Lentils,cooked,no salt</t>
  </si>
  <si>
    <t>Carrots, baby raw</t>
  </si>
  <si>
    <t>Brussel sprout, cooked</t>
  </si>
  <si>
    <t>Chicken, roast, no skin</t>
  </si>
  <si>
    <t>Blueberries, raw</t>
  </si>
  <si>
    <t>Spinach,boiled, no salt</t>
  </si>
  <si>
    <t>Banana, raw</t>
  </si>
  <si>
    <t>Milk 1%, added vit A</t>
  </si>
  <si>
    <t>Nutrition in Optimized Diet</t>
  </si>
  <si>
    <t>TOTAL COST OF CHEAPEST DIET</t>
  </si>
  <si>
    <t>Total</t>
  </si>
  <si>
    <t>The Economic Lot-sizing Problem</t>
  </si>
  <si>
    <t>Ordering Cost ($/order)</t>
  </si>
  <si>
    <t>Holding cost ($/(unit) per week</t>
  </si>
  <si>
    <t>Initital Inventory</t>
  </si>
  <si>
    <t>Place new order every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</si>
  <si>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</si>
  <si>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</si>
  <si>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</si>
  <si>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</si>
  <si>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</si>
  <si>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</si>
  <si>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</si>
  <si>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</si>
  <si>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</si>
  <si>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</si>
  <si>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Demand</t>
  </si>
  <si>
    <t>Order Quatity</t>
  </si>
  <si>
    <t>Ordering Cost</t>
  </si>
  <si>
    <t>End-period inventory</t>
  </si>
  <si>
    <t>Holding Cost</t>
  </si>
  <si>
    <t>Total Cost (Order Cost + Holding Cost)</t>
  </si>
  <si>
    <t>One order to cover demand of 10 weeks</t>
  </si>
  <si>
    <t>Place order to cover the next two weeks</t>
  </si>
  <si>
    <t>Linear Programming version 1</t>
  </si>
  <si>
    <t>Linear Programming version 2</t>
  </si>
  <si>
    <t>Ordering Decision (0: no, 1: yes)</t>
  </si>
  <si>
    <t>Dummy Variable (ordering decision * very large number</t>
  </si>
  <si>
    <t>Nutritional bounds   (MIN)</t>
  </si>
  <si>
    <t>on optimized diet     (MAX)</t>
  </si>
  <si>
    <t>Total Conversions</t>
  </si>
  <si>
    <t>Total Allocated Budget</t>
  </si>
  <si>
    <t>Total CTR</t>
  </si>
  <si>
    <t>Budget</t>
  </si>
  <si>
    <t>Site B</t>
  </si>
  <si>
    <t>Site A</t>
  </si>
  <si>
    <t>Number of conversions.</t>
  </si>
  <si>
    <t>Allocated Budget</t>
  </si>
  <si>
    <t>Number of Impression (x)</t>
  </si>
  <si>
    <t>Trac</t>
  </si>
  <si>
    <t>Conversions</t>
  </si>
  <si>
    <t>CTR</t>
  </si>
  <si>
    <t>CPI</t>
  </si>
  <si>
    <t>TV</t>
  </si>
  <si>
    <t>SEO</t>
  </si>
  <si>
    <t>Adwords</t>
  </si>
  <si>
    <t>Facebook</t>
  </si>
  <si>
    <t>ROI</t>
  </si>
  <si>
    <t>Reach (per $)</t>
  </si>
  <si>
    <t>Spent</t>
  </si>
  <si>
    <t>Total Spent</t>
  </si>
  <si>
    <t>Total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</si>
</sst>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left" vertical="top"/>
    </xf>
    <xf numFmtId="0" fontId="2" fillId="0" borderId="0" xfId="0" applyFont="1"/>
    <xf numFmtId="0" fontId="0" fillId="2" borderId="0" xfId="0" applyFill="1" applyAlignment="1">
      <alignment horizontal="center" vertical="top"/>
    </xf>
    <xf numFmtId="0" fontId="1" fillId="0" borderId="5" xfId="0" applyFont="1" applyBorder="1" applyAlignment="1">
      <alignment horizontal="left" vertical="center" wrapText="1"/>
    </xf>
    <xf numFmtId="0" fontId="0" fillId="5" borderId="0" xfId="0" applyFill="1"/>
    <xf numFmtId="0" fontId="1" fillId="5" borderId="0" xfId="0" applyFont="1" applyFill="1" applyAlignment="1">
      <alignment horizontal="left" wrapText="1"/>
    </xf>
    <xf numFmtId="0" fontId="0" fillId="2" borderId="13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1" fillId="3" borderId="3" xfId="0" applyFont="1" applyFill="1" applyBorder="1"/>
    <xf numFmtId="0" fontId="1" fillId="3" borderId="4" xfId="0" applyFont="1" applyFill="1" applyBorder="1" applyAlignment="1">
      <alignment horizontal="left"/>
    </xf>
    <xf numFmtId="0" fontId="3" fillId="3" borderId="4" xfId="0" applyFont="1" applyFill="1" applyBorder="1"/>
    <xf numFmtId="0" fontId="3" fillId="3" borderId="8" xfId="0" applyFont="1" applyFill="1" applyBorder="1"/>
    <xf numFmtId="0" fontId="1" fillId="4" borderId="9" xfId="0" applyFont="1" applyFill="1" applyBorder="1"/>
    <xf numFmtId="0" fontId="0" fillId="4" borderId="10" xfId="0" applyFill="1" applyBorder="1"/>
    <xf numFmtId="0" fontId="1" fillId="4" borderId="11" xfId="0" applyFont="1" applyFill="1" applyBorder="1"/>
    <xf numFmtId="0" fontId="1" fillId="5" borderId="6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1" fillId="6" borderId="7" xfId="0" applyFont="1" applyFill="1" applyBorder="1" applyAlignment="1">
      <alignment horizontal="left" vertical="center" wrapText="1"/>
    </xf>
    <xf numFmtId="0" fontId="0" fillId="6" borderId="2" xfId="0" applyFill="1" applyBorder="1"/>
    <xf numFmtId="0" fontId="0" fillId="7" borderId="1" xfId="0" applyFill="1" applyBorder="1"/>
    <xf numFmtId="0" fontId="0" fillId="7" borderId="0" xfId="0" applyFill="1" applyAlignment="1">
      <alignment horizontal="left"/>
    </xf>
    <xf numFmtId="0" fontId="0" fillId="7" borderId="2" xfId="0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0" fillId="0" borderId="15" xfId="0" applyBorder="1"/>
    <xf numFmtId="0" fontId="0" fillId="8" borderId="15" xfId="0" applyFill="1" applyBorder="1"/>
    <xf numFmtId="0" fontId="0" fillId="0" borderId="16" xfId="0" applyBorder="1"/>
    <xf numFmtId="0" fontId="0" fillId="11" borderId="17" xfId="0" applyFill="1" applyBorder="1"/>
    <xf numFmtId="0" fontId="0" fillId="11" borderId="18" xfId="0" applyFill="1" applyBorder="1"/>
    <xf numFmtId="0" fontId="0" fillId="12" borderId="19" xfId="0" applyFill="1" applyBorder="1"/>
    <xf numFmtId="0" fontId="0" fillId="14" borderId="20" xfId="0" applyFill="1" applyBorder="1"/>
    <xf numFmtId="0" fontId="0" fillId="15" borderId="15" xfId="0" applyFill="1" applyBorder="1"/>
    <xf numFmtId="0" fontId="5" fillId="14" borderId="20" xfId="0" applyFont="1" applyFill="1" applyBorder="1"/>
    <xf numFmtId="0" fontId="0" fillId="8" borderId="24" xfId="0" applyFill="1" applyBorder="1"/>
    <xf numFmtId="0" fontId="0" fillId="0" borderId="25" xfId="0" applyBorder="1"/>
    <xf numFmtId="0" fontId="5" fillId="10" borderId="23" xfId="0" applyFont="1" applyFill="1" applyBorder="1"/>
    <xf numFmtId="0" fontId="6" fillId="0" borderId="15" xfId="0" applyFont="1" applyBorder="1"/>
    <xf numFmtId="0" fontId="6" fillId="9" borderId="15" xfId="0" applyFont="1" applyFill="1" applyBorder="1" applyAlignment="1">
      <alignment wrapText="1"/>
    </xf>
    <xf numFmtId="0" fontId="7" fillId="0" borderId="0" xfId="1"/>
    <xf numFmtId="0" fontId="7" fillId="0" borderId="15" xfId="1" applyBorder="1"/>
    <xf numFmtId="0" fontId="7" fillId="7" borderId="15" xfId="1" applyFill="1" applyBorder="1"/>
    <xf numFmtId="0" fontId="7" fillId="13" borderId="15" xfId="1" applyFill="1" applyBorder="1"/>
    <xf numFmtId="8" fontId="7" fillId="0" borderId="15" xfId="1" applyNumberFormat="1" applyBorder="1"/>
    <xf numFmtId="3" fontId="7" fillId="0" borderId="15" xfId="1" applyNumberFormat="1" applyBorder="1"/>
    <xf numFmtId="2" fontId="7" fillId="0" borderId="15" xfId="1" applyNumberFormat="1" applyBorder="1"/>
    <xf numFmtId="0" fontId="8" fillId="17" borderId="15" xfId="1" applyFont="1" applyFill="1" applyBorder="1"/>
    <xf numFmtId="0" fontId="8" fillId="16" borderId="15" xfId="1" applyFont="1" applyFill="1" applyBorder="1"/>
    <xf numFmtId="164" fontId="0" fillId="0" borderId="0" xfId="0" applyNumberFormat="1"/>
    <xf numFmtId="0" fontId="1" fillId="0" borderId="0" xfId="0" applyFont="1"/>
    <xf numFmtId="0" fontId="0" fillId="17" borderId="15" xfId="0" applyFill="1" applyBorder="1"/>
    <xf numFmtId="0" fontId="1" fillId="0" borderId="15" xfId="0" applyFont="1" applyBorder="1"/>
    <xf numFmtId="0" fontId="0" fillId="13" borderId="21" xfId="0" applyFill="1" applyBorder="1" applyAlignment="1">
      <alignment horizontal="center"/>
    </xf>
    <xf numFmtId="0" fontId="0" fillId="13" borderId="22" xfId="0" applyFill="1" applyBorder="1" applyAlignment="1">
      <alignment horizontal="center"/>
    </xf>
  </cellXfs>
  <cellStyles count="2">
    <cellStyle name="Normal" xfId="0" builtinId="0"/>
    <cellStyle name="Normal 2" xfId="1" xr:uid="{0D387FDA-1272-4EEA-B501-BDA1FF00AE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475521</xdr:colOff>
      <xdr:row>23</xdr:row>
      <xdr:rowOff>111571</xdr:rowOff>
    </xdr:from>
    <xdr:ext cx="1353063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21ED11-F3AB-44E5-8628-7AA8A1719BC4}"/>
            </a:ext>
          </a:extLst>
        </xdr:cNvPr>
        <xdr:cNvSpPr txBox="1"/>
      </xdr:nvSpPr>
      <xdr:spPr>
        <a:xfrm>
          <a:off x="9810021" y="6866701"/>
          <a:ext cx="1353063" cy="4367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Cell to be</a:t>
          </a:r>
          <a:r>
            <a:rPr lang="en-CA" sz="1100" baseline="0"/>
            <a:t> minimized</a:t>
          </a:r>
        </a:p>
        <a:p>
          <a:r>
            <a:rPr lang="en-CA" sz="1100" baseline="0"/>
            <a:t>by Solver</a:t>
          </a:r>
          <a:endParaRPr lang="en-CA" sz="1100"/>
        </a:p>
      </xdr:txBody>
    </xdr:sp>
    <xdr:clientData/>
  </xdr:oneCellAnchor>
  <xdr:twoCellAnchor>
    <xdr:from>
      <xdr:col>15</xdr:col>
      <xdr:colOff>66261</xdr:colOff>
      <xdr:row>2</xdr:row>
      <xdr:rowOff>66260</xdr:rowOff>
    </xdr:from>
    <xdr:to>
      <xdr:col>15</xdr:col>
      <xdr:colOff>455543</xdr:colOff>
      <xdr:row>2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0574CCC-41BD-4F02-8331-68EFB2DF6284}"/>
            </a:ext>
          </a:extLst>
        </xdr:cNvPr>
        <xdr:cNvCxnSpPr/>
      </xdr:nvCxnSpPr>
      <xdr:spPr>
        <a:xfrm flipH="1">
          <a:off x="9400761" y="2512280"/>
          <a:ext cx="389282" cy="124240"/>
        </a:xfrm>
        <a:prstGeom prst="straightConnector1">
          <a:avLst/>
        </a:prstGeom>
        <a:ln w="508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62851</xdr:colOff>
      <xdr:row>1</xdr:row>
      <xdr:rowOff>120829</xdr:rowOff>
    </xdr:from>
    <xdr:ext cx="166686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47FC6B9-B1EA-40E1-AE16-218D48CD1674}"/>
            </a:ext>
          </a:extLst>
        </xdr:cNvPr>
        <xdr:cNvSpPr txBox="1"/>
      </xdr:nvSpPr>
      <xdr:spPr>
        <a:xfrm>
          <a:off x="9397351" y="2159179"/>
          <a:ext cx="1666867" cy="26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Constraints</a:t>
          </a:r>
          <a:r>
            <a:rPr lang="en-CA" sz="1100" baseline="0"/>
            <a:t> used in Solver</a:t>
          </a:r>
        </a:p>
      </xdr:txBody>
    </xdr:sp>
    <xdr:clientData/>
  </xdr:oneCellAnchor>
  <xdr:oneCellAnchor>
    <xdr:from>
      <xdr:col>17</xdr:col>
      <xdr:colOff>299038</xdr:colOff>
      <xdr:row>11</xdr:row>
      <xdr:rowOff>137376</xdr:rowOff>
    </xdr:from>
    <xdr:ext cx="811569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7D556F-7902-44E5-93F8-AF600298AD40}"/>
            </a:ext>
          </a:extLst>
        </xdr:cNvPr>
        <xdr:cNvSpPr txBox="1"/>
      </xdr:nvSpPr>
      <xdr:spPr>
        <a:xfrm>
          <a:off x="11191828" y="4690326"/>
          <a:ext cx="811569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Cells to be</a:t>
          </a:r>
          <a:r>
            <a:rPr lang="en-CA" sz="1100" baseline="0"/>
            <a:t> </a:t>
          </a:r>
        </a:p>
        <a:p>
          <a:r>
            <a:rPr lang="en-CA" sz="1100" baseline="0"/>
            <a:t>changed</a:t>
          </a:r>
        </a:p>
        <a:p>
          <a:r>
            <a:rPr lang="en-CA" sz="1100" baseline="0"/>
            <a:t>by Solver</a:t>
          </a:r>
          <a:endParaRPr lang="en-CA" sz="1100"/>
        </a:p>
      </xdr:txBody>
    </xdr:sp>
    <xdr:clientData/>
  </xdr:oneCellAnchor>
  <xdr:twoCellAnchor>
    <xdr:from>
      <xdr:col>17</xdr:col>
      <xdr:colOff>1</xdr:colOff>
      <xdr:row>5</xdr:row>
      <xdr:rowOff>24848</xdr:rowOff>
    </xdr:from>
    <xdr:to>
      <xdr:col>17</xdr:col>
      <xdr:colOff>215349</xdr:colOff>
      <xdr:row>20</xdr:row>
      <xdr:rowOff>140805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233A2F41-92B7-45C0-B2C3-1E9D7153F39E}"/>
            </a:ext>
          </a:extLst>
        </xdr:cNvPr>
        <xdr:cNvSpPr/>
      </xdr:nvSpPr>
      <xdr:spPr>
        <a:xfrm>
          <a:off x="10892791" y="3480518"/>
          <a:ext cx="215348" cy="2859157"/>
        </a:xfrm>
        <a:prstGeom prst="rightBrace">
          <a:avLst/>
        </a:prstGeom>
        <a:ln w="508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15</xdr:col>
      <xdr:colOff>389281</xdr:colOff>
      <xdr:row>23</xdr:row>
      <xdr:rowOff>33133</xdr:rowOff>
    </xdr:from>
    <xdr:to>
      <xdr:col>15</xdr:col>
      <xdr:colOff>475521</xdr:colOff>
      <xdr:row>24</xdr:row>
      <xdr:rowOff>139464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18F3549-49F3-4285-8252-158FCB339195}"/>
            </a:ext>
          </a:extLst>
        </xdr:cNvPr>
        <xdr:cNvCxnSpPr>
          <a:stCxn id="2" idx="1"/>
        </xdr:cNvCxnSpPr>
      </xdr:nvCxnSpPr>
      <xdr:spPr>
        <a:xfrm flipH="1" flipV="1">
          <a:off x="9723781" y="6788263"/>
          <a:ext cx="86240" cy="289211"/>
        </a:xfrm>
        <a:prstGeom prst="straightConnector1">
          <a:avLst/>
        </a:prstGeom>
        <a:ln w="508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A432-4B25-4DEB-A939-40B181641B39}">
  <sheetPr>
    <pageSetUpPr fitToPage="1"/>
  </sheetPr>
  <dimension ref="A1:Q23"/>
  <sheetViews>
    <sheetView showGridLines="0" tabSelected="1" zoomScale="85" zoomScaleNormal="85" workbookViewId="0">
      <selection activeCell="Q6" sqref="Q6:Q21"/>
    </sheetView>
  </sheetViews>
  <sheetFormatPr defaultRowHeight="14.25" x14ac:dyDescent="0.45"/>
  <cols>
    <col min="1" max="1" width="27.265625" customWidth="1"/>
    <col min="2" max="2" width="8" customWidth="1"/>
    <col min="3" max="3" width="4.86328125" customWidth="1"/>
    <col min="4" max="4" width="9.3984375" customWidth="1"/>
    <col min="5" max="5" width="6" customWidth="1"/>
    <col min="6" max="6" width="11.3984375" customWidth="1"/>
    <col min="7" max="7" width="7.73046875" customWidth="1"/>
    <col min="8" max="8" width="6.59765625" customWidth="1"/>
    <col min="9" max="9" width="5.86328125" customWidth="1"/>
    <col min="10" max="10" width="5.73046875" customWidth="1"/>
    <col min="11" max="11" width="7.73046875" customWidth="1"/>
    <col min="12" max="12" width="8.59765625" customWidth="1"/>
    <col min="13" max="13" width="8.265625" customWidth="1"/>
    <col min="14" max="14" width="9.265625" customWidth="1"/>
    <col min="15" max="15" width="4.86328125" customWidth="1"/>
    <col min="16" max="16" width="11.265625" customWidth="1"/>
    <col min="17" max="17" width="10.265625" customWidth="1"/>
  </cols>
  <sheetData>
    <row r="1" spans="1:17" ht="31.15" thickBot="1" x14ac:dyDescent="0.95">
      <c r="A1" s="3" t="s">
        <v>0</v>
      </c>
    </row>
    <row r="2" spans="1:17" ht="32.25" customHeight="1" x14ac:dyDescent="0.45">
      <c r="A2" s="5"/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1" t="s">
        <v>14</v>
      </c>
      <c r="P2" s="6"/>
      <c r="Q2" s="6"/>
    </row>
    <row r="3" spans="1:17" ht="16.5" customHeight="1" x14ac:dyDescent="0.45">
      <c r="A3" s="24" t="s">
        <v>65</v>
      </c>
      <c r="B3" s="25">
        <v>1900</v>
      </c>
      <c r="C3" s="25">
        <v>30</v>
      </c>
      <c r="D3" s="25">
        <v>0</v>
      </c>
      <c r="E3" s="25">
        <v>0</v>
      </c>
      <c r="F3" s="25">
        <v>0</v>
      </c>
      <c r="G3" s="25">
        <v>1500</v>
      </c>
      <c r="H3" s="25">
        <v>150</v>
      </c>
      <c r="I3" s="25">
        <v>20</v>
      </c>
      <c r="J3" s="25">
        <v>0</v>
      </c>
      <c r="K3" s="25">
        <v>50</v>
      </c>
      <c r="L3" s="25">
        <v>3000</v>
      </c>
      <c r="M3" s="25">
        <v>300</v>
      </c>
      <c r="N3" s="25">
        <v>1000</v>
      </c>
      <c r="O3" s="26">
        <v>18</v>
      </c>
      <c r="P3" s="7"/>
      <c r="Q3" s="7"/>
    </row>
    <row r="4" spans="1:17" ht="16.5" customHeight="1" thickBot="1" x14ac:dyDescent="0.5">
      <c r="A4" s="24" t="s">
        <v>66</v>
      </c>
      <c r="B4" s="25">
        <v>2200</v>
      </c>
      <c r="C4" s="25">
        <v>75</v>
      </c>
      <c r="D4" s="25">
        <v>25</v>
      </c>
      <c r="E4" s="25">
        <v>2</v>
      </c>
      <c r="F4" s="25">
        <v>300</v>
      </c>
      <c r="G4" s="25">
        <v>2300</v>
      </c>
      <c r="H4" s="25">
        <v>300</v>
      </c>
      <c r="I4" s="25">
        <v>50</v>
      </c>
      <c r="J4" s="25">
        <v>50</v>
      </c>
      <c r="K4" s="25">
        <v>160</v>
      </c>
      <c r="L4" s="25">
        <v>7000</v>
      </c>
      <c r="M4" s="27">
        <f>10000000000</f>
        <v>10000000000</v>
      </c>
      <c r="N4" s="27">
        <f>10000000000</f>
        <v>10000000000</v>
      </c>
      <c r="O4" s="26">
        <v>40</v>
      </c>
      <c r="P4" s="7"/>
      <c r="Q4" s="7"/>
    </row>
    <row r="5" spans="1:17" ht="46.5" customHeight="1" x14ac:dyDescent="0.45">
      <c r="A5" s="5" t="s">
        <v>15</v>
      </c>
      <c r="B5" s="10"/>
      <c r="C5" s="10"/>
      <c r="D5" s="10"/>
      <c r="E5" s="10"/>
      <c r="F5" s="11"/>
      <c r="G5" s="11" t="s">
        <v>16</v>
      </c>
      <c r="H5" s="10"/>
      <c r="I5" s="10"/>
      <c r="J5" s="10"/>
      <c r="K5" s="10"/>
      <c r="L5" s="10"/>
      <c r="M5" s="10"/>
      <c r="N5" s="10"/>
      <c r="O5" s="12"/>
      <c r="P5" s="10" t="s">
        <v>17</v>
      </c>
      <c r="Q5" s="22" t="s">
        <v>18</v>
      </c>
    </row>
    <row r="6" spans="1:17" x14ac:dyDescent="0.45">
      <c r="A6" s="1" t="s">
        <v>19</v>
      </c>
      <c r="B6" s="2">
        <v>239</v>
      </c>
      <c r="C6" s="2">
        <v>11</v>
      </c>
      <c r="D6" s="2">
        <v>3</v>
      </c>
      <c r="E6" s="2">
        <v>0</v>
      </c>
      <c r="F6" s="2">
        <v>18</v>
      </c>
      <c r="G6" s="2">
        <v>232</v>
      </c>
      <c r="H6" s="2">
        <v>30</v>
      </c>
      <c r="I6" s="2">
        <v>1</v>
      </c>
      <c r="J6" s="2">
        <v>12</v>
      </c>
      <c r="K6" s="2">
        <v>4</v>
      </c>
      <c r="L6" s="2">
        <v>13.8</v>
      </c>
      <c r="M6" s="2">
        <v>0.7</v>
      </c>
      <c r="N6" s="2">
        <v>27.6</v>
      </c>
      <c r="O6" s="8">
        <v>2.2000000000000002</v>
      </c>
      <c r="P6" s="4">
        <v>0.85</v>
      </c>
      <c r="Q6" s="23">
        <v>0</v>
      </c>
    </row>
    <row r="7" spans="1:17" x14ac:dyDescent="0.45">
      <c r="A7" s="1" t="s">
        <v>20</v>
      </c>
      <c r="B7" s="2">
        <v>145</v>
      </c>
      <c r="C7" s="2">
        <v>1</v>
      </c>
      <c r="D7" s="2">
        <v>0</v>
      </c>
      <c r="E7" s="2">
        <v>0</v>
      </c>
      <c r="F7" s="2">
        <v>0</v>
      </c>
      <c r="G7" s="2">
        <v>289</v>
      </c>
      <c r="H7" s="2">
        <v>30</v>
      </c>
      <c r="I7" s="2">
        <v>2</v>
      </c>
      <c r="J7" s="2">
        <v>1</v>
      </c>
      <c r="K7" s="2">
        <v>6</v>
      </c>
      <c r="L7" s="2">
        <v>2.2999999999999998</v>
      </c>
      <c r="M7" s="2">
        <v>0.1</v>
      </c>
      <c r="N7" s="2">
        <v>0.8</v>
      </c>
      <c r="O7" s="8">
        <v>1.8</v>
      </c>
      <c r="P7" s="4">
        <v>0.85</v>
      </c>
      <c r="Q7" s="23">
        <v>0</v>
      </c>
    </row>
    <row r="8" spans="1:17" x14ac:dyDescent="0.45">
      <c r="A8" s="1" t="s">
        <v>21</v>
      </c>
      <c r="B8" s="2">
        <v>119</v>
      </c>
      <c r="C8" s="2">
        <v>0</v>
      </c>
      <c r="D8" s="2">
        <v>0</v>
      </c>
      <c r="E8" s="2">
        <v>0</v>
      </c>
      <c r="F8" s="2">
        <v>2</v>
      </c>
      <c r="G8" s="2">
        <v>72</v>
      </c>
      <c r="H8" s="2">
        <v>24</v>
      </c>
      <c r="I8" s="2">
        <v>0</v>
      </c>
      <c r="J8" s="2">
        <v>24</v>
      </c>
      <c r="K8" s="2">
        <v>6</v>
      </c>
      <c r="L8" s="2">
        <v>15</v>
      </c>
      <c r="M8" s="2">
        <v>0.9</v>
      </c>
      <c r="N8" s="2">
        <v>190</v>
      </c>
      <c r="O8" s="8">
        <v>0.1</v>
      </c>
      <c r="P8" s="4">
        <v>1.25</v>
      </c>
      <c r="Q8" s="23">
        <v>0</v>
      </c>
    </row>
    <row r="9" spans="1:17" x14ac:dyDescent="0.45">
      <c r="A9" s="1" t="s">
        <v>22</v>
      </c>
      <c r="B9" s="2">
        <v>190</v>
      </c>
      <c r="C9" s="2">
        <v>8</v>
      </c>
      <c r="D9" s="2">
        <v>3</v>
      </c>
      <c r="E9" s="2">
        <v>0</v>
      </c>
      <c r="F9" s="2">
        <v>25</v>
      </c>
      <c r="G9" s="2">
        <v>1040</v>
      </c>
      <c r="H9" s="2">
        <v>17</v>
      </c>
      <c r="I9" s="2">
        <v>5</v>
      </c>
      <c r="J9" s="2">
        <v>5</v>
      </c>
      <c r="K9" s="2">
        <v>14</v>
      </c>
      <c r="L9" s="2">
        <v>1250</v>
      </c>
      <c r="M9" s="2">
        <v>36</v>
      </c>
      <c r="N9" s="2">
        <v>80</v>
      </c>
      <c r="O9" s="8">
        <v>1.4</v>
      </c>
      <c r="P9" s="4">
        <v>2.5</v>
      </c>
      <c r="Q9" s="23">
        <v>0</v>
      </c>
    </row>
    <row r="10" spans="1:17" x14ac:dyDescent="0.45">
      <c r="A10" s="1" t="s">
        <v>23</v>
      </c>
      <c r="B10" s="2">
        <v>49</v>
      </c>
      <c r="C10" s="2">
        <v>1</v>
      </c>
      <c r="D10" s="2">
        <v>0</v>
      </c>
      <c r="E10" s="2">
        <v>0</v>
      </c>
      <c r="F10" s="2">
        <v>0</v>
      </c>
      <c r="G10" s="2">
        <v>57</v>
      </c>
      <c r="H10" s="2">
        <v>10</v>
      </c>
      <c r="I10" s="2">
        <v>5</v>
      </c>
      <c r="J10" s="2">
        <v>2</v>
      </c>
      <c r="K10" s="2">
        <v>3</v>
      </c>
      <c r="L10" s="2">
        <v>2167</v>
      </c>
      <c r="M10" s="2">
        <v>90.9</v>
      </c>
      <c r="N10" s="2">
        <v>56</v>
      </c>
      <c r="O10" s="8">
        <v>0.9</v>
      </c>
      <c r="P10" s="4">
        <v>0.4</v>
      </c>
      <c r="Q10" s="23">
        <v>0</v>
      </c>
    </row>
    <row r="11" spans="1:17" x14ac:dyDescent="0.45">
      <c r="A11" s="1" t="s">
        <v>24</v>
      </c>
      <c r="B11" s="2">
        <v>95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  <c r="H11" s="2">
        <v>25</v>
      </c>
      <c r="I11" s="2">
        <v>4</v>
      </c>
      <c r="J11" s="2">
        <v>19</v>
      </c>
      <c r="K11" s="2">
        <v>0</v>
      </c>
      <c r="L11" s="2">
        <v>98.3</v>
      </c>
      <c r="M11" s="2">
        <v>8.4</v>
      </c>
      <c r="N11" s="2">
        <v>10.9</v>
      </c>
      <c r="O11" s="8">
        <v>0.2</v>
      </c>
      <c r="P11" s="4">
        <v>0.4</v>
      </c>
      <c r="Q11" s="23">
        <v>0</v>
      </c>
    </row>
    <row r="12" spans="1:17" x14ac:dyDescent="0.45">
      <c r="A12" s="1" t="s">
        <v>25</v>
      </c>
      <c r="B12" s="2">
        <v>105</v>
      </c>
      <c r="C12" s="2">
        <v>2</v>
      </c>
      <c r="D12" s="2">
        <v>0</v>
      </c>
      <c r="E12" s="2">
        <v>0</v>
      </c>
      <c r="F12" s="2">
        <v>0</v>
      </c>
      <c r="G12" s="2">
        <v>72</v>
      </c>
      <c r="H12" s="2">
        <v>19</v>
      </c>
      <c r="I12" s="2">
        <v>3</v>
      </c>
      <c r="J12" s="2">
        <v>0</v>
      </c>
      <c r="K12" s="2">
        <v>4</v>
      </c>
      <c r="L12" s="2">
        <v>1000</v>
      </c>
      <c r="M12" s="2">
        <v>0</v>
      </c>
      <c r="N12" s="2">
        <v>98.5</v>
      </c>
      <c r="O12" s="8">
        <v>8.1999999999999993</v>
      </c>
      <c r="P12" s="4">
        <v>0.5</v>
      </c>
      <c r="Q12" s="23">
        <v>0</v>
      </c>
    </row>
    <row r="13" spans="1:17" x14ac:dyDescent="0.45">
      <c r="A13" s="1" t="s">
        <v>26</v>
      </c>
      <c r="B13" s="2">
        <v>69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18</v>
      </c>
      <c r="I13" s="2">
        <v>3</v>
      </c>
      <c r="J13" s="2">
        <v>12</v>
      </c>
      <c r="K13" s="2">
        <v>1</v>
      </c>
      <c r="L13" s="2">
        <v>346</v>
      </c>
      <c r="M13" s="2">
        <v>82.8</v>
      </c>
      <c r="N13" s="2">
        <v>60.2</v>
      </c>
      <c r="O13" s="8">
        <v>0.2</v>
      </c>
      <c r="P13" s="4">
        <v>0.3</v>
      </c>
      <c r="Q13" s="23">
        <v>0</v>
      </c>
    </row>
    <row r="14" spans="1:17" x14ac:dyDescent="0.45">
      <c r="A14" s="1" t="s">
        <v>27</v>
      </c>
      <c r="B14" s="2">
        <v>116</v>
      </c>
      <c r="C14" s="2">
        <v>0</v>
      </c>
      <c r="D14" s="2">
        <v>0</v>
      </c>
      <c r="E14" s="2">
        <v>0</v>
      </c>
      <c r="F14" s="2">
        <v>0</v>
      </c>
      <c r="G14" s="2">
        <v>2</v>
      </c>
      <c r="H14" s="2">
        <v>20</v>
      </c>
      <c r="I14" s="2">
        <v>8</v>
      </c>
      <c r="J14" s="2">
        <v>2</v>
      </c>
      <c r="K14" s="2">
        <v>9</v>
      </c>
      <c r="L14" s="2">
        <v>8</v>
      </c>
      <c r="M14" s="2">
        <v>1.5</v>
      </c>
      <c r="N14" s="2">
        <v>19</v>
      </c>
      <c r="O14" s="8">
        <v>3.3</v>
      </c>
      <c r="P14" s="4">
        <v>0.35</v>
      </c>
      <c r="Q14" s="23">
        <v>0</v>
      </c>
    </row>
    <row r="15" spans="1:17" x14ac:dyDescent="0.45">
      <c r="A15" s="1" t="s">
        <v>28</v>
      </c>
      <c r="B15" s="2">
        <v>10</v>
      </c>
      <c r="C15" s="2">
        <v>0</v>
      </c>
      <c r="D15" s="2">
        <v>0</v>
      </c>
      <c r="E15" s="2">
        <v>0</v>
      </c>
      <c r="F15" s="2">
        <v>0</v>
      </c>
      <c r="G15" s="2">
        <v>22</v>
      </c>
      <c r="H15" s="2">
        <v>2</v>
      </c>
      <c r="I15" s="2">
        <v>1</v>
      </c>
      <c r="J15" s="2">
        <v>1</v>
      </c>
      <c r="K15" s="2">
        <v>0</v>
      </c>
      <c r="L15" s="2">
        <v>3861</v>
      </c>
      <c r="M15" s="2">
        <v>0.7</v>
      </c>
      <c r="N15" s="2">
        <v>9</v>
      </c>
      <c r="O15" s="8">
        <v>0.2</v>
      </c>
      <c r="P15" s="4">
        <v>0.3</v>
      </c>
      <c r="Q15" s="23">
        <v>0</v>
      </c>
    </row>
    <row r="16" spans="1:17" x14ac:dyDescent="0.45">
      <c r="A16" s="1" t="s">
        <v>29</v>
      </c>
      <c r="B16" s="2">
        <v>28</v>
      </c>
      <c r="C16" s="2">
        <v>0</v>
      </c>
      <c r="D16" s="2">
        <v>0</v>
      </c>
      <c r="E16" s="2">
        <v>0</v>
      </c>
      <c r="F16" s="2">
        <v>0</v>
      </c>
      <c r="G16" s="2">
        <v>16</v>
      </c>
      <c r="H16" s="2">
        <v>6</v>
      </c>
      <c r="I16" s="2">
        <v>2</v>
      </c>
      <c r="J16" s="2">
        <v>1</v>
      </c>
      <c r="K16" s="2">
        <v>2</v>
      </c>
      <c r="L16" s="2">
        <v>604</v>
      </c>
      <c r="M16" s="2">
        <v>48.4</v>
      </c>
      <c r="N16" s="2">
        <v>28.1</v>
      </c>
      <c r="O16" s="8">
        <v>0.9</v>
      </c>
      <c r="P16" s="4">
        <v>0.5</v>
      </c>
      <c r="Q16" s="23">
        <v>0</v>
      </c>
    </row>
    <row r="17" spans="1:17" x14ac:dyDescent="0.45">
      <c r="A17" s="1" t="s">
        <v>30</v>
      </c>
      <c r="B17" s="2">
        <v>234</v>
      </c>
      <c r="C17" s="2">
        <v>9</v>
      </c>
      <c r="D17" s="2">
        <v>3</v>
      </c>
      <c r="E17" s="2">
        <v>0</v>
      </c>
      <c r="F17" s="2">
        <v>105</v>
      </c>
      <c r="G17" s="2">
        <v>105</v>
      </c>
      <c r="H17" s="2">
        <v>0</v>
      </c>
      <c r="I17" s="2">
        <v>0</v>
      </c>
      <c r="J17" s="2">
        <v>0</v>
      </c>
      <c r="K17" s="2">
        <v>35</v>
      </c>
      <c r="L17" s="2">
        <v>57.5</v>
      </c>
      <c r="M17" s="2">
        <v>0</v>
      </c>
      <c r="N17" s="2">
        <v>16.8</v>
      </c>
      <c r="O17" s="8">
        <v>1.7</v>
      </c>
      <c r="P17" s="4">
        <v>1.5</v>
      </c>
      <c r="Q17" s="23">
        <v>0</v>
      </c>
    </row>
    <row r="18" spans="1:17" x14ac:dyDescent="0.45">
      <c r="A18" s="1" t="s">
        <v>31</v>
      </c>
      <c r="B18" s="2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4</v>
      </c>
      <c r="I18" s="2">
        <v>1</v>
      </c>
      <c r="J18" s="2">
        <v>3</v>
      </c>
      <c r="K18" s="2">
        <v>0</v>
      </c>
      <c r="L18" s="2">
        <v>15.1</v>
      </c>
      <c r="M18" s="2">
        <v>2.7</v>
      </c>
      <c r="N18" s="2">
        <v>1.7</v>
      </c>
      <c r="O18" s="8">
        <v>0.1</v>
      </c>
      <c r="P18" s="4">
        <v>0.6</v>
      </c>
      <c r="Q18" s="23">
        <v>0</v>
      </c>
    </row>
    <row r="19" spans="1:17" x14ac:dyDescent="0.45">
      <c r="A19" s="1" t="s">
        <v>32</v>
      </c>
      <c r="B19" s="2">
        <v>41</v>
      </c>
      <c r="C19" s="2">
        <v>0</v>
      </c>
      <c r="D19" s="2">
        <v>0</v>
      </c>
      <c r="E19" s="2">
        <v>0</v>
      </c>
      <c r="F19" s="2">
        <v>0</v>
      </c>
      <c r="G19" s="2">
        <v>126</v>
      </c>
      <c r="H19" s="2">
        <v>7</v>
      </c>
      <c r="I19" s="2">
        <v>4</v>
      </c>
      <c r="J19" s="2">
        <v>1</v>
      </c>
      <c r="K19" s="2">
        <v>5</v>
      </c>
      <c r="L19" s="2">
        <v>18870</v>
      </c>
      <c r="M19" s="2">
        <v>17.600000000000001</v>
      </c>
      <c r="N19" s="2">
        <v>245</v>
      </c>
      <c r="O19" s="8">
        <v>6.4</v>
      </c>
      <c r="P19" s="4">
        <v>0.3</v>
      </c>
      <c r="Q19" s="23">
        <v>0</v>
      </c>
    </row>
    <row r="20" spans="1:17" x14ac:dyDescent="0.45">
      <c r="A20" s="1" t="s">
        <v>33</v>
      </c>
      <c r="B20" s="2">
        <v>105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27</v>
      </c>
      <c r="I20" s="2">
        <v>3</v>
      </c>
      <c r="J20" s="2">
        <v>14</v>
      </c>
      <c r="K20" s="2">
        <v>1</v>
      </c>
      <c r="L20" s="2">
        <v>75.5</v>
      </c>
      <c r="M20" s="2">
        <v>10.3</v>
      </c>
      <c r="N20" s="2">
        <v>5.9</v>
      </c>
      <c r="O20" s="8">
        <v>0.3</v>
      </c>
      <c r="P20" s="4">
        <v>0.3</v>
      </c>
      <c r="Q20" s="23">
        <v>0</v>
      </c>
    </row>
    <row r="21" spans="1:17" x14ac:dyDescent="0.45">
      <c r="A21" s="1" t="s">
        <v>34</v>
      </c>
      <c r="B21" s="2">
        <v>102</v>
      </c>
      <c r="C21" s="2">
        <v>2</v>
      </c>
      <c r="D21" s="2">
        <v>2</v>
      </c>
      <c r="E21" s="2">
        <v>0</v>
      </c>
      <c r="F21" s="2">
        <v>12</v>
      </c>
      <c r="G21" s="2">
        <v>107</v>
      </c>
      <c r="H21" s="2">
        <v>13</v>
      </c>
      <c r="I21" s="2">
        <v>0</v>
      </c>
      <c r="J21" s="2">
        <v>13</v>
      </c>
      <c r="K21" s="2">
        <v>8</v>
      </c>
      <c r="L21" s="2">
        <v>478</v>
      </c>
      <c r="M21" s="2">
        <v>0</v>
      </c>
      <c r="N21" s="2">
        <v>290</v>
      </c>
      <c r="O21" s="9">
        <v>0.1</v>
      </c>
      <c r="P21" s="4">
        <v>0.5</v>
      </c>
      <c r="Q21" s="23">
        <v>0</v>
      </c>
    </row>
    <row r="22" spans="1:17" ht="14.65" thickBot="1" x14ac:dyDescent="0.5">
      <c r="A22" s="13" t="s">
        <v>35</v>
      </c>
      <c r="B22" s="14">
        <f>SUMPRODUCT(B6:B21,$Q6:$Q21)</f>
        <v>0</v>
      </c>
      <c r="C22" s="14">
        <f t="shared" ref="C22:O22" si="0">SUMPRODUCT(C6:C21,$Q6:$Q21)</f>
        <v>0</v>
      </c>
      <c r="D22" s="14">
        <f t="shared" si="0"/>
        <v>0</v>
      </c>
      <c r="E22" s="14">
        <f t="shared" si="0"/>
        <v>0</v>
      </c>
      <c r="F22" s="14">
        <f t="shared" si="0"/>
        <v>0</v>
      </c>
      <c r="G22" s="14">
        <f t="shared" si="0"/>
        <v>0</v>
      </c>
      <c r="H22" s="14">
        <f t="shared" si="0"/>
        <v>0</v>
      </c>
      <c r="I22" s="14">
        <f t="shared" si="0"/>
        <v>0</v>
      </c>
      <c r="J22" s="14">
        <f t="shared" si="0"/>
        <v>0</v>
      </c>
      <c r="K22" s="14">
        <f t="shared" si="0"/>
        <v>0</v>
      </c>
      <c r="L22" s="14">
        <f t="shared" si="0"/>
        <v>0</v>
      </c>
      <c r="M22" s="14">
        <f t="shared" si="0"/>
        <v>0</v>
      </c>
      <c r="N22" s="14">
        <f t="shared" si="0"/>
        <v>0</v>
      </c>
      <c r="O22" s="14">
        <f t="shared" si="0"/>
        <v>0</v>
      </c>
      <c r="P22" s="15"/>
      <c r="Q22" s="16"/>
    </row>
    <row r="23" spans="1:17" ht="14.65" thickBot="1" x14ac:dyDescent="0.5">
      <c r="L23" s="17" t="s">
        <v>36</v>
      </c>
      <c r="M23" s="18"/>
      <c r="N23" s="18"/>
      <c r="O23" s="18"/>
      <c r="P23" s="19">
        <f>SUMPRODUCT(P6:P21,$Q6:$Q21)</f>
        <v>0</v>
      </c>
    </row>
  </sheetData>
  <pageMargins left="0.7" right="0.7" top="0.75" bottom="0.75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739C-6DF3-40DD-9174-14374B577315}">
  <dimension ref="A1:L53"/>
  <sheetViews>
    <sheetView topLeftCell="A25" zoomScaleNormal="100" workbookViewId="0">
      <selection activeCell="B53" sqref="B53"/>
    </sheetView>
  </sheetViews>
  <sheetFormatPr defaultRowHeight="14.25" x14ac:dyDescent="0.45"/>
  <cols>
    <col min="1" max="1" width="27" customWidth="1"/>
  </cols>
  <sheetData>
    <row r="1" spans="1:12" ht="31.15" thickBot="1" x14ac:dyDescent="0.95">
      <c r="A1" s="3" t="s">
        <v>38</v>
      </c>
    </row>
    <row r="2" spans="1:12" x14ac:dyDescent="0.45">
      <c r="A2" s="37" t="s">
        <v>39</v>
      </c>
      <c r="B2" s="38">
        <v>132</v>
      </c>
    </row>
    <row r="3" spans="1:12" x14ac:dyDescent="0.45">
      <c r="A3" s="29" t="s">
        <v>40</v>
      </c>
      <c r="B3" s="28">
        <v>0.6</v>
      </c>
    </row>
    <row r="4" spans="1:12" x14ac:dyDescent="0.45">
      <c r="A4" s="29" t="s">
        <v>41</v>
      </c>
      <c r="B4" s="28">
        <v>0</v>
      </c>
    </row>
    <row r="6" spans="1:12" ht="14.65" thickBot="1" x14ac:dyDescent="0.5">
      <c r="A6" t="s">
        <v>42</v>
      </c>
    </row>
    <row r="7" spans="1:12" x14ac:dyDescent="0.45">
      <c r="A7" s="30"/>
      <c r="B7" s="31" t="s">
        <v>43</v>
      </c>
      <c r="C7" s="31" t="s">
        <v>44</v>
      </c>
      <c r="D7" s="31" t="s">
        <v>45</v>
      </c>
      <c r="E7" s="31" t="s">
        <v>46</v>
      </c>
      <c r="F7" s="31" t="s">
        <v>47</v>
      </c>
      <c r="G7" s="31" t="s">
        <v>48</v>
      </c>
      <c r="H7" s="31" t="s">
        <v>49</v>
      </c>
      <c r="I7" s="31" t="s">
        <v>50</v>
      </c>
      <c r="J7" s="31" t="s">
        <v>51</v>
      </c>
      <c r="K7" s="31" t="s">
        <v>52</v>
      </c>
      <c r="L7" s="32" t="s">
        <v>37</v>
      </c>
    </row>
    <row r="8" spans="1:12" x14ac:dyDescent="0.45">
      <c r="A8" s="33" t="s">
        <v>53</v>
      </c>
      <c r="B8" s="35">
        <v>42</v>
      </c>
      <c r="C8" s="35">
        <v>42</v>
      </c>
      <c r="D8" s="35">
        <v>32</v>
      </c>
      <c r="E8" s="35">
        <v>12</v>
      </c>
      <c r="F8" s="35">
        <v>26</v>
      </c>
      <c r="G8" s="35">
        <v>112</v>
      </c>
      <c r="H8" s="35">
        <v>45</v>
      </c>
      <c r="I8" s="35">
        <v>14</v>
      </c>
      <c r="J8" s="35">
        <v>76</v>
      </c>
      <c r="K8" s="35">
        <v>38</v>
      </c>
      <c r="L8" s="34">
        <f>SUM(B8:K8)</f>
        <v>439</v>
      </c>
    </row>
    <row r="9" spans="1:12" x14ac:dyDescent="0.45">
      <c r="A9" s="33" t="s">
        <v>54</v>
      </c>
      <c r="B9" s="35">
        <v>42</v>
      </c>
      <c r="C9" s="35">
        <v>42</v>
      </c>
      <c r="D9" s="35">
        <v>32</v>
      </c>
      <c r="E9" s="35">
        <v>12</v>
      </c>
      <c r="F9" s="35">
        <v>26</v>
      </c>
      <c r="G9" s="35">
        <v>112</v>
      </c>
      <c r="H9" s="35">
        <v>45</v>
      </c>
      <c r="I9" s="35">
        <v>14</v>
      </c>
      <c r="J9" s="35">
        <v>76</v>
      </c>
      <c r="K9" s="35">
        <v>38</v>
      </c>
      <c r="L9" s="34">
        <f t="shared" ref="L9:L12" si="0">SUM(B9:K9)</f>
        <v>439</v>
      </c>
    </row>
    <row r="10" spans="1:12" x14ac:dyDescent="0.45">
      <c r="A10" s="33" t="s">
        <v>55</v>
      </c>
      <c r="B10" s="35">
        <f>IF(B9&gt;0,$B$2,0)</f>
        <v>132</v>
      </c>
      <c r="C10" s="35">
        <f t="shared" ref="C10:K10" si="1">IF(C9&gt;0,$B$2,0)</f>
        <v>132</v>
      </c>
      <c r="D10" s="35">
        <f t="shared" si="1"/>
        <v>132</v>
      </c>
      <c r="E10" s="35">
        <f t="shared" si="1"/>
        <v>132</v>
      </c>
      <c r="F10" s="35">
        <f t="shared" si="1"/>
        <v>132</v>
      </c>
      <c r="G10" s="35">
        <f t="shared" si="1"/>
        <v>132</v>
      </c>
      <c r="H10" s="35">
        <f t="shared" si="1"/>
        <v>132</v>
      </c>
      <c r="I10" s="35">
        <f t="shared" si="1"/>
        <v>132</v>
      </c>
      <c r="J10" s="35">
        <f t="shared" si="1"/>
        <v>132</v>
      </c>
      <c r="K10" s="35">
        <f t="shared" si="1"/>
        <v>132</v>
      </c>
      <c r="L10" s="36">
        <f t="shared" si="0"/>
        <v>1320</v>
      </c>
    </row>
    <row r="11" spans="1:12" x14ac:dyDescent="0.45">
      <c r="A11" s="33" t="s">
        <v>56</v>
      </c>
      <c r="B11" s="35">
        <f>$B$4+B9-B8</f>
        <v>0</v>
      </c>
      <c r="C11" s="35">
        <f>B11+C9-C8</f>
        <v>0</v>
      </c>
      <c r="D11" s="35">
        <f t="shared" ref="D11:K11" si="2">C11+D9-D8</f>
        <v>0</v>
      </c>
      <c r="E11" s="35">
        <f t="shared" si="2"/>
        <v>0</v>
      </c>
      <c r="F11" s="35">
        <f t="shared" si="2"/>
        <v>0</v>
      </c>
      <c r="G11" s="35">
        <f t="shared" si="2"/>
        <v>0</v>
      </c>
      <c r="H11" s="35">
        <f t="shared" si="2"/>
        <v>0</v>
      </c>
      <c r="I11" s="35">
        <f t="shared" si="2"/>
        <v>0</v>
      </c>
      <c r="J11" s="35">
        <f t="shared" si="2"/>
        <v>0</v>
      </c>
      <c r="K11" s="35">
        <f t="shared" si="2"/>
        <v>0</v>
      </c>
      <c r="L11" s="34">
        <f t="shared" si="0"/>
        <v>0</v>
      </c>
    </row>
    <row r="12" spans="1:12" x14ac:dyDescent="0.45">
      <c r="A12" s="33" t="s">
        <v>57</v>
      </c>
      <c r="B12" s="35">
        <f>B11*$B$3</f>
        <v>0</v>
      </c>
      <c r="C12" s="35">
        <f t="shared" ref="C12:K12" si="3">C11*$B$3</f>
        <v>0</v>
      </c>
      <c r="D12" s="35">
        <f t="shared" si="3"/>
        <v>0</v>
      </c>
      <c r="E12" s="35">
        <f t="shared" si="3"/>
        <v>0</v>
      </c>
      <c r="F12" s="35">
        <f t="shared" si="3"/>
        <v>0</v>
      </c>
      <c r="G12" s="35">
        <f t="shared" si="3"/>
        <v>0</v>
      </c>
      <c r="H12" s="35">
        <f t="shared" si="3"/>
        <v>0</v>
      </c>
      <c r="I12" s="35">
        <f t="shared" si="3"/>
        <v>0</v>
      </c>
      <c r="J12" s="35">
        <f t="shared" si="3"/>
        <v>0</v>
      </c>
      <c r="K12" s="35">
        <f t="shared" si="3"/>
        <v>0</v>
      </c>
      <c r="L12" s="36">
        <f t="shared" si="0"/>
        <v>0</v>
      </c>
    </row>
    <row r="13" spans="1:12" ht="14.65" thickBot="1" x14ac:dyDescent="0.5">
      <c r="A13" s="55" t="s">
        <v>58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39">
        <f>L10+L12</f>
        <v>1320</v>
      </c>
    </row>
    <row r="15" spans="1:12" ht="14.65" thickBot="1" x14ac:dyDescent="0.5">
      <c r="A15" t="s">
        <v>59</v>
      </c>
    </row>
    <row r="16" spans="1:12" x14ac:dyDescent="0.45">
      <c r="A16" s="30"/>
      <c r="B16" s="31" t="s">
        <v>43</v>
      </c>
      <c r="C16" s="31" t="s">
        <v>44</v>
      </c>
      <c r="D16" s="31" t="s">
        <v>45</v>
      </c>
      <c r="E16" s="31" t="s">
        <v>46</v>
      </c>
      <c r="F16" s="31" t="s">
        <v>47</v>
      </c>
      <c r="G16" s="31" t="s">
        <v>48</v>
      </c>
      <c r="H16" s="31" t="s">
        <v>49</v>
      </c>
      <c r="I16" s="31" t="s">
        <v>50</v>
      </c>
      <c r="J16" s="31" t="s">
        <v>51</v>
      </c>
      <c r="K16" s="31" t="s">
        <v>52</v>
      </c>
      <c r="L16" s="32" t="s">
        <v>37</v>
      </c>
    </row>
    <row r="17" spans="1:12" x14ac:dyDescent="0.45">
      <c r="A17" s="33" t="s">
        <v>53</v>
      </c>
      <c r="B17" s="35">
        <v>42</v>
      </c>
      <c r="C17" s="35">
        <v>42</v>
      </c>
      <c r="D17" s="35">
        <v>32</v>
      </c>
      <c r="E17" s="35">
        <v>12</v>
      </c>
      <c r="F17" s="35">
        <v>26</v>
      </c>
      <c r="G17" s="35">
        <v>112</v>
      </c>
      <c r="H17" s="35">
        <v>45</v>
      </c>
      <c r="I17" s="35">
        <v>14</v>
      </c>
      <c r="J17" s="35">
        <v>76</v>
      </c>
      <c r="K17" s="35">
        <v>38</v>
      </c>
      <c r="L17" s="34">
        <f>SUM(B17:K17)</f>
        <v>439</v>
      </c>
    </row>
    <row r="18" spans="1:12" x14ac:dyDescent="0.45">
      <c r="A18" s="33" t="s">
        <v>54</v>
      </c>
      <c r="B18" s="35">
        <v>439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4">
        <f t="shared" ref="L18:L21" si="4">SUM(B18:K18)</f>
        <v>439</v>
      </c>
    </row>
    <row r="19" spans="1:12" x14ac:dyDescent="0.45">
      <c r="A19" s="33" t="s">
        <v>55</v>
      </c>
      <c r="B19" s="35">
        <f>IF(B18&gt;0,$B$2,0)</f>
        <v>132</v>
      </c>
      <c r="C19" s="35">
        <f t="shared" ref="C19" si="5">IF(C18&gt;0,$B$2,0)</f>
        <v>0</v>
      </c>
      <c r="D19" s="35">
        <f t="shared" ref="D19" si="6">IF(D18&gt;0,$B$2,0)</f>
        <v>0</v>
      </c>
      <c r="E19" s="35">
        <f t="shared" ref="E19" si="7">IF(E18&gt;0,$B$2,0)</f>
        <v>0</v>
      </c>
      <c r="F19" s="35">
        <f t="shared" ref="F19" si="8">IF(F18&gt;0,$B$2,0)</f>
        <v>0</v>
      </c>
      <c r="G19" s="35">
        <f t="shared" ref="G19" si="9">IF(G18&gt;0,$B$2,0)</f>
        <v>0</v>
      </c>
      <c r="H19" s="35">
        <f t="shared" ref="H19" si="10">IF(H18&gt;0,$B$2,0)</f>
        <v>0</v>
      </c>
      <c r="I19" s="35">
        <f t="shared" ref="I19" si="11">IF(I18&gt;0,$B$2,0)</f>
        <v>0</v>
      </c>
      <c r="J19" s="35">
        <f t="shared" ref="J19" si="12">IF(J18&gt;0,$B$2,0)</f>
        <v>0</v>
      </c>
      <c r="K19" s="35">
        <f t="shared" ref="K19" si="13">IF(K18&gt;0,$B$2,0)</f>
        <v>0</v>
      </c>
      <c r="L19" s="36">
        <f t="shared" si="4"/>
        <v>132</v>
      </c>
    </row>
    <row r="20" spans="1:12" x14ac:dyDescent="0.45">
      <c r="A20" s="33" t="s">
        <v>56</v>
      </c>
      <c r="B20" s="35">
        <f>$B$4+B18-B17</f>
        <v>397</v>
      </c>
      <c r="C20" s="35">
        <f>B20+C18-C17</f>
        <v>355</v>
      </c>
      <c r="D20" s="35">
        <f t="shared" ref="D20:K20" si="14">C20+D18-D17</f>
        <v>323</v>
      </c>
      <c r="E20" s="35">
        <f t="shared" si="14"/>
        <v>311</v>
      </c>
      <c r="F20" s="35">
        <f t="shared" si="14"/>
        <v>285</v>
      </c>
      <c r="G20" s="35">
        <f t="shared" si="14"/>
        <v>173</v>
      </c>
      <c r="H20" s="35">
        <f t="shared" si="14"/>
        <v>128</v>
      </c>
      <c r="I20" s="35">
        <f t="shared" si="14"/>
        <v>114</v>
      </c>
      <c r="J20" s="35">
        <f t="shared" si="14"/>
        <v>38</v>
      </c>
      <c r="K20" s="35">
        <f t="shared" si="14"/>
        <v>0</v>
      </c>
      <c r="L20" s="34">
        <f t="shared" si="4"/>
        <v>2124</v>
      </c>
    </row>
    <row r="21" spans="1:12" x14ac:dyDescent="0.45">
      <c r="A21" s="33" t="s">
        <v>57</v>
      </c>
      <c r="B21" s="35">
        <f>B20*$B$3</f>
        <v>238.2</v>
      </c>
      <c r="C21" s="35">
        <f t="shared" ref="C21" si="15">C20*$B$3</f>
        <v>213</v>
      </c>
      <c r="D21" s="35">
        <f t="shared" ref="D21" si="16">D20*$B$3</f>
        <v>193.79999999999998</v>
      </c>
      <c r="E21" s="35">
        <f t="shared" ref="E21" si="17">E20*$B$3</f>
        <v>186.6</v>
      </c>
      <c r="F21" s="35">
        <f t="shared" ref="F21" si="18">F20*$B$3</f>
        <v>171</v>
      </c>
      <c r="G21" s="35">
        <f t="shared" ref="G21" si="19">G20*$B$3</f>
        <v>103.8</v>
      </c>
      <c r="H21" s="35">
        <f t="shared" ref="H21" si="20">H20*$B$3</f>
        <v>76.8</v>
      </c>
      <c r="I21" s="35">
        <f t="shared" ref="I21" si="21">I20*$B$3</f>
        <v>68.399999999999991</v>
      </c>
      <c r="J21" s="35">
        <f t="shared" ref="J21" si="22">J20*$B$3</f>
        <v>22.8</v>
      </c>
      <c r="K21" s="35">
        <f t="shared" ref="K21" si="23">K20*$B$3</f>
        <v>0</v>
      </c>
      <c r="L21" s="36">
        <f t="shared" si="4"/>
        <v>1274.4000000000001</v>
      </c>
    </row>
    <row r="22" spans="1:12" ht="14.65" thickBot="1" x14ac:dyDescent="0.5">
      <c r="A22" s="55" t="s">
        <v>58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39">
        <f>L19+L21</f>
        <v>1406.4</v>
      </c>
    </row>
    <row r="24" spans="1:12" ht="14.65" thickBot="1" x14ac:dyDescent="0.5">
      <c r="A24" t="s">
        <v>60</v>
      </c>
    </row>
    <row r="25" spans="1:12" x14ac:dyDescent="0.45">
      <c r="A25" s="30"/>
      <c r="B25" s="31" t="s">
        <v>43</v>
      </c>
      <c r="C25" s="31" t="s">
        <v>44</v>
      </c>
      <c r="D25" s="31" t="s">
        <v>45</v>
      </c>
      <c r="E25" s="31" t="s">
        <v>46</v>
      </c>
      <c r="F25" s="31" t="s">
        <v>47</v>
      </c>
      <c r="G25" s="31" t="s">
        <v>48</v>
      </c>
      <c r="H25" s="31" t="s">
        <v>49</v>
      </c>
      <c r="I25" s="31" t="s">
        <v>50</v>
      </c>
      <c r="J25" s="31" t="s">
        <v>51</v>
      </c>
      <c r="K25" s="31" t="s">
        <v>52</v>
      </c>
      <c r="L25" s="32" t="s">
        <v>37</v>
      </c>
    </row>
    <row r="26" spans="1:12" x14ac:dyDescent="0.45">
      <c r="A26" s="33" t="s">
        <v>53</v>
      </c>
      <c r="B26" s="35">
        <v>42</v>
      </c>
      <c r="C26" s="35">
        <v>42</v>
      </c>
      <c r="D26" s="35">
        <v>32</v>
      </c>
      <c r="E26" s="35">
        <v>12</v>
      </c>
      <c r="F26" s="35">
        <v>26</v>
      </c>
      <c r="G26" s="35">
        <v>112</v>
      </c>
      <c r="H26" s="35">
        <v>45</v>
      </c>
      <c r="I26" s="35">
        <v>14</v>
      </c>
      <c r="J26" s="35">
        <v>76</v>
      </c>
      <c r="K26" s="35">
        <v>38</v>
      </c>
      <c r="L26" s="34">
        <f>SUM(B26:K26)</f>
        <v>439</v>
      </c>
    </row>
    <row r="27" spans="1:12" x14ac:dyDescent="0.45">
      <c r="A27" s="33" t="s">
        <v>54</v>
      </c>
      <c r="B27" s="35">
        <f>B26+C26</f>
        <v>84</v>
      </c>
      <c r="C27" s="35">
        <v>0</v>
      </c>
      <c r="D27" s="35">
        <f>D26+E26</f>
        <v>44</v>
      </c>
      <c r="E27" s="35">
        <v>0</v>
      </c>
      <c r="F27" s="35">
        <f>F26+G26</f>
        <v>138</v>
      </c>
      <c r="G27" s="35">
        <v>0</v>
      </c>
      <c r="H27" s="35">
        <f>H26+I26</f>
        <v>59</v>
      </c>
      <c r="I27" s="35">
        <v>0</v>
      </c>
      <c r="J27" s="35">
        <f>J26+K26</f>
        <v>114</v>
      </c>
      <c r="K27" s="35">
        <v>0</v>
      </c>
      <c r="L27" s="34">
        <f t="shared" ref="L27:L30" si="24">SUM(B27:K27)</f>
        <v>439</v>
      </c>
    </row>
    <row r="28" spans="1:12" x14ac:dyDescent="0.45">
      <c r="A28" s="33" t="s">
        <v>55</v>
      </c>
      <c r="B28" s="35">
        <f>IF(B27&gt;0,$B$2,0)</f>
        <v>132</v>
      </c>
      <c r="C28" s="35">
        <f t="shared" ref="C28" si="25">IF(C27&gt;0,$B$2,0)</f>
        <v>0</v>
      </c>
      <c r="D28" s="35">
        <f t="shared" ref="D28" si="26">IF(D27&gt;0,$B$2,0)</f>
        <v>132</v>
      </c>
      <c r="E28" s="35">
        <f t="shared" ref="E28" si="27">IF(E27&gt;0,$B$2,0)</f>
        <v>0</v>
      </c>
      <c r="F28" s="35">
        <f t="shared" ref="F28" si="28">IF(F27&gt;0,$B$2,0)</f>
        <v>132</v>
      </c>
      <c r="G28" s="35">
        <f t="shared" ref="G28" si="29">IF(G27&gt;0,$B$2,0)</f>
        <v>0</v>
      </c>
      <c r="H28" s="35">
        <f t="shared" ref="H28" si="30">IF(H27&gt;0,$B$2,0)</f>
        <v>132</v>
      </c>
      <c r="I28" s="35">
        <f t="shared" ref="I28" si="31">IF(I27&gt;0,$B$2,0)</f>
        <v>0</v>
      </c>
      <c r="J28" s="35">
        <f t="shared" ref="J28" si="32">IF(J27&gt;0,$B$2,0)</f>
        <v>132</v>
      </c>
      <c r="K28" s="35">
        <f t="shared" ref="K28" si="33">IF(K27&gt;0,$B$2,0)</f>
        <v>0</v>
      </c>
      <c r="L28" s="36">
        <f t="shared" si="24"/>
        <v>660</v>
      </c>
    </row>
    <row r="29" spans="1:12" x14ac:dyDescent="0.45">
      <c r="A29" s="33" t="s">
        <v>56</v>
      </c>
      <c r="B29" s="35">
        <f>$B$4+B27-B26</f>
        <v>42</v>
      </c>
      <c r="C29" s="35">
        <f>B29+C27-C26</f>
        <v>0</v>
      </c>
      <c r="D29" s="35">
        <f t="shared" ref="D29:K29" si="34">C29+D27-D26</f>
        <v>12</v>
      </c>
      <c r="E29" s="35">
        <f t="shared" si="34"/>
        <v>0</v>
      </c>
      <c r="F29" s="35">
        <f t="shared" si="34"/>
        <v>112</v>
      </c>
      <c r="G29" s="35">
        <f t="shared" si="34"/>
        <v>0</v>
      </c>
      <c r="H29" s="35">
        <f t="shared" si="34"/>
        <v>14</v>
      </c>
      <c r="I29" s="35">
        <f t="shared" si="34"/>
        <v>0</v>
      </c>
      <c r="J29" s="35">
        <f t="shared" si="34"/>
        <v>38</v>
      </c>
      <c r="K29" s="35">
        <f t="shared" si="34"/>
        <v>0</v>
      </c>
      <c r="L29" s="34">
        <f t="shared" si="24"/>
        <v>218</v>
      </c>
    </row>
    <row r="30" spans="1:12" x14ac:dyDescent="0.45">
      <c r="A30" s="33" t="s">
        <v>57</v>
      </c>
      <c r="B30" s="35">
        <f>B29*$B$3</f>
        <v>25.2</v>
      </c>
      <c r="C30" s="35">
        <f t="shared" ref="C30" si="35">C29*$B$3</f>
        <v>0</v>
      </c>
      <c r="D30" s="35">
        <f t="shared" ref="D30" si="36">D29*$B$3</f>
        <v>7.1999999999999993</v>
      </c>
      <c r="E30" s="35">
        <f t="shared" ref="E30" si="37">E29*$B$3</f>
        <v>0</v>
      </c>
      <c r="F30" s="35">
        <f t="shared" ref="F30" si="38">F29*$B$3</f>
        <v>67.2</v>
      </c>
      <c r="G30" s="35">
        <f t="shared" ref="G30" si="39">G29*$B$3</f>
        <v>0</v>
      </c>
      <c r="H30" s="35">
        <f t="shared" ref="H30" si="40">H29*$B$3</f>
        <v>8.4</v>
      </c>
      <c r="I30" s="35">
        <f t="shared" ref="I30" si="41">I29*$B$3</f>
        <v>0</v>
      </c>
      <c r="J30" s="35">
        <f t="shared" ref="J30" si="42">J29*$B$3</f>
        <v>22.8</v>
      </c>
      <c r="K30" s="35">
        <f t="shared" ref="K30" si="43">K29*$B$3</f>
        <v>0</v>
      </c>
      <c r="L30" s="36">
        <f t="shared" si="24"/>
        <v>130.80000000000001</v>
      </c>
    </row>
    <row r="31" spans="1:12" ht="14.65" thickBot="1" x14ac:dyDescent="0.5">
      <c r="A31" s="55" t="s">
        <v>58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39">
        <f>L28+L30</f>
        <v>790.8</v>
      </c>
    </row>
    <row r="33" spans="1:12" ht="14.65" thickBot="1" x14ac:dyDescent="0.5">
      <c r="A33" t="s">
        <v>61</v>
      </c>
    </row>
    <row r="34" spans="1:12" x14ac:dyDescent="0.45">
      <c r="A34" s="30"/>
      <c r="B34" s="31" t="s">
        <v>43</v>
      </c>
      <c r="C34" s="31" t="s">
        <v>44</v>
      </c>
      <c r="D34" s="31" t="s">
        <v>45</v>
      </c>
      <c r="E34" s="31" t="s">
        <v>46</v>
      </c>
      <c r="F34" s="31" t="s">
        <v>47</v>
      </c>
      <c r="G34" s="31" t="s">
        <v>48</v>
      </c>
      <c r="H34" s="31" t="s">
        <v>49</v>
      </c>
      <c r="I34" s="31" t="s">
        <v>50</v>
      </c>
      <c r="J34" s="31" t="s">
        <v>51</v>
      </c>
      <c r="K34" s="31" t="s">
        <v>52</v>
      </c>
      <c r="L34" s="32" t="s">
        <v>37</v>
      </c>
    </row>
    <row r="35" spans="1:12" x14ac:dyDescent="0.45">
      <c r="A35" s="33" t="s">
        <v>53</v>
      </c>
      <c r="B35" s="35">
        <v>42</v>
      </c>
      <c r="C35" s="35">
        <v>42</v>
      </c>
      <c r="D35" s="35">
        <v>32</v>
      </c>
      <c r="E35" s="35">
        <v>12</v>
      </c>
      <c r="F35" s="35">
        <v>26</v>
      </c>
      <c r="G35" s="35">
        <v>112</v>
      </c>
      <c r="H35" s="35">
        <v>45</v>
      </c>
      <c r="I35" s="35">
        <v>14</v>
      </c>
      <c r="J35" s="35">
        <v>76</v>
      </c>
      <c r="K35" s="35">
        <v>38</v>
      </c>
      <c r="L35" s="34">
        <f>SUM(B35:K35)</f>
        <v>439</v>
      </c>
    </row>
    <row r="36" spans="1:12" x14ac:dyDescent="0.45">
      <c r="A36" s="33" t="s">
        <v>54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4">
        <f t="shared" ref="L36:L39" si="44">SUM(B36:K36)</f>
        <v>0</v>
      </c>
    </row>
    <row r="37" spans="1:12" x14ac:dyDescent="0.45">
      <c r="A37" s="33" t="s">
        <v>55</v>
      </c>
      <c r="B37" s="35">
        <f>IF(B36&gt;0,$B$2,0)</f>
        <v>0</v>
      </c>
      <c r="C37" s="35">
        <f t="shared" ref="C37" si="45">IF(C36&gt;0,$B$2,0)</f>
        <v>0</v>
      </c>
      <c r="D37" s="35">
        <f t="shared" ref="D37" si="46">IF(D36&gt;0,$B$2,0)</f>
        <v>0</v>
      </c>
      <c r="E37" s="35">
        <f t="shared" ref="E37" si="47">IF(E36&gt;0,$B$2,0)</f>
        <v>0</v>
      </c>
      <c r="F37" s="35">
        <f t="shared" ref="F37" si="48">IF(F36&gt;0,$B$2,0)</f>
        <v>0</v>
      </c>
      <c r="G37" s="35">
        <f t="shared" ref="G37" si="49">IF(G36&gt;0,$B$2,0)</f>
        <v>0</v>
      </c>
      <c r="H37" s="35">
        <f t="shared" ref="H37" si="50">IF(H36&gt;0,$B$2,0)</f>
        <v>0</v>
      </c>
      <c r="I37" s="35">
        <f t="shared" ref="I37" si="51">IF(I36&gt;0,$B$2,0)</f>
        <v>0</v>
      </c>
      <c r="J37" s="35">
        <f t="shared" ref="J37" si="52">IF(J36&gt;0,$B$2,0)</f>
        <v>0</v>
      </c>
      <c r="K37" s="35">
        <f t="shared" ref="K37" si="53">IF(K36&gt;0,$B$2,0)</f>
        <v>0</v>
      </c>
      <c r="L37" s="36">
        <f t="shared" si="44"/>
        <v>0</v>
      </c>
    </row>
    <row r="38" spans="1:12" x14ac:dyDescent="0.45">
      <c r="A38" s="33" t="s">
        <v>56</v>
      </c>
      <c r="B38" s="35">
        <f>$B$4+B36-B35</f>
        <v>-42</v>
      </c>
      <c r="C38" s="35">
        <f>B38+C36-C35</f>
        <v>-84</v>
      </c>
      <c r="D38" s="35">
        <f t="shared" ref="D38:K38" si="54">C38+D36-D35</f>
        <v>-116</v>
      </c>
      <c r="E38" s="35">
        <f t="shared" si="54"/>
        <v>-128</v>
      </c>
      <c r="F38" s="35">
        <f t="shared" si="54"/>
        <v>-154</v>
      </c>
      <c r="G38" s="35">
        <f t="shared" si="54"/>
        <v>-266</v>
      </c>
      <c r="H38" s="35">
        <f t="shared" si="54"/>
        <v>-311</v>
      </c>
      <c r="I38" s="35">
        <f t="shared" si="54"/>
        <v>-325</v>
      </c>
      <c r="J38" s="35">
        <f t="shared" si="54"/>
        <v>-401</v>
      </c>
      <c r="K38" s="35">
        <f t="shared" si="54"/>
        <v>-439</v>
      </c>
      <c r="L38" s="34">
        <f t="shared" si="44"/>
        <v>-2266</v>
      </c>
    </row>
    <row r="39" spans="1:12" x14ac:dyDescent="0.45">
      <c r="A39" s="33" t="s">
        <v>57</v>
      </c>
      <c r="B39" s="35">
        <f>B38*$B$3</f>
        <v>-25.2</v>
      </c>
      <c r="C39" s="35">
        <f t="shared" ref="C39" si="55">C38*$B$3</f>
        <v>-50.4</v>
      </c>
      <c r="D39" s="35">
        <f t="shared" ref="D39" si="56">D38*$B$3</f>
        <v>-69.599999999999994</v>
      </c>
      <c r="E39" s="35">
        <f t="shared" ref="E39" si="57">E38*$B$3</f>
        <v>-76.8</v>
      </c>
      <c r="F39" s="35">
        <f t="shared" ref="F39" si="58">F38*$B$3</f>
        <v>-92.399999999999991</v>
      </c>
      <c r="G39" s="35">
        <f t="shared" ref="G39" si="59">G38*$B$3</f>
        <v>-159.6</v>
      </c>
      <c r="H39" s="35">
        <f t="shared" ref="H39" si="60">H38*$B$3</f>
        <v>-186.6</v>
      </c>
      <c r="I39" s="35">
        <f t="shared" ref="I39" si="61">I38*$B$3</f>
        <v>-195</v>
      </c>
      <c r="J39" s="35">
        <f t="shared" ref="J39" si="62">J38*$B$3</f>
        <v>-240.6</v>
      </c>
      <c r="K39" s="35">
        <f t="shared" ref="K39" si="63">K38*$B$3</f>
        <v>-263.39999999999998</v>
      </c>
      <c r="L39" s="36">
        <f t="shared" si="44"/>
        <v>-1359.6</v>
      </c>
    </row>
    <row r="40" spans="1:12" ht="14.65" thickBot="1" x14ac:dyDescent="0.5">
      <c r="A40" s="55" t="s">
        <v>58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39">
        <f>L37+L39</f>
        <v>-1359.6</v>
      </c>
    </row>
    <row r="43" spans="1:12" ht="14.65" thickBot="1" x14ac:dyDescent="0.5">
      <c r="A43" t="s">
        <v>62</v>
      </c>
    </row>
    <row r="44" spans="1:12" x14ac:dyDescent="0.45">
      <c r="A44" s="30"/>
      <c r="B44" s="31" t="s">
        <v>43</v>
      </c>
      <c r="C44" s="31" t="s">
        <v>44</v>
      </c>
      <c r="D44" s="31" t="s">
        <v>45</v>
      </c>
      <c r="E44" s="31" t="s">
        <v>46</v>
      </c>
      <c r="F44" s="31" t="s">
        <v>47</v>
      </c>
      <c r="G44" s="31" t="s">
        <v>48</v>
      </c>
      <c r="H44" s="31" t="s">
        <v>49</v>
      </c>
      <c r="I44" s="31" t="s">
        <v>50</v>
      </c>
      <c r="J44" s="31" t="s">
        <v>51</v>
      </c>
      <c r="K44" s="31" t="s">
        <v>52</v>
      </c>
      <c r="L44" s="32" t="s">
        <v>37</v>
      </c>
    </row>
    <row r="45" spans="1:12" x14ac:dyDescent="0.45">
      <c r="A45" s="33" t="s">
        <v>53</v>
      </c>
      <c r="B45" s="35">
        <v>42</v>
      </c>
      <c r="C45" s="35">
        <v>42</v>
      </c>
      <c r="D45" s="35">
        <v>32</v>
      </c>
      <c r="E45" s="35">
        <v>12</v>
      </c>
      <c r="F45" s="35">
        <v>26</v>
      </c>
      <c r="G45" s="35">
        <v>112</v>
      </c>
      <c r="H45" s="35">
        <v>45</v>
      </c>
      <c r="I45" s="35">
        <v>14</v>
      </c>
      <c r="J45" s="35">
        <v>76</v>
      </c>
      <c r="K45" s="35">
        <v>38</v>
      </c>
      <c r="L45" s="34">
        <f>SUM(B45:K45)</f>
        <v>439</v>
      </c>
    </row>
    <row r="46" spans="1:12" x14ac:dyDescent="0.45">
      <c r="A46" s="33" t="s">
        <v>54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4">
        <f t="shared" ref="L46:L50" si="64">SUM(B46:K46)</f>
        <v>0</v>
      </c>
    </row>
    <row r="47" spans="1:12" x14ac:dyDescent="0.45">
      <c r="A47" s="33" t="s">
        <v>63</v>
      </c>
      <c r="B47" s="35">
        <v>0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4"/>
    </row>
    <row r="48" spans="1:12" x14ac:dyDescent="0.45">
      <c r="A48" s="33" t="s">
        <v>55</v>
      </c>
      <c r="B48" s="35">
        <f>B47*$B$2</f>
        <v>0</v>
      </c>
      <c r="C48" s="35">
        <f t="shared" ref="C48:K48" si="65">C47*$B$2</f>
        <v>0</v>
      </c>
      <c r="D48" s="35">
        <f t="shared" si="65"/>
        <v>0</v>
      </c>
      <c r="E48" s="35">
        <f t="shared" si="65"/>
        <v>0</v>
      </c>
      <c r="F48" s="35">
        <f t="shared" si="65"/>
        <v>0</v>
      </c>
      <c r="G48" s="35">
        <f t="shared" si="65"/>
        <v>0</v>
      </c>
      <c r="H48" s="35">
        <f t="shared" si="65"/>
        <v>0</v>
      </c>
      <c r="I48" s="35">
        <f t="shared" si="65"/>
        <v>0</v>
      </c>
      <c r="J48" s="35">
        <f t="shared" si="65"/>
        <v>0</v>
      </c>
      <c r="K48" s="35">
        <f t="shared" si="65"/>
        <v>0</v>
      </c>
      <c r="L48" s="36">
        <f t="shared" si="64"/>
        <v>0</v>
      </c>
    </row>
    <row r="49" spans="1:12" x14ac:dyDescent="0.45">
      <c r="A49" s="33" t="s">
        <v>56</v>
      </c>
      <c r="B49" s="35">
        <f>$B$4+B46-B45</f>
        <v>-42</v>
      </c>
      <c r="C49" s="35">
        <f>B49+C46-C45</f>
        <v>-84</v>
      </c>
      <c r="D49" s="35">
        <f t="shared" ref="D49:K49" si="66">C49+D46-D45</f>
        <v>-116</v>
      </c>
      <c r="E49" s="35">
        <f t="shared" si="66"/>
        <v>-128</v>
      </c>
      <c r="F49" s="35">
        <f t="shared" si="66"/>
        <v>-154</v>
      </c>
      <c r="G49" s="35">
        <f t="shared" si="66"/>
        <v>-266</v>
      </c>
      <c r="H49" s="35">
        <f t="shared" si="66"/>
        <v>-311</v>
      </c>
      <c r="I49" s="35">
        <f t="shared" si="66"/>
        <v>-325</v>
      </c>
      <c r="J49" s="35">
        <f t="shared" si="66"/>
        <v>-401</v>
      </c>
      <c r="K49" s="35">
        <f t="shared" si="66"/>
        <v>-439</v>
      </c>
      <c r="L49" s="34">
        <f t="shared" si="64"/>
        <v>-2266</v>
      </c>
    </row>
    <row r="50" spans="1:12" x14ac:dyDescent="0.45">
      <c r="A50" s="33" t="s">
        <v>57</v>
      </c>
      <c r="B50" s="35">
        <f>B49*$B$3</f>
        <v>-25.2</v>
      </c>
      <c r="C50" s="35">
        <f t="shared" ref="C50" si="67">C49*$B$3</f>
        <v>-50.4</v>
      </c>
      <c r="D50" s="35">
        <f t="shared" ref="D50" si="68">D49*$B$3</f>
        <v>-69.599999999999994</v>
      </c>
      <c r="E50" s="35">
        <f t="shared" ref="E50" si="69">E49*$B$3</f>
        <v>-76.8</v>
      </c>
      <c r="F50" s="35">
        <f t="shared" ref="F50" si="70">F49*$B$3</f>
        <v>-92.399999999999991</v>
      </c>
      <c r="G50" s="35">
        <f t="shared" ref="G50" si="71">G49*$B$3</f>
        <v>-159.6</v>
      </c>
      <c r="H50" s="35">
        <f t="shared" ref="H50" si="72">H49*$B$3</f>
        <v>-186.6</v>
      </c>
      <c r="I50" s="35">
        <f t="shared" ref="I50" si="73">I49*$B$3</f>
        <v>-195</v>
      </c>
      <c r="J50" s="35">
        <f t="shared" ref="J50" si="74">J49*$B$3</f>
        <v>-240.6</v>
      </c>
      <c r="K50" s="35">
        <f t="shared" ref="K50" si="75">K49*$B$3</f>
        <v>-263.39999999999998</v>
      </c>
      <c r="L50" s="36">
        <f t="shared" si="64"/>
        <v>-1359.6</v>
      </c>
    </row>
    <row r="51" spans="1:12" ht="14.65" thickBot="1" x14ac:dyDescent="0.5">
      <c r="A51" s="55" t="s">
        <v>58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39">
        <f>L48+L50</f>
        <v>-1359.6</v>
      </c>
    </row>
    <row r="53" spans="1:12" ht="41.45" customHeight="1" x14ac:dyDescent="0.45">
      <c r="A53" s="41" t="s">
        <v>64</v>
      </c>
      <c r="B53" s="40">
        <f>B47*$L$45</f>
        <v>0</v>
      </c>
      <c r="C53" s="40">
        <f t="shared" ref="C53:K53" si="76">C47*$L$45</f>
        <v>0</v>
      </c>
      <c r="D53" s="40">
        <f t="shared" si="76"/>
        <v>0</v>
      </c>
      <c r="E53" s="40">
        <f t="shared" si="76"/>
        <v>0</v>
      </c>
      <c r="F53" s="40">
        <f t="shared" si="76"/>
        <v>0</v>
      </c>
      <c r="G53" s="40">
        <f t="shared" si="76"/>
        <v>0</v>
      </c>
      <c r="H53" s="40">
        <f t="shared" si="76"/>
        <v>0</v>
      </c>
      <c r="I53" s="40">
        <f t="shared" si="76"/>
        <v>0</v>
      </c>
      <c r="J53" s="40">
        <f t="shared" si="76"/>
        <v>0</v>
      </c>
      <c r="K53" s="40">
        <f t="shared" si="76"/>
        <v>0</v>
      </c>
    </row>
  </sheetData>
  <mergeCells count="5">
    <mergeCell ref="A13:K13"/>
    <mergeCell ref="A22:K22"/>
    <mergeCell ref="A31:K31"/>
    <mergeCell ref="A40:K40"/>
    <mergeCell ref="A51:K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08A8-6161-4057-A462-0C54A60505B6}">
  <dimension ref="A1:I7"/>
  <sheetViews>
    <sheetView workbookViewId="0">
      <selection activeCell="F7" sqref="F7"/>
    </sheetView>
  </sheetViews>
  <sheetFormatPr defaultColWidth="9.1328125" defaultRowHeight="15.75" x14ac:dyDescent="0.5"/>
  <cols>
    <col min="1" max="1" width="9.1328125" style="42"/>
    <col min="2" max="2" width="12.265625" style="42" customWidth="1"/>
    <col min="3" max="3" width="11.86328125" style="42" customWidth="1"/>
    <col min="4" max="4" width="14.86328125" style="42" customWidth="1"/>
    <col min="5" max="5" width="12.3984375" style="42" bestFit="1" customWidth="1"/>
    <col min="6" max="6" width="26.265625" style="42" bestFit="1" customWidth="1"/>
    <col min="7" max="7" width="23.86328125" style="42" bestFit="1" customWidth="1"/>
    <col min="8" max="8" width="22.3984375" style="42" customWidth="1"/>
    <col min="9" max="9" width="23.1328125" style="42" bestFit="1" customWidth="1"/>
    <col min="10" max="16384" width="9.1328125" style="42"/>
  </cols>
  <sheetData>
    <row r="1" spans="1:9" x14ac:dyDescent="0.5">
      <c r="A1" s="43"/>
      <c r="B1" s="44" t="s">
        <v>79</v>
      </c>
      <c r="C1" s="44" t="s">
        <v>78</v>
      </c>
      <c r="D1" s="44" t="s">
        <v>77</v>
      </c>
      <c r="E1" s="44" t="s">
        <v>76</v>
      </c>
      <c r="F1" s="50" t="s">
        <v>75</v>
      </c>
      <c r="G1" s="50" t="s">
        <v>74</v>
      </c>
      <c r="H1" s="50" t="s">
        <v>69</v>
      </c>
      <c r="I1" s="50" t="s">
        <v>73</v>
      </c>
    </row>
    <row r="2" spans="1:9" x14ac:dyDescent="0.5">
      <c r="A2" s="45" t="s">
        <v>72</v>
      </c>
      <c r="B2" s="46">
        <v>0.01</v>
      </c>
      <c r="C2" s="43">
        <v>0.02</v>
      </c>
      <c r="D2" s="43">
        <v>3.0000000000000001E-3</v>
      </c>
      <c r="E2" s="47">
        <v>4000000</v>
      </c>
      <c r="F2" s="47">
        <v>0</v>
      </c>
      <c r="G2" s="46">
        <f>F2*B2</f>
        <v>0</v>
      </c>
      <c r="H2" s="47">
        <f>F2*C2</f>
        <v>0</v>
      </c>
      <c r="I2" s="43">
        <f>F2*D2</f>
        <v>0</v>
      </c>
    </row>
    <row r="3" spans="1:9" x14ac:dyDescent="0.5">
      <c r="A3" s="45" t="s">
        <v>71</v>
      </c>
      <c r="B3" s="46">
        <v>0.01</v>
      </c>
      <c r="C3" s="43">
        <v>0.01</v>
      </c>
      <c r="D3" s="43">
        <v>2E-3</v>
      </c>
      <c r="E3" s="43">
        <v>1000000000</v>
      </c>
      <c r="F3" s="47">
        <v>0</v>
      </c>
      <c r="G3" s="46">
        <f>F3*B3</f>
        <v>0</v>
      </c>
      <c r="H3" s="47">
        <f>F3*C3</f>
        <v>0</v>
      </c>
      <c r="I3" s="43">
        <f>F3*D3</f>
        <v>0</v>
      </c>
    </row>
    <row r="4" spans="1:9" x14ac:dyDescent="0.5">
      <c r="A4" s="45" t="s">
        <v>70</v>
      </c>
      <c r="B4" s="47">
        <v>80000</v>
      </c>
      <c r="C4" s="47">
        <v>100000</v>
      </c>
      <c r="D4" s="43"/>
      <c r="E4" s="43"/>
      <c r="F4" s="43"/>
      <c r="G4" s="43"/>
      <c r="H4" s="48"/>
      <c r="I4" s="43"/>
    </row>
    <row r="5" spans="1:9" x14ac:dyDescent="0.5">
      <c r="G5" s="49" t="s">
        <v>69</v>
      </c>
      <c r="H5" s="43"/>
      <c r="I5" s="47">
        <f>H3+H2</f>
        <v>0</v>
      </c>
    </row>
    <row r="6" spans="1:9" x14ac:dyDescent="0.5">
      <c r="G6" s="49" t="s">
        <v>68</v>
      </c>
      <c r="H6" s="43"/>
      <c r="I6" s="46">
        <f>G3+G2</f>
        <v>0</v>
      </c>
    </row>
    <row r="7" spans="1:9" x14ac:dyDescent="0.5">
      <c r="G7" s="49" t="s">
        <v>67</v>
      </c>
      <c r="H7" s="43"/>
      <c r="I7" s="47">
        <f>I2+I3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F1F8-F111-4881-A0EA-25F68E09625F}">
  <dimension ref="A1:E8"/>
  <sheetViews>
    <sheetView workbookViewId="0">
      <selection activeCell="G19" sqref="G19"/>
    </sheetView>
  </sheetViews>
  <sheetFormatPr defaultRowHeight="14.25" x14ac:dyDescent="0.45"/>
  <cols>
    <col min="1" max="1" width="12.59765625" bestFit="1" customWidth="1"/>
    <col min="2" max="2" width="14.59765625" customWidth="1"/>
  </cols>
  <sheetData>
    <row r="1" spans="1:5" x14ac:dyDescent="0.45">
      <c r="A1" s="28"/>
      <c r="B1" s="53" t="s">
        <v>80</v>
      </c>
      <c r="C1" s="53" t="s">
        <v>81</v>
      </c>
      <c r="D1" s="53" t="s">
        <v>82</v>
      </c>
      <c r="E1" s="53" t="s">
        <v>83</v>
      </c>
    </row>
    <row r="2" spans="1:5" x14ac:dyDescent="0.45">
      <c r="A2" s="54" t="s">
        <v>84</v>
      </c>
      <c r="B2" s="28">
        <v>0.09</v>
      </c>
      <c r="C2" s="28">
        <v>0.14000000000000001</v>
      </c>
      <c r="D2" s="28">
        <v>0.1</v>
      </c>
      <c r="E2" s="28">
        <v>0.05</v>
      </c>
    </row>
    <row r="3" spans="1:5" x14ac:dyDescent="0.45">
      <c r="A3" s="54" t="s">
        <v>85</v>
      </c>
      <c r="B3" s="28">
        <v>2.5</v>
      </c>
      <c r="C3" s="28">
        <v>2.1</v>
      </c>
      <c r="D3" s="28">
        <v>0.9</v>
      </c>
      <c r="E3" s="28">
        <v>3</v>
      </c>
    </row>
    <row r="4" spans="1:5" x14ac:dyDescent="0.45">
      <c r="A4" s="54" t="s">
        <v>86</v>
      </c>
      <c r="B4" s="28">
        <v>0</v>
      </c>
      <c r="C4" s="28">
        <v>1000000.0000000001</v>
      </c>
      <c r="D4" s="28">
        <v>0</v>
      </c>
      <c r="E4" s="28">
        <v>0</v>
      </c>
    </row>
    <row r="5" spans="1:5" x14ac:dyDescent="0.45">
      <c r="A5" s="52"/>
    </row>
    <row r="6" spans="1:5" x14ac:dyDescent="0.45">
      <c r="A6" s="52" t="s">
        <v>88</v>
      </c>
      <c r="B6" s="51">
        <f>SUMPRODUCT(B2:E2,B4:E4)</f>
        <v>140000.00000000003</v>
      </c>
    </row>
    <row r="7" spans="1:5" x14ac:dyDescent="0.45">
      <c r="A7" s="52" t="s">
        <v>87</v>
      </c>
      <c r="B7" s="51">
        <f>SUM(B4:E4)</f>
        <v>1000000.0000000001</v>
      </c>
    </row>
    <row r="8" spans="1:5" x14ac:dyDescent="0.45">
      <c r="A8" s="52" t="s">
        <v>70</v>
      </c>
      <c r="B8" s="51">
        <v>1000000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Diet Problem</vt:lpstr>
      <vt:lpstr>Economic Lotsizing</vt:lpstr>
      <vt:lpstr>Online Advertisement</vt:lpstr>
      <vt:lpstr>Marketing Optimisation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Samir</dc:creator>
  <cp:keywords/>
  <dc:description/>
  <cp:lastModifiedBy>Su Nguyen</cp:lastModifiedBy>
  <cp:revision/>
  <dcterms:created xsi:type="dcterms:W3CDTF">2011-05-22T03:47:18Z</dcterms:created>
  <dcterms:modified xsi:type="dcterms:W3CDTF">2022-10-18T02:19:39Z</dcterms:modified>
  <cp:category/>
  <cp:contentStatus/>
</cp:coreProperties>
</file>