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55" yWindow="360" windowWidth="14100" windowHeight="10290" tabRatio="949" firstSheet="1" activeTab="8"/>
  </bookViews>
  <sheets>
    <sheet name="Income Analysis Wksht" sheetId="1" r:id="rId1"/>
    <sheet name="Question1" sheetId="5" r:id="rId2"/>
    <sheet name="Question2" sheetId="2" r:id="rId3"/>
    <sheet name="Question3" sheetId="26" r:id="rId4"/>
    <sheet name="Q4a Answer Report" sheetId="27" r:id="rId5"/>
    <sheet name="Q4b Answer Report " sheetId="28" r:id="rId6"/>
    <sheet name="Q4c Answer Report " sheetId="29" r:id="rId7"/>
    <sheet name="Q5 Pie Chart" sheetId="8" r:id="rId8"/>
    <sheet name="Q6 Data Table" sheetId="30" r:id="rId9"/>
  </sheets>
  <definedNames>
    <definedName name="solver_adj" localSheetId="0" hidden="1">'Income Analysis Wksht'!$C$12,'Income Analysis Wksht'!$I$6:$I$7,'Income Analysis Wksht'!$I$16:$I$19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'Income Analysis Wksht'!$C$22</definedName>
    <definedName name="solver_lhs2" localSheetId="0" hidden="1">'Income Analysis Wksht'!$I$19</definedName>
    <definedName name="solver_lhs3" localSheetId="0" hidden="1">'Income Analysis Wksht'!$C$22</definedName>
    <definedName name="solver_lhs4" localSheetId="0" hidden="1">'Income Analysis Wksht'!$I$12</definedName>
    <definedName name="solver_lhs5" localSheetId="0" hidden="1">'Income Analysis Wksht'!$C$22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'Income Analysis Wksht'!$C$22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55000</definedName>
    <definedName name="solver_rhs2" localSheetId="0" hidden="1">8500</definedName>
    <definedName name="solver_rhs3" localSheetId="0" hidden="1">30000</definedName>
    <definedName name="solver_rhs4" localSheetId="0" hidden="1">375</definedName>
    <definedName name="solver_rhs5" localSheetId="0" hidden="1">30000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14210"/>
</workbook>
</file>

<file path=xl/calcChain.xml><?xml version="1.0" encoding="utf-8"?>
<calcChain xmlns="http://schemas.openxmlformats.org/spreadsheetml/2006/main">
  <c r="B15" i="30"/>
  <c r="B16"/>
  <c r="B17"/>
  <c r="B18"/>
  <c r="B19"/>
  <c r="B20"/>
  <c r="C4"/>
  <c r="C14"/>
  <c r="F16" i="1"/>
  <c r="E26" i="5"/>
  <c r="E27"/>
  <c r="E28"/>
  <c r="E29"/>
  <c r="E30"/>
  <c r="F18"/>
  <c r="F17"/>
  <c r="F16"/>
  <c r="F15"/>
  <c r="F14"/>
  <c r="F24"/>
  <c r="F17" i="1"/>
  <c r="F18"/>
  <c r="F15"/>
  <c r="F14"/>
  <c r="F24"/>
  <c r="B15" i="2"/>
  <c r="B16"/>
  <c r="B17"/>
  <c r="B18"/>
  <c r="B19"/>
  <c r="B20"/>
  <c r="C4"/>
  <c r="C14"/>
  <c r="E26" i="1"/>
  <c r="E27"/>
  <c r="E28"/>
  <c r="E29"/>
  <c r="E30"/>
  <c r="C18" i="5"/>
  <c r="C17"/>
  <c r="C16"/>
  <c r="C15"/>
  <c r="C11"/>
  <c r="C10"/>
  <c r="C9"/>
  <c r="C8"/>
  <c r="C7"/>
  <c r="C5"/>
  <c r="C5" i="1"/>
  <c r="C11"/>
  <c r="C10"/>
  <c r="C9"/>
  <c r="C8"/>
  <c r="C7"/>
  <c r="C18"/>
  <c r="C17"/>
  <c r="C16"/>
  <c r="C15"/>
  <c r="C19" i="5"/>
  <c r="C12"/>
  <c r="F5"/>
  <c r="C19" i="1"/>
  <c r="F6" i="5"/>
  <c r="C13"/>
  <c r="C20"/>
  <c r="F7"/>
  <c r="F5" i="1"/>
  <c r="F6"/>
  <c r="C21" i="5"/>
  <c r="C22"/>
  <c r="F9"/>
  <c r="F8"/>
  <c r="F7" i="1"/>
  <c r="C13"/>
  <c r="C20"/>
  <c r="F8"/>
  <c r="C21"/>
  <c r="C22"/>
  <c r="F9"/>
</calcChain>
</file>

<file path=xl/sharedStrings.xml><?xml version="1.0" encoding="utf-8"?>
<sst xmlns="http://schemas.openxmlformats.org/spreadsheetml/2006/main" count="275" uniqueCount="84">
  <si>
    <t>Baylee Byrd Playsets, Inc.</t>
  </si>
  <si>
    <t>Income Statement</t>
  </si>
  <si>
    <t>Sales</t>
  </si>
  <si>
    <t>Variable Expenses</t>
  </si>
  <si>
    <t>Marketing &amp; Sales</t>
  </si>
  <si>
    <t>Labor</t>
  </si>
  <si>
    <t>Variable Overhead</t>
  </si>
  <si>
    <t>Variable Selling</t>
  </si>
  <si>
    <t>Variable Administrative</t>
  </si>
  <si>
    <t>Total Variable Expenses</t>
  </si>
  <si>
    <t>Contribution Margin</t>
  </si>
  <si>
    <t>Fixed Expenses</t>
  </si>
  <si>
    <t>Fixed Overhead</t>
  </si>
  <si>
    <t>Selling Expenses</t>
  </si>
  <si>
    <t>Administrative Expenses</t>
  </si>
  <si>
    <t>Depreciation</t>
  </si>
  <si>
    <t>Total Fixed Expenses</t>
  </si>
  <si>
    <t>Operating Income</t>
  </si>
  <si>
    <t>Income Taxes</t>
  </si>
  <si>
    <t>Net Income</t>
  </si>
  <si>
    <t>Ratios</t>
  </si>
  <si>
    <t>BEP</t>
  </si>
  <si>
    <t>BEP w/ Target Income</t>
  </si>
  <si>
    <t>Contribution Margin Ratio</t>
  </si>
  <si>
    <t>Operating Margin Ratio</t>
  </si>
  <si>
    <t>Net Margin Ratio</t>
  </si>
  <si>
    <t>Input Section</t>
  </si>
  <si>
    <t>For Income Analysis Worksheet</t>
  </si>
  <si>
    <t>Sales &amp; Cost Summary</t>
  </si>
  <si>
    <t>Number of Units Sold</t>
  </si>
  <si>
    <t>Revenue Per Unit</t>
  </si>
  <si>
    <t>Desired Target Income</t>
  </si>
  <si>
    <t>Variable Costs (per unit)</t>
  </si>
  <si>
    <t>Fixed Costs</t>
  </si>
  <si>
    <t>Target Income</t>
  </si>
  <si>
    <t>Project Target Income/Breakeven Point</t>
  </si>
  <si>
    <t>Units to Sell to Break-Even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</si>
  <si>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</si>
  <si>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</si>
  <si>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</si>
  <si>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</si>
  <si>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</si>
  <si>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</si>
  <si>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$I$6</t>
  </si>
  <si>
    <t>$I$7</t>
  </si>
  <si>
    <t>$C$12</t>
  </si>
  <si>
    <t>$C$22</t>
  </si>
  <si>
    <t>Result Cells:</t>
  </si>
  <si>
    <t>Breakeven Points</t>
  </si>
  <si>
    <t>Variable Cost Per Unit</t>
  </si>
  <si>
    <t>Target Income Increment</t>
  </si>
  <si>
    <t>One-Variable Data Table</t>
  </si>
  <si>
    <t>Scenario 1</t>
  </si>
  <si>
    <t>Microsoft Excel 12.0 Answer Report</t>
  </si>
  <si>
    <t>Target Cell (Max)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</si>
  <si>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</si>
  <si>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</si>
  <si>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</si>
  <si>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</si>
  <si>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</si>
  <si>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</si>
  <si>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</si>
  <si>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</si>
  <si>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</si>
  <si>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</si>
  <si>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$F$9</t>
  </si>
  <si>
    <t>$I$16</t>
  </si>
  <si>
    <t>$I$17</t>
  </si>
  <si>
    <t>$I$18</t>
  </si>
  <si>
    <t>$I$19</t>
  </si>
  <si>
    <t>$F$9=0.15</t>
  </si>
  <si>
    <t>Not Binding</t>
  </si>
  <si>
    <t>$I$11</t>
  </si>
  <si>
    <t>$C$22=30000</t>
  </si>
  <si>
    <t>$C$22=55000</t>
  </si>
  <si>
    <t>Created by sheryl on 2/2/2011</t>
  </si>
  <si>
    <t>Scenario 2</t>
  </si>
  <si>
    <t>Worksheet: [BayleeByrdPlaysetsInc.xlsx]Income Analysis Wksht</t>
  </si>
  <si>
    <t>Report Created: 2/2/2011 9:43:20 PM</t>
  </si>
  <si>
    <t>$I$7=1100</t>
  </si>
  <si>
    <t>$I$6=250</t>
  </si>
  <si>
    <t>$C$12=110000</t>
  </si>
  <si>
    <t>Report Created: 2/2/2011 9:51:07 PM</t>
  </si>
  <si>
    <t>Report Created: 2/2/2011 9:53:21 PM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</si>
</sst>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1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12"/>
      <color indexed="18"/>
      <name val="Calibri"/>
      <family val="2"/>
    </font>
    <font>
      <b/>
      <sz val="12"/>
      <color indexed="8"/>
      <name val="Calibri"/>
      <family val="2"/>
    </font>
    <font>
      <b/>
      <sz val="24"/>
      <color indexed="8"/>
      <name val="Calibri"/>
      <family val="2"/>
    </font>
    <font>
      <b/>
      <sz val="20"/>
      <color indexed="8"/>
      <name val="Calibri"/>
      <family val="2"/>
    </font>
    <font>
      <sz val="20"/>
      <color indexed="8"/>
      <name val="Calibri"/>
      <family val="2"/>
    </font>
    <font>
      <b/>
      <sz val="11"/>
      <color indexed="18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7"/>
      </patternFill>
    </fill>
    <fill>
      <patternFill patternType="solid">
        <fgColor indexed="22"/>
        <bgColor indexed="24"/>
      </patternFill>
    </fill>
    <fill>
      <patternFill patternType="solid">
        <fgColor indexed="29"/>
        <bgColor indexed="24"/>
      </patternFill>
    </fill>
    <fill>
      <patternFill patternType="solid">
        <fgColor indexed="2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2" fillId="2" borderId="3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1" fillId="0" borderId="4" xfId="0" applyNumberFormat="1" applyFont="1" applyBorder="1"/>
    <xf numFmtId="164" fontId="1" fillId="0" borderId="5" xfId="0" applyNumberFormat="1" applyFont="1" applyBorder="1"/>
    <xf numFmtId="10" fontId="1" fillId="0" borderId="4" xfId="0" applyNumberFormat="1" applyFont="1" applyBorder="1"/>
    <xf numFmtId="10" fontId="1" fillId="0" borderId="5" xfId="0" applyNumberFormat="1" applyFont="1" applyBorder="1"/>
    <xf numFmtId="4" fontId="1" fillId="0" borderId="4" xfId="0" applyNumberFormat="1" applyFont="1" applyBorder="1"/>
    <xf numFmtId="2" fontId="1" fillId="0" borderId="4" xfId="0" applyNumberFormat="1" applyFont="1" applyBorder="1"/>
    <xf numFmtId="164" fontId="0" fillId="0" borderId="0" xfId="0" applyNumberFormat="1"/>
    <xf numFmtId="2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2"/>
    </xf>
    <xf numFmtId="0" fontId="1" fillId="2" borderId="3" xfId="0" applyFont="1" applyFill="1" applyBorder="1" applyAlignment="1">
      <alignment horizontal="left" indent="2"/>
    </xf>
    <xf numFmtId="0" fontId="1" fillId="2" borderId="1" xfId="0" applyFont="1" applyFill="1" applyBorder="1" applyAlignment="1">
      <alignment horizontal="left" indent="1"/>
    </xf>
    <xf numFmtId="44" fontId="1" fillId="3" borderId="1" xfId="1" applyFont="1" applyFill="1" applyBorder="1"/>
    <xf numFmtId="1" fontId="1" fillId="3" borderId="1" xfId="1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44" fontId="1" fillId="2" borderId="7" xfId="1" applyFont="1" applyFill="1" applyBorder="1"/>
    <xf numFmtId="44" fontId="1" fillId="2" borderId="4" xfId="1" applyFont="1" applyFill="1" applyBorder="1"/>
    <xf numFmtId="1" fontId="1" fillId="2" borderId="4" xfId="1" applyNumberFormat="1" applyFont="1" applyFill="1" applyBorder="1"/>
    <xf numFmtId="0" fontId="0" fillId="4" borderId="7" xfId="0" applyFill="1" applyBorder="1"/>
    <xf numFmtId="0" fontId="0" fillId="4" borderId="4" xfId="0" applyFill="1" applyBorder="1"/>
    <xf numFmtId="1" fontId="1" fillId="2" borderId="4" xfId="1" applyNumberFormat="1" applyFont="1" applyFill="1" applyBorder="1" applyAlignment="1">
      <alignment horizontal="center"/>
    </xf>
    <xf numFmtId="44" fontId="1" fillId="2" borderId="8" xfId="1" applyFont="1" applyFill="1" applyBorder="1"/>
    <xf numFmtId="1" fontId="1" fillId="2" borderId="5" xfId="1" applyNumberFormat="1" applyFont="1" applyFill="1" applyBorder="1" applyAlignment="1">
      <alignment horizontal="center"/>
    </xf>
    <xf numFmtId="44" fontId="1" fillId="3" borderId="6" xfId="1" applyFont="1" applyFill="1" applyBorder="1"/>
    <xf numFmtId="1" fontId="1" fillId="3" borderId="6" xfId="1" applyNumberFormat="1" applyFont="1" applyFill="1" applyBorder="1" applyAlignment="1">
      <alignment horizontal="center"/>
    </xf>
    <xf numFmtId="44" fontId="1" fillId="2" borderId="5" xfId="1" applyFont="1" applyFill="1" applyBorder="1"/>
    <xf numFmtId="164" fontId="1" fillId="2" borderId="4" xfId="1" applyNumberFormat="1" applyFont="1" applyFill="1" applyBorder="1"/>
    <xf numFmtId="164" fontId="1" fillId="2" borderId="2" xfId="1" applyNumberFormat="1" applyFont="1" applyFill="1" applyBorder="1" applyAlignment="1">
      <alignment horizontal="center"/>
    </xf>
    <xf numFmtId="164" fontId="1" fillId="2" borderId="3" xfId="1" applyNumberFormat="1" applyFont="1" applyFill="1" applyBorder="1" applyAlignment="1">
      <alignment horizontal="center"/>
    </xf>
    <xf numFmtId="0" fontId="7" fillId="0" borderId="0" xfId="0" applyFont="1"/>
    <xf numFmtId="0" fontId="0" fillId="0" borderId="9" xfId="0" applyFill="1" applyBorder="1" applyAlignment="1"/>
    <xf numFmtId="0" fontId="0" fillId="0" borderId="10" xfId="0" applyFill="1" applyBorder="1" applyAlignment="1"/>
    <xf numFmtId="10" fontId="0" fillId="0" borderId="9" xfId="0" applyNumberFormat="1" applyFill="1" applyBorder="1" applyAlignment="1"/>
    <xf numFmtId="164" fontId="0" fillId="0" borderId="10" xfId="0" applyNumberFormat="1" applyFill="1" applyBorder="1" applyAlignment="1"/>
    <xf numFmtId="4" fontId="0" fillId="0" borderId="10" xfId="0" applyNumberFormat="1" applyFill="1" applyBorder="1" applyAlignment="1"/>
    <xf numFmtId="164" fontId="0" fillId="0" borderId="9" xfId="0" applyNumberFormat="1" applyFill="1" applyBorder="1" applyAlignment="1"/>
    <xf numFmtId="0" fontId="8" fillId="0" borderId="11" xfId="0" applyFont="1" applyFill="1" applyBorder="1" applyAlignment="1"/>
    <xf numFmtId="4" fontId="8" fillId="0" borderId="0" xfId="0" applyNumberFormat="1" applyFont="1" applyFill="1" applyBorder="1" applyAlignment="1"/>
    <xf numFmtId="4" fontId="8" fillId="5" borderId="0" xfId="0" applyNumberFormat="1" applyFont="1" applyFill="1" applyBorder="1" applyAlignment="1"/>
    <xf numFmtId="164" fontId="8" fillId="0" borderId="0" xfId="0" applyNumberFormat="1" applyFont="1" applyFill="1" applyBorder="1" applyAlignment="1"/>
    <xf numFmtId="164" fontId="8" fillId="5" borderId="0" xfId="0" applyNumberFormat="1" applyFont="1" applyFill="1" applyBorder="1" applyAlignment="1"/>
    <xf numFmtId="0" fontId="8" fillId="0" borderId="0" xfId="0" applyFont="1"/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4" xfId="0" applyNumberFormat="1" applyFont="1" applyBorder="1" applyAlignment="1"/>
    <xf numFmtId="0" fontId="0" fillId="0" borderId="0" xfId="0" applyFill="1" applyBorder="1" applyAlignment="1"/>
    <xf numFmtId="0" fontId="9" fillId="6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vertical="top" wrapText="1"/>
    </xf>
    <xf numFmtId="0" fontId="11" fillId="6" borderId="11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6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/>
    <xf numFmtId="0" fontId="14" fillId="7" borderId="13" xfId="0" applyFont="1" applyFill="1" applyBorder="1" applyAlignment="1">
      <alignment horizontal="left"/>
    </xf>
    <xf numFmtId="0" fontId="15" fillId="7" borderId="13" xfId="0" applyFont="1" applyFill="1" applyBorder="1" applyAlignment="1">
      <alignment horizontal="right"/>
    </xf>
    <xf numFmtId="0" fontId="16" fillId="0" borderId="14" xfId="0" applyFont="1" applyFill="1" applyBorder="1" applyAlignment="1">
      <alignment horizontal="center"/>
    </xf>
    <xf numFmtId="10" fontId="0" fillId="0" borderId="10" xfId="0" applyNumberFormat="1" applyFill="1" applyBorder="1" applyAlignment="1"/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15" fontId="4" fillId="8" borderId="8" xfId="0" applyNumberFormat="1" applyFont="1" applyFill="1" applyBorder="1" applyAlignment="1">
      <alignment horizontal="center" vertical="center"/>
    </xf>
    <xf numFmtId="15" fontId="4" fillId="8" borderId="5" xfId="0" applyNumberFormat="1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Fixed Costs for Baylee</a:t>
            </a:r>
            <a:r>
              <a:rPr lang="en-US" baseline="0"/>
              <a:t> </a:t>
            </a:r>
            <a:r>
              <a:rPr lang="en-US"/>
              <a:t>Byrd Playsets, Inc.</a:t>
            </a:r>
          </a:p>
        </c:rich>
      </c:tx>
      <c:spPr>
        <a:noFill/>
        <a:ln w="25400">
          <a:noFill/>
        </a:ln>
      </c:spPr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'Income Analysis Wksht'!$C$15:$C$18</c:f>
              <c:strCache>
                <c:ptCount val="1"/>
                <c:pt idx="0">
                  <c:v>$4,652.03 $2,499.88 $2,399.87 $6,999.92</c:v>
                </c:pt>
              </c:strCache>
            </c:strRef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cat>
            <c:strRef>
              <c:f>'Income Analysis Wksht'!$B$15:$B$18</c:f>
              <c:strCache>
                <c:ptCount val="4"/>
                <c:pt idx="0">
                  <c:v>Fixed Overhead</c:v>
                </c:pt>
                <c:pt idx="1">
                  <c:v>Selling Expenses</c:v>
                </c:pt>
                <c:pt idx="2">
                  <c:v>Administrative Expenses</c:v>
                </c:pt>
                <c:pt idx="3">
                  <c:v>Depreciation</c:v>
                </c:pt>
              </c:strCache>
            </c:strRef>
          </c:cat>
          <c:val>
            <c:numRef>
              <c:f>'Income Analysis Wksht'!$C$15:$C$18</c:f>
              <c:numCache>
                <c:formatCode>"$"#,##0.00</c:formatCode>
                <c:ptCount val="4"/>
                <c:pt idx="0">
                  <c:v>4652.0328824206454</c:v>
                </c:pt>
                <c:pt idx="1">
                  <c:v>2499.8792926249421</c:v>
                </c:pt>
                <c:pt idx="2">
                  <c:v>2399.8692926249419</c:v>
                </c:pt>
                <c:pt idx="3">
                  <c:v>6999.9228824206457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</c:legend>
    <c:plotVisOnly val="1"/>
    <c:dispBlanksAs val="zero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171450</xdr:rowOff>
    </xdr:from>
    <xdr:to>
      <xdr:col>10</xdr:col>
      <xdr:colOff>609600</xdr:colOff>
      <xdr:row>20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0"/>
  <sheetViews>
    <sheetView topLeftCell="A10" zoomScale="90" zoomScaleNormal="90" workbookViewId="0">
      <selection activeCell="I8" sqref="I8"/>
    </sheetView>
  </sheetViews>
  <sheetFormatPr defaultRowHeight="15"/>
  <cols>
    <col min="2" max="3" width="25.7109375" customWidth="1"/>
    <col min="5" max="6" width="25.7109375" customWidth="1"/>
    <col min="8" max="8" width="25.42578125" customWidth="1"/>
    <col min="9" max="9" width="25.7109375" customWidth="1"/>
  </cols>
  <sheetData>
    <row r="1" spans="2:9" ht="15.75" thickBot="1"/>
    <row r="2" spans="2:9" ht="30" customHeight="1" thickBot="1">
      <c r="B2" s="66" t="s">
        <v>0</v>
      </c>
      <c r="C2" s="67"/>
    </row>
    <row r="3" spans="2:9" ht="30" customHeight="1" thickBot="1">
      <c r="B3" s="68" t="s">
        <v>1</v>
      </c>
      <c r="C3" s="69"/>
      <c r="H3" s="66" t="s">
        <v>26</v>
      </c>
      <c r="I3" s="67"/>
    </row>
    <row r="4" spans="2:9" ht="30" customHeight="1" thickBot="1">
      <c r="B4" s="70">
        <v>40573</v>
      </c>
      <c r="C4" s="71"/>
      <c r="E4" s="72" t="s">
        <v>20</v>
      </c>
      <c r="F4" s="73"/>
      <c r="H4" s="74" t="s">
        <v>27</v>
      </c>
      <c r="I4" s="75"/>
    </row>
    <row r="5" spans="2:9" ht="15.75">
      <c r="B5" s="1" t="s">
        <v>2</v>
      </c>
      <c r="C5" s="7">
        <f>I6*I7</f>
        <v>163177.86825679685</v>
      </c>
      <c r="E5" s="21" t="s">
        <v>21</v>
      </c>
      <c r="F5" s="12">
        <f>C19/(I7-(C12/I6))</f>
        <v>26.523542516630073</v>
      </c>
      <c r="H5" s="15" t="s">
        <v>28</v>
      </c>
      <c r="I5" s="7"/>
    </row>
    <row r="6" spans="2:9" ht="15.75">
      <c r="B6" s="2" t="s">
        <v>3</v>
      </c>
      <c r="C6" s="7"/>
      <c r="E6" s="17" t="s">
        <v>22</v>
      </c>
      <c r="F6" s="7">
        <f>C19+I8/(I7-(C12/I6))</f>
        <v>16599.778328375745</v>
      </c>
      <c r="H6" s="19" t="s">
        <v>29</v>
      </c>
      <c r="I6" s="11">
        <v>162.1168145992246</v>
      </c>
    </row>
    <row r="7" spans="2:9" ht="15.75">
      <c r="B7" s="19" t="s">
        <v>4</v>
      </c>
      <c r="C7" s="7">
        <f>I10</f>
        <v>15.24</v>
      </c>
      <c r="E7" s="17" t="s">
        <v>23</v>
      </c>
      <c r="F7" s="9">
        <f>(C5-C12)/C5</f>
        <v>0.61998045473276364</v>
      </c>
      <c r="H7" s="19" t="s">
        <v>30</v>
      </c>
      <c r="I7" s="7">
        <v>1006.5449944855833</v>
      </c>
    </row>
    <row r="8" spans="2:9" ht="15.75">
      <c r="B8" s="19" t="s">
        <v>5</v>
      </c>
      <c r="C8" s="7">
        <f>I11</f>
        <v>150</v>
      </c>
      <c r="E8" s="17" t="s">
        <v>24</v>
      </c>
      <c r="F8" s="9">
        <f>C20/(I6*I7)</f>
        <v>0.51854694216815922</v>
      </c>
      <c r="H8" s="19" t="s">
        <v>31</v>
      </c>
      <c r="I8" s="7">
        <v>30000</v>
      </c>
    </row>
    <row r="9" spans="2:9" ht="16.5" thickBot="1">
      <c r="B9" s="19" t="s">
        <v>6</v>
      </c>
      <c r="C9" s="7">
        <f>I12</f>
        <v>514.72</v>
      </c>
      <c r="E9" s="18" t="s">
        <v>25</v>
      </c>
      <c r="F9" s="10">
        <f>C22/(I6*I7)</f>
        <v>0.33705551240930348</v>
      </c>
      <c r="H9" s="16" t="s">
        <v>32</v>
      </c>
      <c r="I9" s="7"/>
    </row>
    <row r="10" spans="2:9" ht="15.75">
      <c r="B10" s="19" t="s">
        <v>7</v>
      </c>
      <c r="C10" s="7">
        <f>I13</f>
        <v>25.83</v>
      </c>
      <c r="H10" s="19" t="s">
        <v>4</v>
      </c>
      <c r="I10" s="7">
        <v>15.24</v>
      </c>
    </row>
    <row r="11" spans="2:9" ht="16.5" thickBot="1">
      <c r="B11" s="19" t="s">
        <v>8</v>
      </c>
      <c r="C11" s="7">
        <f>I14</f>
        <v>23.75</v>
      </c>
      <c r="H11" s="19" t="s">
        <v>5</v>
      </c>
      <c r="I11" s="7">
        <v>150</v>
      </c>
    </row>
    <row r="12" spans="2:9" ht="23.25" customHeight="1" thickBot="1">
      <c r="B12" s="2" t="s">
        <v>9</v>
      </c>
      <c r="C12" s="7">
        <v>62010.779292624946</v>
      </c>
      <c r="E12" s="76" t="s">
        <v>35</v>
      </c>
      <c r="F12" s="77"/>
      <c r="H12" s="19" t="s">
        <v>6</v>
      </c>
      <c r="I12" s="7">
        <v>514.72</v>
      </c>
    </row>
    <row r="13" spans="2:9" ht="15.75">
      <c r="B13" s="2" t="s">
        <v>10</v>
      </c>
      <c r="C13" s="7">
        <f>C5-C12</f>
        <v>101167.08896417191</v>
      </c>
      <c r="E13" s="25"/>
      <c r="F13" s="36"/>
      <c r="H13" s="19" t="s">
        <v>7</v>
      </c>
      <c r="I13" s="7">
        <v>25.83</v>
      </c>
    </row>
    <row r="14" spans="2:9" ht="15.75">
      <c r="B14" s="2" t="s">
        <v>11</v>
      </c>
      <c r="C14" s="7"/>
      <c r="E14" s="25" t="s">
        <v>36</v>
      </c>
      <c r="F14" s="27">
        <f>(F15+F16)/(F17-F18)</f>
        <v>168.0536642905692</v>
      </c>
      <c r="H14" s="19" t="s">
        <v>8</v>
      </c>
      <c r="I14" s="7">
        <v>23.75</v>
      </c>
    </row>
    <row r="15" spans="2:9" ht="15.75">
      <c r="B15" s="19" t="s">
        <v>12</v>
      </c>
      <c r="C15" s="7">
        <f>I16</f>
        <v>4652.0328824206454</v>
      </c>
      <c r="E15" s="25" t="s">
        <v>33</v>
      </c>
      <c r="F15" s="36">
        <f>SUM(I16:I19)</f>
        <v>16551.704350091175</v>
      </c>
      <c r="H15" s="16" t="s">
        <v>33</v>
      </c>
      <c r="I15" s="7"/>
    </row>
    <row r="16" spans="2:9" ht="15.75">
      <c r="B16" s="19" t="s">
        <v>13</v>
      </c>
      <c r="C16" s="7">
        <f>I17</f>
        <v>2499.8792926249421</v>
      </c>
      <c r="E16" s="25" t="s">
        <v>34</v>
      </c>
      <c r="F16" s="36">
        <f>I8</f>
        <v>30000</v>
      </c>
      <c r="H16" s="19" t="s">
        <v>12</v>
      </c>
      <c r="I16" s="7">
        <v>4652.0328824206454</v>
      </c>
    </row>
    <row r="17" spans="2:9" ht="15.75">
      <c r="B17" s="19" t="s">
        <v>14</v>
      </c>
      <c r="C17" s="7">
        <f>I18</f>
        <v>2399.8692926249419</v>
      </c>
      <c r="E17" s="25" t="s">
        <v>30</v>
      </c>
      <c r="F17" s="36">
        <f>I7</f>
        <v>1006.5449944855833</v>
      </c>
      <c r="H17" s="19" t="s">
        <v>13</v>
      </c>
      <c r="I17" s="7">
        <v>2499.8792926249421</v>
      </c>
    </row>
    <row r="18" spans="2:9" ht="15.75">
      <c r="B18" s="19" t="s">
        <v>15</v>
      </c>
      <c r="C18" s="7">
        <f>I19</f>
        <v>6999.9228824206457</v>
      </c>
      <c r="E18" s="25" t="s">
        <v>49</v>
      </c>
      <c r="F18" s="36">
        <f>SUM(I10:I14)</f>
        <v>729.54000000000008</v>
      </c>
      <c r="H18" s="19" t="s">
        <v>14</v>
      </c>
      <c r="I18" s="7">
        <v>2399.8692926249419</v>
      </c>
    </row>
    <row r="19" spans="2:9" ht="16.5" thickBot="1">
      <c r="B19" s="2" t="s">
        <v>16</v>
      </c>
      <c r="C19" s="7">
        <f>SUM(C15:C18)</f>
        <v>16551.704350091175</v>
      </c>
      <c r="E19" s="25" t="s">
        <v>50</v>
      </c>
      <c r="F19" s="36">
        <v>5000</v>
      </c>
      <c r="H19" s="20" t="s">
        <v>15</v>
      </c>
      <c r="I19" s="8">
        <v>6999.9228824206457</v>
      </c>
    </row>
    <row r="20" spans="2:9" ht="15.75">
      <c r="B20" s="2" t="s">
        <v>17</v>
      </c>
      <c r="C20" s="7">
        <f>C13-C19</f>
        <v>84615.384614080744</v>
      </c>
      <c r="E20" s="28"/>
      <c r="F20" s="29"/>
    </row>
    <row r="21" spans="2:9" ht="16.5" thickBot="1">
      <c r="B21" s="2" t="s">
        <v>18</v>
      </c>
      <c r="C21" s="7">
        <f>C20*0.35</f>
        <v>29615.384614928258</v>
      </c>
      <c r="E21" s="28"/>
      <c r="F21" s="29"/>
    </row>
    <row r="22" spans="2:9" ht="23.25" thickBot="1">
      <c r="B22" s="4" t="s">
        <v>19</v>
      </c>
      <c r="C22" s="8">
        <f>C20-C21</f>
        <v>54999.999999152482</v>
      </c>
      <c r="E22" s="76" t="s">
        <v>51</v>
      </c>
      <c r="F22" s="77"/>
    </row>
    <row r="23" spans="2:9" ht="15.75" thickBot="1">
      <c r="E23" s="24" t="s">
        <v>34</v>
      </c>
      <c r="F23" s="24" t="s">
        <v>48</v>
      </c>
    </row>
    <row r="24" spans="2:9" ht="16.5" thickBot="1">
      <c r="C24" s="14"/>
      <c r="E24" s="33"/>
      <c r="F24" s="34">
        <f>F14</f>
        <v>168.0536642905692</v>
      </c>
    </row>
    <row r="25" spans="2:9" ht="15.75">
      <c r="E25" s="37">
        <v>15000</v>
      </c>
      <c r="F25" s="30">
        <f t="dataTable" ref="F25:F30" dt2D="0" dtr="0" r1="F16"/>
        <v>113.9030161123441</v>
      </c>
    </row>
    <row r="26" spans="2:9" ht="15.75">
      <c r="E26" s="37">
        <f>E25+$F$19</f>
        <v>20000</v>
      </c>
      <c r="F26" s="30">
        <v>131.95323217175246</v>
      </c>
    </row>
    <row r="27" spans="2:9" ht="15.75">
      <c r="E27" s="37">
        <f>E26+$F$19</f>
        <v>25000</v>
      </c>
      <c r="F27" s="30">
        <v>150.00344823116083</v>
      </c>
      <c r="I27" s="13"/>
    </row>
    <row r="28" spans="2:9" ht="15.75">
      <c r="E28" s="37">
        <f>E27+$F$19</f>
        <v>30000</v>
      </c>
      <c r="F28" s="30">
        <v>168.0536642905692</v>
      </c>
    </row>
    <row r="29" spans="2:9" ht="15.75">
      <c r="E29" s="37">
        <f>E28+$F$19</f>
        <v>35000</v>
      </c>
      <c r="F29" s="30">
        <v>186.10388034997757</v>
      </c>
    </row>
    <row r="30" spans="2:9" ht="16.5" thickBot="1">
      <c r="E30" s="38">
        <f>E29+$F$19</f>
        <v>40000</v>
      </c>
      <c r="F30" s="32">
        <v>204.15409640938594</v>
      </c>
    </row>
  </sheetData>
  <scenarios current="1" sqref="C22">
    <scenario name="Scenario 1" count="3" user="sheryl" comment="Created by sheryl on 2/2/2011">
      <inputCells r="I11" val="130" numFmtId="164"/>
      <inputCells r="I7" val="950" numFmtId="164"/>
      <inputCells r="I6" val="150" numFmtId="4"/>
    </scenario>
    <scenario name="Scenario 2" count="3" user="sheryl" comment="Created by sheryl on 2/2/2011">
      <inputCells r="I11" val="200" numFmtId="164"/>
      <inputCells r="I7" val="1650" numFmtId="164"/>
      <inputCells r="I6" val="100" numFmtId="4"/>
    </scenario>
  </scenarios>
  <mergeCells count="8">
    <mergeCell ref="E12:F12"/>
    <mergeCell ref="E22:F22"/>
    <mergeCell ref="B2:C2"/>
    <mergeCell ref="B3:C3"/>
    <mergeCell ref="B4:C4"/>
    <mergeCell ref="E4:F4"/>
    <mergeCell ref="H3:I3"/>
    <mergeCell ref="H4:I4"/>
  </mergeCells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0"/>
  <sheetViews>
    <sheetView topLeftCell="A7" zoomScale="90" zoomScaleNormal="90" workbookViewId="0">
      <selection activeCell="E30" sqref="E30"/>
    </sheetView>
  </sheetViews>
  <sheetFormatPr defaultRowHeight="15"/>
  <cols>
    <col min="2" max="2" width="25" customWidth="1"/>
    <col min="3" max="3" width="26.5703125" customWidth="1"/>
    <col min="4" max="4" width="4.140625" customWidth="1"/>
    <col min="5" max="5" width="24.7109375" customWidth="1"/>
    <col min="6" max="6" width="15.42578125" customWidth="1"/>
    <col min="7" max="7" width="3.28515625" customWidth="1"/>
    <col min="8" max="8" width="25.42578125" customWidth="1"/>
    <col min="9" max="9" width="15.140625" customWidth="1"/>
  </cols>
  <sheetData>
    <row r="1" spans="2:9" ht="15.75" thickBot="1"/>
    <row r="2" spans="2:9" ht="30" customHeight="1" thickBot="1">
      <c r="B2" s="66" t="s">
        <v>0</v>
      </c>
      <c r="C2" s="67"/>
    </row>
    <row r="3" spans="2:9" ht="30" customHeight="1" thickBot="1">
      <c r="B3" s="68" t="s">
        <v>1</v>
      </c>
      <c r="C3" s="69"/>
      <c r="H3" s="66" t="s">
        <v>26</v>
      </c>
      <c r="I3" s="67"/>
    </row>
    <row r="4" spans="2:9" ht="30" customHeight="1" thickBot="1">
      <c r="B4" s="70">
        <v>40573</v>
      </c>
      <c r="C4" s="71"/>
      <c r="E4" s="72" t="s">
        <v>20</v>
      </c>
      <c r="F4" s="73"/>
      <c r="H4" s="74" t="s">
        <v>27</v>
      </c>
      <c r="I4" s="75"/>
    </row>
    <row r="5" spans="2:9" ht="15.75">
      <c r="B5" s="1" t="s">
        <v>2</v>
      </c>
      <c r="C5" s="7">
        <f>I6*I7</f>
        <v>84999.15</v>
      </c>
      <c r="E5" s="5" t="s">
        <v>21</v>
      </c>
      <c r="F5" s="12">
        <f>C19/(I7-(C12/I6))</f>
        <v>61.202070623035688</v>
      </c>
      <c r="H5" s="1" t="s">
        <v>28</v>
      </c>
      <c r="I5" s="7"/>
    </row>
    <row r="6" spans="2:9" ht="15.75">
      <c r="B6" s="2" t="s">
        <v>3</v>
      </c>
      <c r="C6" s="7"/>
      <c r="E6" s="3" t="s">
        <v>22</v>
      </c>
      <c r="F6" s="7">
        <f>C19+I8/(I7-(C12/I6))</f>
        <v>16663.026234054352</v>
      </c>
      <c r="H6" s="3" t="s">
        <v>29</v>
      </c>
      <c r="I6" s="11">
        <v>85</v>
      </c>
    </row>
    <row r="7" spans="2:9" ht="15.75">
      <c r="B7" s="3" t="s">
        <v>4</v>
      </c>
      <c r="C7" s="7">
        <f>I10</f>
        <v>15.24</v>
      </c>
      <c r="E7" s="3" t="s">
        <v>23</v>
      </c>
      <c r="F7" s="9">
        <f>(C5-C12)/C5</f>
        <v>0.27045270452704512</v>
      </c>
      <c r="H7" s="3" t="s">
        <v>30</v>
      </c>
      <c r="I7" s="54">
        <v>999.99</v>
      </c>
    </row>
    <row r="8" spans="2:9" ht="15.75">
      <c r="B8" s="3" t="s">
        <v>5</v>
      </c>
      <c r="C8" s="7">
        <f>I11</f>
        <v>150</v>
      </c>
      <c r="E8" s="3" t="s">
        <v>24</v>
      </c>
      <c r="F8" s="9">
        <f>C20/(I6*I7)</f>
        <v>7.5720168966395399E-2</v>
      </c>
      <c r="H8" s="3" t="s">
        <v>31</v>
      </c>
      <c r="I8" s="52">
        <v>30000</v>
      </c>
    </row>
    <row r="9" spans="2:9" ht="16.5" thickBot="1">
      <c r="B9" s="3" t="s">
        <v>6</v>
      </c>
      <c r="C9" s="7">
        <f>I12</f>
        <v>514.72</v>
      </c>
      <c r="E9" s="6" t="s">
        <v>25</v>
      </c>
      <c r="F9" s="10">
        <f>C22/(I6*I7)</f>
        <v>4.9218109828157018E-2</v>
      </c>
      <c r="H9" s="2" t="s">
        <v>32</v>
      </c>
      <c r="I9" s="52"/>
    </row>
    <row r="10" spans="2:9" ht="15.75">
      <c r="B10" s="3" t="s">
        <v>7</v>
      </c>
      <c r="C10" s="7">
        <f>I13</f>
        <v>25.83</v>
      </c>
      <c r="H10" s="3" t="s">
        <v>4</v>
      </c>
      <c r="I10" s="52">
        <v>15.24</v>
      </c>
    </row>
    <row r="11" spans="2:9" ht="16.5" thickBot="1">
      <c r="B11" s="3" t="s">
        <v>8</v>
      </c>
      <c r="C11" s="7">
        <f>I14</f>
        <v>23.75</v>
      </c>
      <c r="H11" s="3" t="s">
        <v>5</v>
      </c>
      <c r="I11" s="52">
        <v>150</v>
      </c>
    </row>
    <row r="12" spans="2:9" ht="23.25" thickBot="1">
      <c r="B12" s="2" t="s">
        <v>9</v>
      </c>
      <c r="C12" s="7">
        <f>SUM(C7:C11)*I6</f>
        <v>62010.900000000009</v>
      </c>
      <c r="E12" s="76" t="s">
        <v>35</v>
      </c>
      <c r="F12" s="77"/>
      <c r="H12" s="3" t="s">
        <v>6</v>
      </c>
      <c r="I12" s="52">
        <v>514.72</v>
      </c>
    </row>
    <row r="13" spans="2:9" ht="15.75">
      <c r="B13" s="2" t="s">
        <v>10</v>
      </c>
      <c r="C13" s="7">
        <f>C5-C12</f>
        <v>22988.249999999985</v>
      </c>
      <c r="E13" s="25"/>
      <c r="F13" s="36"/>
      <c r="H13" s="3" t="s">
        <v>7</v>
      </c>
      <c r="I13" s="52">
        <v>25.83</v>
      </c>
    </row>
    <row r="14" spans="2:9" ht="15.75">
      <c r="B14" s="2" t="s">
        <v>11</v>
      </c>
      <c r="C14" s="7"/>
      <c r="E14" s="25" t="s">
        <v>36</v>
      </c>
      <c r="F14" s="27">
        <f>(F15+F16)/(F17-F18)</f>
        <v>172.12830467738956</v>
      </c>
      <c r="H14" s="3" t="s">
        <v>8</v>
      </c>
      <c r="I14" s="52">
        <v>23.75</v>
      </c>
    </row>
    <row r="15" spans="2:9" ht="15.75">
      <c r="B15" s="3" t="s">
        <v>12</v>
      </c>
      <c r="C15" s="7">
        <f>I16</f>
        <v>4652.1099999999997</v>
      </c>
      <c r="E15" s="25" t="s">
        <v>33</v>
      </c>
      <c r="F15" s="36">
        <f>SUM(I16:I19)</f>
        <v>16552.099999999999</v>
      </c>
      <c r="H15" s="2" t="s">
        <v>33</v>
      </c>
      <c r="I15" s="52"/>
    </row>
    <row r="16" spans="2:9" ht="15.75">
      <c r="B16" s="3" t="s">
        <v>13</v>
      </c>
      <c r="C16" s="7">
        <f>I17</f>
        <v>2500</v>
      </c>
      <c r="E16" s="25" t="s">
        <v>34</v>
      </c>
      <c r="F16" s="36">
        <f>I8</f>
        <v>30000</v>
      </c>
      <c r="H16" s="3" t="s">
        <v>12</v>
      </c>
      <c r="I16" s="52">
        <v>4652.1099999999997</v>
      </c>
    </row>
    <row r="17" spans="2:9" ht="15.75">
      <c r="B17" s="3" t="s">
        <v>14</v>
      </c>
      <c r="C17" s="7">
        <f>I18</f>
        <v>2399.9899999999998</v>
      </c>
      <c r="E17" s="25" t="s">
        <v>30</v>
      </c>
      <c r="F17" s="36">
        <f>I7</f>
        <v>999.99</v>
      </c>
      <c r="H17" s="3" t="s">
        <v>13</v>
      </c>
      <c r="I17" s="52">
        <v>2500</v>
      </c>
    </row>
    <row r="18" spans="2:9" ht="15.75">
      <c r="B18" s="3" t="s">
        <v>15</v>
      </c>
      <c r="C18" s="7">
        <f>I19</f>
        <v>7000</v>
      </c>
      <c r="E18" s="25" t="s">
        <v>49</v>
      </c>
      <c r="F18" s="36">
        <f>SUM(I10:I14)</f>
        <v>729.54000000000008</v>
      </c>
      <c r="H18" s="3" t="s">
        <v>14</v>
      </c>
      <c r="I18" s="52">
        <v>2399.9899999999998</v>
      </c>
    </row>
    <row r="19" spans="2:9" ht="16.5" thickBot="1">
      <c r="B19" s="2" t="s">
        <v>16</v>
      </c>
      <c r="C19" s="7">
        <f>SUM(C15:C18)</f>
        <v>16552.099999999999</v>
      </c>
      <c r="E19" s="25" t="s">
        <v>50</v>
      </c>
      <c r="F19" s="36">
        <v>5000</v>
      </c>
      <c r="H19" s="6" t="s">
        <v>15</v>
      </c>
      <c r="I19" s="53">
        <v>7000</v>
      </c>
    </row>
    <row r="20" spans="2:9" ht="15.75">
      <c r="B20" s="2" t="s">
        <v>17</v>
      </c>
      <c r="C20" s="7">
        <f>C13-C19</f>
        <v>6436.1499999999869</v>
      </c>
      <c r="E20" s="28"/>
      <c r="F20" s="29"/>
    </row>
    <row r="21" spans="2:9" ht="16.5" thickBot="1">
      <c r="B21" s="2" t="s">
        <v>18</v>
      </c>
      <c r="C21" s="7">
        <f>C20*0.35</f>
        <v>2252.6524999999951</v>
      </c>
      <c r="E21" s="28"/>
      <c r="F21" s="29"/>
    </row>
    <row r="22" spans="2:9" ht="23.25" thickBot="1">
      <c r="B22" s="4" t="s">
        <v>19</v>
      </c>
      <c r="C22" s="8">
        <f>C20-C21</f>
        <v>4183.4974999999922</v>
      </c>
      <c r="E22" s="76" t="s">
        <v>51</v>
      </c>
      <c r="F22" s="77"/>
    </row>
    <row r="23" spans="2:9" ht="15.75" thickBot="1">
      <c r="E23" s="24" t="s">
        <v>34</v>
      </c>
      <c r="F23" s="24" t="s">
        <v>48</v>
      </c>
    </row>
    <row r="24" spans="2:9" ht="16.5" thickBot="1">
      <c r="E24" s="33"/>
      <c r="F24" s="34">
        <f>F14</f>
        <v>172.12830467738956</v>
      </c>
    </row>
    <row r="25" spans="2:9" ht="15.75">
      <c r="E25" s="37">
        <v>15000</v>
      </c>
      <c r="F25" s="30">
        <v>116.66518765021263</v>
      </c>
    </row>
    <row r="26" spans="2:9" ht="15.75">
      <c r="E26" s="37">
        <f>E25+$F$19</f>
        <v>20000</v>
      </c>
      <c r="F26" s="30">
        <v>135.15289332593829</v>
      </c>
    </row>
    <row r="27" spans="2:9" ht="15.75">
      <c r="E27" s="37">
        <f>E26+$F$19</f>
        <v>25000</v>
      </c>
      <c r="F27" s="30">
        <v>153.64059900166393</v>
      </c>
    </row>
    <row r="28" spans="2:9" ht="15.75">
      <c r="E28" s="37">
        <f>E27+$F$19</f>
        <v>30000</v>
      </c>
      <c r="F28" s="30">
        <v>172.12830467738956</v>
      </c>
    </row>
    <row r="29" spans="2:9" ht="15.75">
      <c r="E29" s="37">
        <f>E28+$F$19</f>
        <v>35000</v>
      </c>
      <c r="F29" s="30">
        <v>190.61601035311523</v>
      </c>
    </row>
    <row r="30" spans="2:9" ht="16.5" thickBot="1">
      <c r="E30" s="38">
        <f>E29+$F$19</f>
        <v>40000</v>
      </c>
      <c r="F30" s="32">
        <v>209.10371602884086</v>
      </c>
    </row>
  </sheetData>
  <mergeCells count="8">
    <mergeCell ref="B2:C2"/>
    <mergeCell ref="B3:C3"/>
    <mergeCell ref="H3:I3"/>
    <mergeCell ref="B4:C4"/>
    <mergeCell ref="E4:F4"/>
    <mergeCell ref="H4:I4"/>
    <mergeCell ref="E12:F12"/>
    <mergeCell ref="E22:F22"/>
  </mergeCells>
  <phoneticPr fontId="1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0"/>
  <sheetViews>
    <sheetView workbookViewId="0">
      <selection activeCell="D12" sqref="D12"/>
    </sheetView>
  </sheetViews>
  <sheetFormatPr defaultRowHeight="15"/>
  <cols>
    <col min="1" max="1" width="4.42578125" customWidth="1"/>
    <col min="2" max="2" width="25.140625" bestFit="1" customWidth="1"/>
    <col min="3" max="3" width="17.42578125" customWidth="1"/>
    <col min="4" max="4" width="17.85546875" customWidth="1"/>
    <col min="5" max="5" width="11.5703125" bestFit="1" customWidth="1"/>
  </cols>
  <sheetData>
    <row r="1" spans="2:4" ht="15.75" thickBot="1"/>
    <row r="2" spans="2:4" ht="42" customHeight="1">
      <c r="B2" s="78" t="s">
        <v>35</v>
      </c>
      <c r="C2" s="79"/>
    </row>
    <row r="3" spans="2:4" ht="15.75">
      <c r="B3" s="25" t="s">
        <v>34</v>
      </c>
      <c r="C3" s="26">
        <v>15000</v>
      </c>
    </row>
    <row r="4" spans="2:4" ht="15.75">
      <c r="B4" s="25" t="s">
        <v>36</v>
      </c>
      <c r="C4" s="27">
        <f>(C5+C6)/(C7-C8)</f>
        <v>116.98248348548948</v>
      </c>
    </row>
    <row r="5" spans="2:4" ht="15.75">
      <c r="B5" s="25" t="s">
        <v>33</v>
      </c>
      <c r="C5" s="26">
        <v>16522.099999999999</v>
      </c>
    </row>
    <row r="6" spans="2:4" ht="15.75">
      <c r="B6" s="25" t="s">
        <v>34</v>
      </c>
      <c r="C6" s="26">
        <v>15000</v>
      </c>
    </row>
    <row r="7" spans="2:4" ht="15.75">
      <c r="B7" s="25" t="s">
        <v>30</v>
      </c>
      <c r="C7" s="26">
        <v>999</v>
      </c>
    </row>
    <row r="8" spans="2:4" ht="15.75">
      <c r="B8" s="25" t="s">
        <v>49</v>
      </c>
      <c r="C8" s="26">
        <v>729.54</v>
      </c>
      <c r="D8" s="13"/>
    </row>
    <row r="9" spans="2:4" ht="16.5" thickBot="1">
      <c r="B9" s="31" t="s">
        <v>50</v>
      </c>
      <c r="C9" s="35">
        <v>5000</v>
      </c>
      <c r="D9" s="14"/>
    </row>
    <row r="10" spans="2:4">
      <c r="D10" s="14"/>
    </row>
    <row r="11" spans="2:4" ht="15.75" thickBot="1">
      <c r="D11" s="14"/>
    </row>
    <row r="12" spans="2:4" ht="23.25" thickBot="1">
      <c r="B12" s="76" t="s">
        <v>51</v>
      </c>
      <c r="C12" s="77"/>
    </row>
    <row r="13" spans="2:4" ht="15.75" thickBot="1">
      <c r="B13" s="24" t="s">
        <v>34</v>
      </c>
      <c r="C13" s="24" t="s">
        <v>48</v>
      </c>
    </row>
    <row r="14" spans="2:4" ht="15.75">
      <c r="B14" s="22"/>
      <c r="C14" s="23">
        <f>$C$4</f>
        <v>116.98248348548948</v>
      </c>
    </row>
    <row r="15" spans="2:4" ht="15.75">
      <c r="B15" s="25">
        <f>C3</f>
        <v>15000</v>
      </c>
      <c r="C15" s="30">
        <f t="dataTable" ref="C15:C20" dt2D="0" dtr="0" r1="C6"/>
        <v>116.98248348548948</v>
      </c>
    </row>
    <row r="16" spans="2:4" ht="15.75">
      <c r="B16" s="25">
        <f>B15+$C$9</f>
        <v>20000</v>
      </c>
      <c r="C16" s="30">
        <v>135.53811326356413</v>
      </c>
    </row>
    <row r="17" spans="2:3" ht="15.75">
      <c r="B17" s="25">
        <f>B16+$C$9</f>
        <v>25000</v>
      </c>
      <c r="C17" s="30">
        <v>154.09374304163882</v>
      </c>
    </row>
    <row r="18" spans="2:3" ht="15.75">
      <c r="B18" s="25">
        <f>B17+$C$9</f>
        <v>30000</v>
      </c>
      <c r="C18" s="30">
        <v>172.64937281971348</v>
      </c>
    </row>
    <row r="19" spans="2:3" ht="15.75">
      <c r="B19" s="25">
        <f>B18+$C$9</f>
        <v>35000</v>
      </c>
      <c r="C19" s="30">
        <v>191.20500259778814</v>
      </c>
    </row>
    <row r="20" spans="2:3" ht="16.5" thickBot="1">
      <c r="B20" s="31">
        <f>B19+$C$9</f>
        <v>40000</v>
      </c>
      <c r="C20" s="32">
        <v>209.7606323758628</v>
      </c>
    </row>
  </sheetData>
  <mergeCells count="2">
    <mergeCell ref="B2:C2"/>
    <mergeCell ref="B12:C12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13"/>
  <sheetViews>
    <sheetView showGridLines="0" workbookViewId="0">
      <selection activeCell="L21" sqref="L21"/>
    </sheetView>
  </sheetViews>
  <sheetFormatPr defaultRowHeight="15" outlineLevelRow="1" outlineLevelCol="1"/>
  <cols>
    <col min="3" max="3" width="6.140625" customWidth="1"/>
    <col min="4" max="4" width="25.85546875" bestFit="1" customWidth="1" outlineLevel="1"/>
    <col min="5" max="6" width="17.85546875" bestFit="1" customWidth="1" outlineLevel="1"/>
  </cols>
  <sheetData>
    <row r="1" spans="2:6" ht="15.75" thickBot="1"/>
    <row r="2" spans="2:6" ht="31.5">
      <c r="B2" s="80" t="s">
        <v>37</v>
      </c>
      <c r="C2" s="80"/>
      <c r="D2" s="80"/>
      <c r="E2" s="80"/>
      <c r="F2" s="80"/>
    </row>
    <row r="3" spans="2:6" ht="26.25" collapsed="1">
      <c r="B3" s="62"/>
      <c r="C3" s="62"/>
      <c r="D3" s="63" t="s">
        <v>39</v>
      </c>
      <c r="E3" s="63" t="s">
        <v>52</v>
      </c>
      <c r="F3" s="63" t="s">
        <v>76</v>
      </c>
    </row>
    <row r="4" spans="2:6" ht="22.5" hidden="1" outlineLevel="1">
      <c r="B4" s="56"/>
      <c r="C4" s="56"/>
      <c r="D4" s="55"/>
      <c r="E4" s="57" t="s">
        <v>75</v>
      </c>
      <c r="F4" s="57" t="s">
        <v>75</v>
      </c>
    </row>
    <row r="5" spans="2:6" ht="15.75">
      <c r="B5" s="58" t="s">
        <v>38</v>
      </c>
      <c r="C5" s="58"/>
      <c r="D5" s="46"/>
      <c r="E5" s="46"/>
      <c r="F5" s="46"/>
    </row>
    <row r="6" spans="2:6" ht="15.75" outlineLevel="1">
      <c r="B6" s="59"/>
      <c r="C6" s="59" t="s">
        <v>72</v>
      </c>
      <c r="D6" s="49">
        <v>150</v>
      </c>
      <c r="E6" s="50">
        <v>130</v>
      </c>
      <c r="F6" s="50">
        <v>200</v>
      </c>
    </row>
    <row r="7" spans="2:6" ht="15.75" outlineLevel="1">
      <c r="B7" s="59"/>
      <c r="C7" s="59" t="s">
        <v>44</v>
      </c>
      <c r="D7" s="49">
        <v>999.99</v>
      </c>
      <c r="E7" s="50">
        <v>950</v>
      </c>
      <c r="F7" s="50">
        <v>1650</v>
      </c>
    </row>
    <row r="8" spans="2:6" ht="15.75" outlineLevel="1">
      <c r="B8" s="59"/>
      <c r="C8" s="59" t="s">
        <v>43</v>
      </c>
      <c r="D8" s="47">
        <v>85</v>
      </c>
      <c r="E8" s="48">
        <v>150</v>
      </c>
      <c r="F8" s="48">
        <v>100</v>
      </c>
    </row>
    <row r="9" spans="2:6" ht="15.75">
      <c r="B9" s="58" t="s">
        <v>47</v>
      </c>
      <c r="C9" s="58"/>
      <c r="D9" s="46"/>
      <c r="E9" s="46"/>
      <c r="F9" s="46"/>
    </row>
    <row r="10" spans="2:6" ht="16.5" outlineLevel="1" thickBot="1">
      <c r="B10" s="60"/>
      <c r="C10" s="60" t="s">
        <v>46</v>
      </c>
      <c r="D10" s="61">
        <v>4183.4975000000004</v>
      </c>
      <c r="E10" s="61">
        <v>41559.050000000003</v>
      </c>
      <c r="F10" s="61">
        <v>56184.05</v>
      </c>
    </row>
    <row r="11" spans="2:6" ht="15.75">
      <c r="B11" s="51" t="s">
        <v>40</v>
      </c>
      <c r="C11" s="51"/>
      <c r="D11" s="51"/>
      <c r="E11" s="51"/>
      <c r="F11" s="51"/>
    </row>
    <row r="12" spans="2:6" ht="15.75">
      <c r="B12" s="51" t="s">
        <v>41</v>
      </c>
      <c r="C12" s="51"/>
      <c r="D12" s="51"/>
      <c r="E12" s="51"/>
      <c r="F12" s="51"/>
    </row>
    <row r="13" spans="2:6" ht="15.75">
      <c r="B13" s="51" t="s">
        <v>42</v>
      </c>
      <c r="C13" s="51"/>
      <c r="D13" s="51"/>
      <c r="E13" s="51"/>
      <c r="F13" s="51"/>
    </row>
  </sheetData>
  <mergeCells count="1">
    <mergeCell ref="B2:F2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0" workbookViewId="0"/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3.28515625" bestFit="1" customWidth="1"/>
    <col min="6" max="6" width="11.42578125" bestFit="1" customWidth="1"/>
    <col min="7" max="7" width="5.42578125" customWidth="1"/>
  </cols>
  <sheetData>
    <row r="1" spans="1:5">
      <c r="A1" s="39" t="s">
        <v>53</v>
      </c>
    </row>
    <row r="2" spans="1:5">
      <c r="A2" s="39" t="s">
        <v>77</v>
      </c>
    </row>
    <row r="3" spans="1:5">
      <c r="A3" s="39" t="s">
        <v>78</v>
      </c>
    </row>
    <row r="6" spans="1:5" ht="15.75" thickBot="1">
      <c r="A6" t="s">
        <v>54</v>
      </c>
    </row>
    <row r="7" spans="1:5" ht="15.75" thickBot="1">
      <c r="B7" s="64" t="s">
        <v>55</v>
      </c>
      <c r="C7" s="64" t="s">
        <v>56</v>
      </c>
      <c r="D7" s="64" t="s">
        <v>57</v>
      </c>
      <c r="E7" s="64" t="s">
        <v>58</v>
      </c>
    </row>
    <row r="8" spans="1:5" ht="15.75" thickBot="1">
      <c r="B8" s="40" t="s">
        <v>65</v>
      </c>
      <c r="C8" s="40" t="s">
        <v>25</v>
      </c>
      <c r="D8" s="42">
        <v>4.921810982815706E-2</v>
      </c>
      <c r="E8" s="42">
        <v>0.14999900000000002</v>
      </c>
    </row>
    <row r="11" spans="1:5" ht="15.75" thickBot="1">
      <c r="A11" t="s">
        <v>59</v>
      </c>
    </row>
    <row r="12" spans="1:5" ht="15.75" thickBot="1">
      <c r="B12" s="64" t="s">
        <v>55</v>
      </c>
      <c r="C12" s="64" t="s">
        <v>56</v>
      </c>
      <c r="D12" s="64" t="s">
        <v>57</v>
      </c>
      <c r="E12" s="64" t="s">
        <v>58</v>
      </c>
    </row>
    <row r="13" spans="1:5">
      <c r="B13" s="41" t="s">
        <v>45</v>
      </c>
      <c r="C13" s="41" t="s">
        <v>9</v>
      </c>
      <c r="D13" s="43">
        <v>62010.9</v>
      </c>
      <c r="E13" s="43">
        <v>110000</v>
      </c>
    </row>
    <row r="14" spans="1:5">
      <c r="B14" s="41" t="s">
        <v>43</v>
      </c>
      <c r="C14" s="41" t="s">
        <v>29</v>
      </c>
      <c r="D14" s="44">
        <v>85</v>
      </c>
      <c r="E14" s="44">
        <v>250</v>
      </c>
    </row>
    <row r="15" spans="1:5">
      <c r="B15" s="41" t="s">
        <v>44</v>
      </c>
      <c r="C15" s="41" t="s">
        <v>30</v>
      </c>
      <c r="D15" s="43">
        <v>999.99</v>
      </c>
      <c r="E15" s="43">
        <v>1100</v>
      </c>
    </row>
    <row r="16" spans="1:5">
      <c r="B16" s="41" t="s">
        <v>66</v>
      </c>
      <c r="C16" s="41" t="s">
        <v>12</v>
      </c>
      <c r="D16" s="43">
        <v>4652.1099999999997</v>
      </c>
      <c r="E16" s="43">
        <v>25898.806199999999</v>
      </c>
    </row>
    <row r="17" spans="1:7">
      <c r="B17" s="41" t="s">
        <v>67</v>
      </c>
      <c r="C17" s="41" t="s">
        <v>13</v>
      </c>
      <c r="D17" s="43">
        <v>2500</v>
      </c>
      <c r="E17" s="43">
        <v>23746.696199999998</v>
      </c>
    </row>
    <row r="18" spans="1:7">
      <c r="B18" s="41" t="s">
        <v>68</v>
      </c>
      <c r="C18" s="41" t="s">
        <v>14</v>
      </c>
      <c r="D18" s="43">
        <v>2399.9899999999998</v>
      </c>
      <c r="E18" s="43">
        <v>23646.6862</v>
      </c>
    </row>
    <row r="19" spans="1:7" ht="15.75" thickBot="1">
      <c r="B19" s="40" t="s">
        <v>69</v>
      </c>
      <c r="C19" s="40" t="s">
        <v>15</v>
      </c>
      <c r="D19" s="45">
        <v>7000</v>
      </c>
      <c r="E19" s="45">
        <v>28246.696199999998</v>
      </c>
    </row>
    <row r="22" spans="1:7" ht="15.75" thickBot="1">
      <c r="A22" t="s">
        <v>60</v>
      </c>
    </row>
    <row r="23" spans="1:7" ht="15.75" thickBot="1">
      <c r="B23" s="64" t="s">
        <v>55</v>
      </c>
      <c r="C23" s="64" t="s">
        <v>56</v>
      </c>
      <c r="D23" s="64" t="s">
        <v>61</v>
      </c>
      <c r="E23" s="64" t="s">
        <v>62</v>
      </c>
      <c r="F23" s="64" t="s">
        <v>63</v>
      </c>
      <c r="G23" s="64" t="s">
        <v>64</v>
      </c>
    </row>
    <row r="24" spans="1:7">
      <c r="B24" s="41" t="s">
        <v>65</v>
      </c>
      <c r="C24" s="41" t="s">
        <v>25</v>
      </c>
      <c r="D24" s="65">
        <v>0.14999900000000002</v>
      </c>
      <c r="E24" s="41" t="s">
        <v>70</v>
      </c>
      <c r="F24" s="41" t="s">
        <v>71</v>
      </c>
      <c r="G24" s="41">
        <v>0</v>
      </c>
    </row>
    <row r="25" spans="1:7">
      <c r="B25" s="41" t="s">
        <v>44</v>
      </c>
      <c r="C25" s="41" t="s">
        <v>30</v>
      </c>
      <c r="D25" s="43">
        <v>1100</v>
      </c>
      <c r="E25" s="41" t="s">
        <v>79</v>
      </c>
      <c r="F25" s="41" t="s">
        <v>71</v>
      </c>
      <c r="G25" s="41">
        <v>0</v>
      </c>
    </row>
    <row r="26" spans="1:7">
      <c r="B26" s="41" t="s">
        <v>43</v>
      </c>
      <c r="C26" s="41" t="s">
        <v>29</v>
      </c>
      <c r="D26" s="44">
        <v>250</v>
      </c>
      <c r="E26" s="41" t="s">
        <v>80</v>
      </c>
      <c r="F26" s="41" t="s">
        <v>71</v>
      </c>
      <c r="G26" s="41">
        <v>0</v>
      </c>
    </row>
    <row r="27" spans="1:7" ht="15.75" thickBot="1">
      <c r="B27" s="40" t="s">
        <v>45</v>
      </c>
      <c r="C27" s="40" t="s">
        <v>9</v>
      </c>
      <c r="D27" s="45">
        <v>110000</v>
      </c>
      <c r="E27" s="40" t="s">
        <v>81</v>
      </c>
      <c r="F27" s="40" t="s">
        <v>71</v>
      </c>
      <c r="G27" s="40">
        <v>0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showGridLines="0" workbookViewId="0">
      <selection activeCell="E8" sqref="E8"/>
    </sheetView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>
      <c r="A1" s="39" t="s">
        <v>53</v>
      </c>
    </row>
    <row r="2" spans="1:5">
      <c r="A2" s="39" t="s">
        <v>77</v>
      </c>
    </row>
    <row r="3" spans="1:5">
      <c r="A3" s="39" t="s">
        <v>82</v>
      </c>
    </row>
    <row r="6" spans="1:5" ht="15.75" thickBot="1">
      <c r="A6" t="s">
        <v>54</v>
      </c>
    </row>
    <row r="7" spans="1:5" ht="15.75" thickBot="1">
      <c r="B7" s="64" t="s">
        <v>55</v>
      </c>
      <c r="C7" s="64" t="s">
        <v>56</v>
      </c>
      <c r="D7" s="64" t="s">
        <v>57</v>
      </c>
      <c r="E7" s="64" t="s">
        <v>58</v>
      </c>
    </row>
    <row r="8" spans="1:5" ht="15.75" thickBot="1">
      <c r="B8" s="40" t="s">
        <v>46</v>
      </c>
      <c r="C8" s="40" t="s">
        <v>19</v>
      </c>
      <c r="D8" s="45">
        <v>1357.37</v>
      </c>
      <c r="E8" s="45">
        <v>30000</v>
      </c>
    </row>
    <row r="11" spans="1:5" ht="15.75" thickBot="1">
      <c r="A11" t="s">
        <v>59</v>
      </c>
    </row>
    <row r="12" spans="1:5" ht="15.75" thickBot="1">
      <c r="B12" s="64" t="s">
        <v>55</v>
      </c>
      <c r="C12" s="64" t="s">
        <v>56</v>
      </c>
      <c r="D12" s="64" t="s">
        <v>57</v>
      </c>
      <c r="E12" s="64" t="s">
        <v>58</v>
      </c>
    </row>
    <row r="13" spans="1:5">
      <c r="B13" s="41" t="s">
        <v>45</v>
      </c>
      <c r="C13" s="41" t="s">
        <v>9</v>
      </c>
      <c r="D13" s="43">
        <v>62010.9</v>
      </c>
      <c r="E13" s="43">
        <v>62010.856399999997</v>
      </c>
    </row>
    <row r="14" spans="1:5">
      <c r="B14" s="41" t="s">
        <v>43</v>
      </c>
      <c r="C14" s="41" t="s">
        <v>29</v>
      </c>
      <c r="D14" s="44">
        <v>85</v>
      </c>
      <c r="E14" s="44">
        <v>128.58936343402667</v>
      </c>
    </row>
    <row r="15" spans="1:5">
      <c r="B15" s="41" t="s">
        <v>44</v>
      </c>
      <c r="C15" s="41" t="s">
        <v>30</v>
      </c>
      <c r="D15" s="43">
        <v>999.99</v>
      </c>
      <c r="E15" s="43">
        <v>1003.6951</v>
      </c>
    </row>
    <row r="16" spans="1:5">
      <c r="B16" s="41" t="s">
        <v>66</v>
      </c>
      <c r="C16" s="41" t="s">
        <v>12</v>
      </c>
      <c r="D16" s="43">
        <v>7500</v>
      </c>
      <c r="E16" s="43">
        <v>7499.9564</v>
      </c>
    </row>
    <row r="17" spans="1:7">
      <c r="B17" s="41" t="s">
        <v>67</v>
      </c>
      <c r="C17" s="41" t="s">
        <v>13</v>
      </c>
      <c r="D17" s="43">
        <v>2500</v>
      </c>
      <c r="E17" s="43">
        <v>2499.9564</v>
      </c>
    </row>
    <row r="18" spans="1:7">
      <c r="B18" s="41" t="s">
        <v>68</v>
      </c>
      <c r="C18" s="41" t="s">
        <v>14</v>
      </c>
      <c r="D18" s="43">
        <v>2399.9899999999998</v>
      </c>
      <c r="E18" s="43">
        <v>2399.9463999999998</v>
      </c>
    </row>
    <row r="19" spans="1:7" ht="15.75" thickBot="1">
      <c r="B19" s="40" t="s">
        <v>69</v>
      </c>
      <c r="C19" s="40" t="s">
        <v>15</v>
      </c>
      <c r="D19" s="45">
        <v>8500</v>
      </c>
      <c r="E19" s="45">
        <v>8499.9563999999991</v>
      </c>
    </row>
    <row r="22" spans="1:7" ht="15.75" thickBot="1">
      <c r="A22" t="s">
        <v>60</v>
      </c>
    </row>
    <row r="23" spans="1:7" ht="15.75" thickBot="1">
      <c r="B23" s="64" t="s">
        <v>55</v>
      </c>
      <c r="C23" s="64" t="s">
        <v>56</v>
      </c>
      <c r="D23" s="64" t="s">
        <v>61</v>
      </c>
      <c r="E23" s="64" t="s">
        <v>62</v>
      </c>
      <c r="F23" s="64" t="s">
        <v>63</v>
      </c>
      <c r="G23" s="64" t="s">
        <v>64</v>
      </c>
    </row>
    <row r="24" spans="1:7" ht="15.75" thickBot="1">
      <c r="B24" s="40" t="s">
        <v>46</v>
      </c>
      <c r="C24" s="40" t="s">
        <v>19</v>
      </c>
      <c r="D24" s="45">
        <v>30000</v>
      </c>
      <c r="E24" s="40" t="s">
        <v>73</v>
      </c>
      <c r="F24" s="40" t="s">
        <v>71</v>
      </c>
      <c r="G24" s="40">
        <v>0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showGridLines="0" workbookViewId="0">
      <selection activeCell="E19" sqref="E19"/>
    </sheetView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>
      <c r="A1" s="39" t="s">
        <v>53</v>
      </c>
    </row>
    <row r="2" spans="1:5">
      <c r="A2" s="39" t="s">
        <v>77</v>
      </c>
    </row>
    <row r="3" spans="1:5">
      <c r="A3" s="39" t="s">
        <v>83</v>
      </c>
    </row>
    <row r="6" spans="1:5" ht="15.75" thickBot="1">
      <c r="A6" t="s">
        <v>54</v>
      </c>
    </row>
    <row r="7" spans="1:5" ht="15.75" thickBot="1">
      <c r="B7" s="64" t="s">
        <v>55</v>
      </c>
      <c r="C7" s="64" t="s">
        <v>56</v>
      </c>
      <c r="D7" s="64" t="s">
        <v>57</v>
      </c>
      <c r="E7" s="64" t="s">
        <v>58</v>
      </c>
    </row>
    <row r="8" spans="1:5" ht="15.75" thickBot="1">
      <c r="B8" s="40" t="s">
        <v>46</v>
      </c>
      <c r="C8" s="40" t="s">
        <v>19</v>
      </c>
      <c r="D8" s="45">
        <v>4183.58</v>
      </c>
      <c r="E8" s="45">
        <v>55000</v>
      </c>
    </row>
    <row r="11" spans="1:5" ht="15.75" thickBot="1">
      <c r="A11" t="s">
        <v>59</v>
      </c>
    </row>
    <row r="12" spans="1:5" ht="15.75" thickBot="1">
      <c r="B12" s="64" t="s">
        <v>55</v>
      </c>
      <c r="C12" s="64" t="s">
        <v>56</v>
      </c>
      <c r="D12" s="64" t="s">
        <v>57</v>
      </c>
      <c r="E12" s="64" t="s">
        <v>58</v>
      </c>
    </row>
    <row r="13" spans="1:5">
      <c r="B13" s="41" t="s">
        <v>45</v>
      </c>
      <c r="C13" s="41" t="s">
        <v>9</v>
      </c>
      <c r="D13" s="43">
        <v>62010.856399999997</v>
      </c>
      <c r="E13" s="43">
        <v>62010.779300000002</v>
      </c>
    </row>
    <row r="14" spans="1:5">
      <c r="B14" s="41" t="s">
        <v>43</v>
      </c>
      <c r="C14" s="41" t="s">
        <v>29</v>
      </c>
      <c r="D14" s="44">
        <v>85</v>
      </c>
      <c r="E14" s="44">
        <v>162.1168145992246</v>
      </c>
    </row>
    <row r="15" spans="1:5">
      <c r="B15" s="41" t="s">
        <v>44</v>
      </c>
      <c r="C15" s="41" t="s">
        <v>30</v>
      </c>
      <c r="D15" s="43">
        <v>999.99</v>
      </c>
      <c r="E15" s="43">
        <v>1006.545</v>
      </c>
    </row>
    <row r="16" spans="1:5">
      <c r="B16" s="41" t="s">
        <v>66</v>
      </c>
      <c r="C16" s="41" t="s">
        <v>12</v>
      </c>
      <c r="D16" s="43">
        <v>4652.1099999999997</v>
      </c>
      <c r="E16" s="43">
        <v>4652.0329000000002</v>
      </c>
    </row>
    <row r="17" spans="1:7">
      <c r="B17" s="41" t="s">
        <v>67</v>
      </c>
      <c r="C17" s="41" t="s">
        <v>13</v>
      </c>
      <c r="D17" s="43">
        <v>2499.9564</v>
      </c>
      <c r="E17" s="43">
        <v>2499.8793000000001</v>
      </c>
    </row>
    <row r="18" spans="1:7">
      <c r="B18" s="41" t="s">
        <v>68</v>
      </c>
      <c r="C18" s="41" t="s">
        <v>14</v>
      </c>
      <c r="D18" s="43">
        <v>2399.9463999999998</v>
      </c>
      <c r="E18" s="43">
        <v>2399.8692999999998</v>
      </c>
    </row>
    <row r="19" spans="1:7" ht="15.75" thickBot="1">
      <c r="B19" s="40" t="s">
        <v>69</v>
      </c>
      <c r="C19" s="40" t="s">
        <v>15</v>
      </c>
      <c r="D19" s="45">
        <v>7000</v>
      </c>
      <c r="E19" s="45">
        <v>6999.9228999999996</v>
      </c>
    </row>
    <row r="22" spans="1:7" ht="15.75" thickBot="1">
      <c r="A22" t="s">
        <v>60</v>
      </c>
    </row>
    <row r="23" spans="1:7" ht="15.75" thickBot="1">
      <c r="B23" s="64" t="s">
        <v>55</v>
      </c>
      <c r="C23" s="64" t="s">
        <v>56</v>
      </c>
      <c r="D23" s="64" t="s">
        <v>61</v>
      </c>
      <c r="E23" s="64" t="s">
        <v>62</v>
      </c>
      <c r="F23" s="64" t="s">
        <v>63</v>
      </c>
      <c r="G23" s="64" t="s">
        <v>64</v>
      </c>
    </row>
    <row r="24" spans="1:7" ht="15.75" thickBot="1">
      <c r="B24" s="40" t="s">
        <v>46</v>
      </c>
      <c r="C24" s="40" t="s">
        <v>19</v>
      </c>
      <c r="D24" s="45">
        <v>55000</v>
      </c>
      <c r="E24" s="40" t="s">
        <v>74</v>
      </c>
      <c r="F24" s="40" t="s">
        <v>71</v>
      </c>
      <c r="G24" s="40">
        <v>0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M28" sqref="M28"/>
    </sheetView>
  </sheetViews>
  <sheetFormatPr defaultRowHeight="15"/>
  <sheetData/>
  <phoneticPr fontId="17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D20"/>
  <sheetViews>
    <sheetView tabSelected="1" workbookViewId="0">
      <selection activeCell="D21" sqref="D21"/>
    </sheetView>
  </sheetViews>
  <sheetFormatPr defaultRowHeight="15"/>
  <cols>
    <col min="1" max="1" width="4.42578125" customWidth="1"/>
    <col min="2" max="2" width="25.140625" bestFit="1" customWidth="1"/>
    <col min="3" max="3" width="17.42578125" customWidth="1"/>
    <col min="4" max="4" width="17.85546875" customWidth="1"/>
    <col min="5" max="5" width="11.5703125" bestFit="1" customWidth="1"/>
  </cols>
  <sheetData>
    <row r="1" spans="2:4" ht="15.75" thickBot="1"/>
    <row r="2" spans="2:4" ht="42" customHeight="1">
      <c r="B2" s="78" t="s">
        <v>35</v>
      </c>
      <c r="C2" s="79"/>
    </row>
    <row r="3" spans="2:4" ht="15.75">
      <c r="B3" s="25" t="s">
        <v>34</v>
      </c>
      <c r="C3" s="26">
        <v>60000</v>
      </c>
    </row>
    <row r="4" spans="2:4" ht="15.75">
      <c r="B4" s="25" t="s">
        <v>36</v>
      </c>
      <c r="C4" s="27">
        <f>(C5+C6)/(C7-C8)</f>
        <v>283.98315148816147</v>
      </c>
    </row>
    <row r="5" spans="2:4" ht="15.75">
      <c r="B5" s="25" t="s">
        <v>33</v>
      </c>
      <c r="C5" s="26">
        <v>16522.099999999999</v>
      </c>
    </row>
    <row r="6" spans="2:4" ht="15.75">
      <c r="B6" s="25" t="s">
        <v>34</v>
      </c>
      <c r="C6" s="26">
        <v>60000</v>
      </c>
    </row>
    <row r="7" spans="2:4" ht="15.75">
      <c r="B7" s="25" t="s">
        <v>30</v>
      </c>
      <c r="C7" s="26">
        <v>999</v>
      </c>
    </row>
    <row r="8" spans="2:4" ht="15.75">
      <c r="B8" s="25" t="s">
        <v>49</v>
      </c>
      <c r="C8" s="26">
        <v>729.54</v>
      </c>
      <c r="D8" s="13"/>
    </row>
    <row r="9" spans="2:4" ht="16.5" thickBot="1">
      <c r="B9" s="31" t="s">
        <v>50</v>
      </c>
      <c r="C9" s="35">
        <v>5000</v>
      </c>
      <c r="D9" s="14"/>
    </row>
    <row r="10" spans="2:4">
      <c r="D10" s="14"/>
    </row>
    <row r="11" spans="2:4" ht="15.75" thickBot="1">
      <c r="D11" s="14"/>
    </row>
    <row r="12" spans="2:4" ht="23.25" thickBot="1">
      <c r="B12" s="76" t="s">
        <v>51</v>
      </c>
      <c r="C12" s="77"/>
    </row>
    <row r="13" spans="2:4" ht="15.75" thickBot="1">
      <c r="B13" s="24" t="s">
        <v>34</v>
      </c>
      <c r="C13" s="24" t="s">
        <v>48</v>
      </c>
    </row>
    <row r="14" spans="2:4" ht="15.75">
      <c r="B14" s="22"/>
      <c r="C14" s="23">
        <f>$C$4</f>
        <v>283.98315148816147</v>
      </c>
    </row>
    <row r="15" spans="2:4" ht="15.75">
      <c r="B15" s="25">
        <f>C3</f>
        <v>60000</v>
      </c>
      <c r="C15" s="30">
        <v>116.98248348548948</v>
      </c>
    </row>
    <row r="16" spans="2:4" ht="15.75">
      <c r="B16" s="25">
        <f>B15+$C$9</f>
        <v>65000</v>
      </c>
      <c r="C16" s="30">
        <v>135.53811326356413</v>
      </c>
    </row>
    <row r="17" spans="2:3" ht="15.75">
      <c r="B17" s="25">
        <f>B16+$C$9</f>
        <v>70000</v>
      </c>
      <c r="C17" s="30">
        <v>154.09374304163882</v>
      </c>
    </row>
    <row r="18" spans="2:3" ht="15.75">
      <c r="B18" s="25">
        <f>B17+$C$9</f>
        <v>75000</v>
      </c>
      <c r="C18" s="30">
        <v>172.64937281971348</v>
      </c>
    </row>
    <row r="19" spans="2:3" ht="15.75">
      <c r="B19" s="25">
        <f>B18+$C$9</f>
        <v>80000</v>
      </c>
      <c r="C19" s="30">
        <v>191.20500259778814</v>
      </c>
    </row>
    <row r="20" spans="2:3" ht="16.5" thickBot="1">
      <c r="B20" s="31">
        <f>B19+$C$9</f>
        <v>85000</v>
      </c>
      <c r="C20" s="32">
        <v>209.7606323758628</v>
      </c>
    </row>
  </sheetData>
  <mergeCells count="2">
    <mergeCell ref="B2:C2"/>
    <mergeCell ref="B12:C12"/>
  </mergeCells>
  <phoneticPr fontId="1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Analysis Wksht</vt:lpstr>
      <vt:lpstr>Question1</vt:lpstr>
      <vt:lpstr>Question2</vt:lpstr>
      <vt:lpstr>Question3</vt:lpstr>
      <vt:lpstr>Q4a Answer Report</vt:lpstr>
      <vt:lpstr>Q4b Answer Report </vt:lpstr>
      <vt:lpstr>Q4c Answer Report </vt:lpstr>
      <vt:lpstr>Q5 Pie Chart</vt:lpstr>
      <vt:lpstr>Q6 Data Table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Prince</dc:creator>
  <cp:lastModifiedBy>Nguyen Tien Phuc</cp:lastModifiedBy>
  <dcterms:created xsi:type="dcterms:W3CDTF">2011-01-31T00:11:06Z</dcterms:created>
  <dcterms:modified xsi:type="dcterms:W3CDTF">2015-03-31T13:54:02Z</dcterms:modified>
</cp:coreProperties>
</file>