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55" yWindow="360" windowWidth="14100" windowHeight="10290" tabRatio="949" firstSheet="1" activeTab="7"/>
  </bookViews>
  <sheets>
    <sheet name="Income Analysis Wksht" sheetId="1" r:id="rId1"/>
    <sheet name="Question1" sheetId="5" r:id="rId2"/>
    <sheet name="Question2" sheetId="2" r:id="rId3"/>
    <sheet name="Question3" sheetId="26" r:id="rId4"/>
    <sheet name="Q4a Answer Report" sheetId="27" r:id="rId5"/>
    <sheet name="Q4b Answer Report " sheetId="28" r:id="rId6"/>
    <sheet name="Q4c Answer Report " sheetId="29" r:id="rId7"/>
    <sheet name="Q5 Pie Chart" sheetId="8" r:id="rId8"/>
    <sheet name="Q6 Data Table" sheetId="30" r:id="rId9"/>
  </sheets>
  <definedNames>
    <definedName name="solver_adj" localSheetId="0" hidden="1">'Income Analysis Wksht'!$C$12,'Income Analysis Wksht'!$I$6:$I$7,'Income Analysis Wksht'!$I$16:$I$19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'Income Analysis Wksht'!$C$22</definedName>
    <definedName name="solver_lhs2" localSheetId="0" hidden="1">'Income Analysis Wksht'!$I$19</definedName>
    <definedName name="solver_lhs3" localSheetId="0" hidden="1">'Income Analysis Wksht'!$C$22</definedName>
    <definedName name="solver_lhs4" localSheetId="0" hidden="1">'Income Analysis Wksht'!$I$12</definedName>
    <definedName name="solver_lhs5" localSheetId="0" hidden="1">'Income Analysis Wksht'!$C$22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'Income Analysis Wksht'!$C$22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55000</definedName>
    <definedName name="solver_rhs2" localSheetId="0" hidden="1">8500</definedName>
    <definedName name="solver_rhs3" localSheetId="0" hidden="1">30000</definedName>
    <definedName name="solver_rhs4" localSheetId="0" hidden="1">375</definedName>
    <definedName name="solver_rhs5" localSheetId="0" hidden="1">30000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14210"/>
</workbook>
</file>

<file path=xl/calcChain.xml><?xml version="1.0" encoding="utf-8"?>
<calcChain xmlns="http://schemas.openxmlformats.org/spreadsheetml/2006/main">
  <c r="E5" i="30"/>
  <c r="E6"/>
  <c r="E7"/>
  <c r="E8"/>
  <c r="E9"/>
  <c r="E10"/>
  <c r="C4"/>
  <c r="F4"/>
  <c r="F16" i="1"/>
  <c r="E46" i="5"/>
  <c r="E47"/>
  <c r="E48"/>
  <c r="E49"/>
  <c r="E50"/>
  <c r="F38"/>
  <c r="F37"/>
  <c r="F36"/>
  <c r="F35"/>
  <c r="F34"/>
  <c r="F44"/>
  <c r="F17" i="1"/>
  <c r="F18"/>
  <c r="F15"/>
  <c r="F14"/>
  <c r="F24"/>
  <c r="E5" i="2"/>
  <c r="E6"/>
  <c r="E7"/>
  <c r="E8"/>
  <c r="E9"/>
  <c r="E10"/>
  <c r="C4"/>
  <c r="F4"/>
  <c r="E26" i="1"/>
  <c r="E27"/>
  <c r="E28"/>
  <c r="E29"/>
  <c r="E30"/>
  <c r="C18" i="5"/>
  <c r="C17"/>
  <c r="C16"/>
  <c r="C15"/>
  <c r="C11"/>
  <c r="C10"/>
  <c r="C9"/>
  <c r="C8"/>
  <c r="C7"/>
  <c r="C5"/>
  <c r="C5" i="1"/>
  <c r="C11"/>
  <c r="C10"/>
  <c r="C9"/>
  <c r="C8"/>
  <c r="C7"/>
  <c r="C18"/>
  <c r="C17"/>
  <c r="C16"/>
  <c r="C15"/>
  <c r="C19" i="5"/>
  <c r="C12"/>
  <c r="C33"/>
  <c r="C19" i="1"/>
  <c r="C34" i="5"/>
  <c r="C13"/>
  <c r="C20"/>
  <c r="C35"/>
  <c r="F5" i="1"/>
  <c r="F6"/>
  <c r="C21" i="5"/>
  <c r="C22"/>
  <c r="C37"/>
  <c r="C36"/>
  <c r="F7" i="1"/>
  <c r="C13"/>
  <c r="C20"/>
  <c r="F8"/>
  <c r="C21"/>
  <c r="C22"/>
  <c r="F9"/>
</calcChain>
</file>

<file path=xl/sharedStrings.xml><?xml version="1.0" encoding="utf-8"?>
<sst xmlns="http://schemas.openxmlformats.org/spreadsheetml/2006/main" count="260" uniqueCount="74">
  <si>
    <t>Baylee Byrd Playsets, Inc.</t>
  </si>
  <si>
    <t>Income Statement</t>
  </si>
  <si>
    <t>Sales</t>
  </si>
  <si>
    <t>Variable Expenses</t>
  </si>
  <si>
    <t>Marketing &amp; Sales</t>
  </si>
  <si>
    <t>Labor</t>
  </si>
  <si>
    <t>Variable Overhead</t>
  </si>
  <si>
    <t>Variable Selling</t>
  </si>
  <si>
    <t>Variable Administrative</t>
  </si>
  <si>
    <t>Total Variable Expenses</t>
  </si>
  <si>
    <t>Contribution Margin</t>
  </si>
  <si>
    <t>Fixed Expenses</t>
  </si>
  <si>
    <t>Fixed Overhead</t>
  </si>
  <si>
    <t>Selling Expenses</t>
  </si>
  <si>
    <t>Administrative Expenses</t>
  </si>
  <si>
    <t>Depreciation</t>
  </si>
  <si>
    <t>Total Fixed Expenses</t>
  </si>
  <si>
    <t>Operating Income</t>
  </si>
  <si>
    <t>Income Taxes</t>
  </si>
  <si>
    <t>Net Income</t>
  </si>
  <si>
    <t>Ratios</t>
  </si>
  <si>
    <t>BEP</t>
  </si>
  <si>
    <t>BEP w/ Target Income</t>
  </si>
  <si>
    <t>Contribution Margin Ratio</t>
  </si>
  <si>
    <t>Operating Margin Ratio</t>
  </si>
  <si>
    <t>Net Margin Ratio</t>
  </si>
  <si>
    <t>Input Section</t>
  </si>
  <si>
    <t>For Income Analysis Worksheet</t>
  </si>
  <si>
    <t>Sales &amp; Cost Summary</t>
  </si>
  <si>
    <t>Number of Units Sold</t>
  </si>
  <si>
    <t>Revenue Per Unit</t>
  </si>
  <si>
    <t>Desired Target Income</t>
  </si>
  <si>
    <t>Variable Costs (per unit)</t>
  </si>
  <si>
    <t>Fixed Costs</t>
  </si>
  <si>
    <t>Target Income</t>
  </si>
  <si>
    <t>Project Target Income/Breakeven Point</t>
  </si>
  <si>
    <t>Units to Sell to Break-Even</t>
  </si>
  <si>
    <t>Scenario Summary</t>
  </si>
  <si>
    <t>Changing Cells:</t>
  </si>
  <si>
    <t>$I$6</t>
  </si>
  <si>
    <t>$I$7</t>
  </si>
  <si>
    <t>$C$12</t>
  </si>
  <si>
    <t>$C$22</t>
  </si>
  <si>
    <t>Result Cells:</t>
  </si>
  <si>
    <t>Breakeven Points</t>
  </si>
  <si>
    <t>Variable Cost Per Unit</t>
  </si>
  <si>
    <t>Target Income Increment</t>
  </si>
  <si>
    <t>One-Variable Data Table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</si>
  <si>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</si>
  <si>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</si>
  <si>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</si>
  <si>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</si>
  <si>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</si>
  <si>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</si>
  <si>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</si>
  <si>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</si>
  <si>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</si>
  <si>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</si>
  <si>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</si>
  <si>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$F$9</t>
  </si>
  <si>
    <t>$I$16</t>
  </si>
  <si>
    <t>$I$17</t>
  </si>
  <si>
    <t>$I$18</t>
  </si>
  <si>
    <t>$I$19</t>
  </si>
  <si>
    <t>$F$9=0.15</t>
  </si>
  <si>
    <t>Not Binding</t>
  </si>
  <si>
    <t>$I$11</t>
  </si>
  <si>
    <t>$C$22=30000</t>
  </si>
  <si>
    <t>$C$22=55000</t>
  </si>
  <si>
    <t>Created by sheryl on 2/2/2011</t>
  </si>
  <si>
    <t>$I$7=1100</t>
  </si>
  <si>
    <t>$I$6=250</t>
  </si>
  <si>
    <t>$C$12=110000</t>
  </si>
  <si>
    <t xml:space="preserve">For Income Analysis 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</si>
</sst>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22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8"/>
      <name val="Calibri"/>
      <family val="2"/>
    </font>
    <font>
      <sz val="8"/>
      <name val="Calibri"/>
      <family val="2"/>
    </font>
    <font>
      <sz val="11"/>
      <name val="Calibri"/>
      <family val="2"/>
    </font>
    <font>
      <b/>
      <sz val="20"/>
      <name val="Times New Roman"/>
      <family val="1"/>
    </font>
    <font>
      <b/>
      <sz val="18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Calibri"/>
      <family val="2"/>
    </font>
    <font>
      <b/>
      <sz val="24"/>
      <name val="Calibri"/>
      <family val="2"/>
    </font>
    <font>
      <b/>
      <sz val="20"/>
      <name val="Calibri"/>
      <family val="2"/>
    </font>
    <font>
      <sz val="2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3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0" fontId="1" fillId="0" borderId="4" xfId="0" applyNumberFormat="1" applyFont="1" applyBorder="1"/>
    <xf numFmtId="10" fontId="1" fillId="0" borderId="5" xfId="0" applyNumberFormat="1" applyFont="1" applyBorder="1"/>
    <xf numFmtId="4" fontId="1" fillId="0" borderId="4" xfId="0" applyNumberFormat="1" applyFont="1" applyBorder="1"/>
    <xf numFmtId="2" fontId="1" fillId="0" borderId="4" xfId="0" applyNumberFormat="1" applyFont="1" applyBorder="1"/>
    <xf numFmtId="164" fontId="0" fillId="0" borderId="0" xfId="0" applyNumberFormat="1"/>
    <xf numFmtId="2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0" fontId="7" fillId="3" borderId="6" xfId="0" applyFont="1" applyFill="1" applyBorder="1" applyAlignment="1">
      <alignment horizontal="center"/>
    </xf>
    <xf numFmtId="44" fontId="1" fillId="2" borderId="7" xfId="1" applyFont="1" applyFill="1" applyBorder="1"/>
    <xf numFmtId="1" fontId="1" fillId="2" borderId="4" xfId="1" applyNumberFormat="1" applyFont="1" applyFill="1" applyBorder="1"/>
    <xf numFmtId="0" fontId="0" fillId="4" borderId="7" xfId="0" applyFill="1" applyBorder="1"/>
    <xf numFmtId="0" fontId="0" fillId="4" borderId="4" xfId="0" applyFill="1" applyBorder="1"/>
    <xf numFmtId="1" fontId="1" fillId="2" borderId="4" xfId="1" applyNumberFormat="1" applyFont="1" applyFill="1" applyBorder="1" applyAlignment="1">
      <alignment horizontal="center"/>
    </xf>
    <xf numFmtId="1" fontId="1" fillId="2" borderId="5" xfId="1" applyNumberFormat="1" applyFont="1" applyFill="1" applyBorder="1" applyAlignment="1">
      <alignment horizontal="center"/>
    </xf>
    <xf numFmtId="44" fontId="1" fillId="3" borderId="6" xfId="1" applyFont="1" applyFill="1" applyBorder="1"/>
    <xf numFmtId="1" fontId="1" fillId="3" borderId="6" xfId="1" applyNumberFormat="1" applyFont="1" applyFill="1" applyBorder="1" applyAlignment="1">
      <alignment horizontal="center"/>
    </xf>
    <xf numFmtId="164" fontId="1" fillId="2" borderId="4" xfId="1" applyNumberFormat="1" applyFont="1" applyFill="1" applyBorder="1"/>
    <xf numFmtId="164" fontId="1" fillId="2" borderId="2" xfId="1" applyNumberFormat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0" fontId="7" fillId="0" borderId="0" xfId="0" applyFont="1"/>
    <xf numFmtId="0" fontId="10" fillId="0" borderId="0" xfId="0" applyFont="1" applyFill="1"/>
    <xf numFmtId="0" fontId="14" fillId="0" borderId="1" xfId="0" applyFont="1" applyFill="1" applyBorder="1"/>
    <xf numFmtId="164" fontId="15" fillId="0" borderId="4" xfId="0" applyNumberFormat="1" applyFont="1" applyFill="1" applyBorder="1"/>
    <xf numFmtId="0" fontId="14" fillId="0" borderId="2" xfId="0" applyFont="1" applyFill="1" applyBorder="1"/>
    <xf numFmtId="0" fontId="15" fillId="0" borderId="2" xfId="0" applyFont="1" applyFill="1" applyBorder="1" applyAlignment="1">
      <alignment horizontal="right"/>
    </xf>
    <xf numFmtId="0" fontId="14" fillId="0" borderId="3" xfId="0" applyFont="1" applyFill="1" applyBorder="1"/>
    <xf numFmtId="164" fontId="15" fillId="0" borderId="5" xfId="0" applyNumberFormat="1" applyFont="1" applyFill="1" applyBorder="1"/>
    <xf numFmtId="0" fontId="15" fillId="0" borderId="1" xfId="0" applyFont="1" applyFill="1" applyBorder="1" applyAlignment="1">
      <alignment horizontal="right"/>
    </xf>
    <xf numFmtId="2" fontId="15" fillId="0" borderId="4" xfId="0" applyNumberFormat="1" applyFont="1" applyFill="1" applyBorder="1"/>
    <xf numFmtId="4" fontId="15" fillId="0" borderId="4" xfId="0" applyNumberFormat="1" applyFont="1" applyFill="1" applyBorder="1"/>
    <xf numFmtId="10" fontId="15" fillId="0" borderId="4" xfId="0" applyNumberFormat="1" applyFont="1" applyFill="1" applyBorder="1"/>
    <xf numFmtId="164" fontId="15" fillId="0" borderId="4" xfId="0" applyNumberFormat="1" applyFont="1" applyFill="1" applyBorder="1" applyAlignment="1"/>
    <xf numFmtId="164" fontId="15" fillId="0" borderId="4" xfId="0" applyNumberFormat="1" applyFont="1" applyFill="1" applyBorder="1" applyAlignment="1">
      <alignment horizontal="right"/>
    </xf>
    <xf numFmtId="0" fontId="15" fillId="0" borderId="3" xfId="0" applyFont="1" applyFill="1" applyBorder="1" applyAlignment="1">
      <alignment horizontal="right"/>
    </xf>
    <xf numFmtId="10" fontId="15" fillId="0" borderId="5" xfId="0" applyNumberFormat="1" applyFont="1" applyFill="1" applyBorder="1"/>
    <xf numFmtId="44" fontId="15" fillId="0" borderId="7" xfId="1" applyFont="1" applyFill="1" applyBorder="1"/>
    <xf numFmtId="164" fontId="15" fillId="0" borderId="4" xfId="1" applyNumberFormat="1" applyFont="1" applyFill="1" applyBorder="1"/>
    <xf numFmtId="1" fontId="15" fillId="0" borderId="4" xfId="1" applyNumberFormat="1" applyFont="1" applyFill="1" applyBorder="1"/>
    <xf numFmtId="164" fontId="15" fillId="0" borderId="5" xfId="0" applyNumberFormat="1" applyFont="1" applyFill="1" applyBorder="1" applyAlignment="1">
      <alignment horizontal="right"/>
    </xf>
    <xf numFmtId="0" fontId="10" fillId="0" borderId="7" xfId="0" applyFont="1" applyFill="1" applyBorder="1"/>
    <xf numFmtId="0" fontId="10" fillId="0" borderId="4" xfId="0" applyFont="1" applyFill="1" applyBorder="1"/>
    <xf numFmtId="0" fontId="16" fillId="0" borderId="6" xfId="0" applyFont="1" applyFill="1" applyBorder="1" applyAlignment="1">
      <alignment horizontal="center"/>
    </xf>
    <xf numFmtId="44" fontId="15" fillId="0" borderId="6" xfId="1" applyFont="1" applyFill="1" applyBorder="1"/>
    <xf numFmtId="1" fontId="15" fillId="0" borderId="6" xfId="1" applyNumberFormat="1" applyFont="1" applyFill="1" applyBorder="1" applyAlignment="1">
      <alignment horizontal="center"/>
    </xf>
    <xf numFmtId="164" fontId="15" fillId="0" borderId="2" xfId="1" applyNumberFormat="1" applyFont="1" applyFill="1" applyBorder="1" applyAlignment="1">
      <alignment horizontal="center"/>
    </xf>
    <xf numFmtId="1" fontId="15" fillId="0" borderId="4" xfId="1" applyNumberFormat="1" applyFont="1" applyFill="1" applyBorder="1" applyAlignment="1">
      <alignment horizontal="center"/>
    </xf>
    <xf numFmtId="164" fontId="15" fillId="0" borderId="3" xfId="1" applyNumberFormat="1" applyFont="1" applyFill="1" applyBorder="1" applyAlignment="1">
      <alignment horizontal="center"/>
    </xf>
    <xf numFmtId="1" fontId="15" fillId="0" borderId="5" xfId="1" applyNumberFormat="1" applyFont="1" applyFill="1" applyBorder="1" applyAlignment="1">
      <alignment horizontal="center"/>
    </xf>
    <xf numFmtId="164" fontId="10" fillId="0" borderId="0" xfId="0" applyNumberFormat="1" applyFont="1" applyFill="1"/>
    <xf numFmtId="2" fontId="10" fillId="0" borderId="0" xfId="0" applyNumberFormat="1" applyFont="1" applyFill="1"/>
    <xf numFmtId="44" fontId="15" fillId="0" borderId="1" xfId="1" applyFont="1" applyFill="1" applyBorder="1"/>
    <xf numFmtId="1" fontId="15" fillId="0" borderId="1" xfId="1" applyNumberFormat="1" applyFont="1" applyFill="1" applyBorder="1" applyAlignment="1">
      <alignment horizontal="center"/>
    </xf>
    <xf numFmtId="44" fontId="15" fillId="0" borderId="10" xfId="1" applyFont="1" applyFill="1" applyBorder="1"/>
    <xf numFmtId="1" fontId="15" fillId="0" borderId="2" xfId="1" applyNumberFormat="1" applyFont="1" applyFill="1" applyBorder="1"/>
    <xf numFmtId="44" fontId="15" fillId="0" borderId="2" xfId="1" applyFont="1" applyFill="1" applyBorder="1"/>
    <xf numFmtId="44" fontId="15" fillId="0" borderId="3" xfId="1" applyFont="1" applyFill="1" applyBorder="1"/>
    <xf numFmtId="44" fontId="15" fillId="0" borderId="8" xfId="1" applyFont="1" applyFill="1" applyBorder="1"/>
    <xf numFmtId="1" fontId="15" fillId="0" borderId="2" xfId="1" applyNumberFormat="1" applyFont="1" applyFill="1" applyBorder="1" applyAlignment="1">
      <alignment horizontal="center"/>
    </xf>
    <xf numFmtId="1" fontId="15" fillId="0" borderId="3" xfId="1" applyNumberFormat="1" applyFont="1" applyFill="1" applyBorder="1" applyAlignment="1">
      <alignment horizontal="center"/>
    </xf>
    <xf numFmtId="0" fontId="18" fillId="0" borderId="14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0" fillId="0" borderId="0" xfId="0" applyFont="1" applyFill="1" applyBorder="1" applyAlignment="1"/>
    <xf numFmtId="0" fontId="9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/>
    </xf>
    <xf numFmtId="164" fontId="21" fillId="0" borderId="0" xfId="0" applyNumberFormat="1" applyFont="1" applyFill="1" applyBorder="1" applyAlignment="1"/>
    <xf numFmtId="4" fontId="21" fillId="0" borderId="0" xfId="0" applyNumberFormat="1" applyFont="1" applyFill="1" applyBorder="1" applyAlignment="1"/>
    <xf numFmtId="0" fontId="21" fillId="0" borderId="0" xfId="0" applyFont="1" applyFill="1"/>
    <xf numFmtId="0" fontId="18" fillId="0" borderId="15" xfId="0" applyFont="1" applyFill="1" applyBorder="1" applyAlignment="1">
      <alignment horizontal="left"/>
    </xf>
    <xf numFmtId="0" fontId="19" fillId="0" borderId="16" xfId="0" applyFont="1" applyFill="1" applyBorder="1" applyAlignment="1">
      <alignment horizontal="right"/>
    </xf>
    <xf numFmtId="0" fontId="16" fillId="0" borderId="7" xfId="0" applyFont="1" applyFill="1" applyBorder="1" applyAlignment="1">
      <alignment horizontal="left"/>
    </xf>
    <xf numFmtId="0" fontId="9" fillId="0" borderId="4" xfId="0" applyFont="1" applyFill="1" applyBorder="1" applyAlignment="1">
      <alignment vertical="top" wrapText="1"/>
    </xf>
    <xf numFmtId="0" fontId="20" fillId="0" borderId="7" xfId="0" applyFont="1" applyFill="1" applyBorder="1" applyAlignment="1">
      <alignment horizontal="left"/>
    </xf>
    <xf numFmtId="164" fontId="21" fillId="0" borderId="4" xfId="0" applyNumberFormat="1" applyFont="1" applyFill="1" applyBorder="1" applyAlignment="1"/>
    <xf numFmtId="4" fontId="21" fillId="0" borderId="4" xfId="0" applyNumberFormat="1" applyFont="1" applyFill="1" applyBorder="1" applyAlignment="1"/>
    <xf numFmtId="0" fontId="20" fillId="0" borderId="11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1" fillId="0" borderId="17" xfId="0" applyFont="1" applyFill="1" applyBorder="1" applyAlignment="1"/>
    <xf numFmtId="0" fontId="21" fillId="0" borderId="12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20" fillId="0" borderId="18" xfId="0" applyFont="1" applyFill="1" applyBorder="1" applyAlignment="1">
      <alignment horizontal="left"/>
    </xf>
    <xf numFmtId="164" fontId="21" fillId="0" borderId="18" xfId="0" applyNumberFormat="1" applyFont="1" applyFill="1" applyBorder="1" applyAlignment="1"/>
    <xf numFmtId="164" fontId="21" fillId="0" borderId="5" xfId="0" applyNumberFormat="1" applyFont="1" applyFill="1" applyBorder="1" applyAlignment="1"/>
    <xf numFmtId="0" fontId="16" fillId="0" borderId="0" xfId="0" applyFont="1"/>
    <xf numFmtId="0" fontId="10" fillId="0" borderId="0" xfId="0" applyFont="1"/>
    <xf numFmtId="0" fontId="16" fillId="0" borderId="19" xfId="0" applyFont="1" applyFill="1" applyBorder="1" applyAlignment="1">
      <alignment horizontal="center"/>
    </xf>
    <xf numFmtId="0" fontId="10" fillId="0" borderId="19" xfId="0" applyFont="1" applyFill="1" applyBorder="1" applyAlignment="1"/>
    <xf numFmtId="10" fontId="10" fillId="0" borderId="19" xfId="0" applyNumberFormat="1" applyFont="1" applyFill="1" applyBorder="1" applyAlignment="1"/>
    <xf numFmtId="164" fontId="10" fillId="0" borderId="19" xfId="0" applyNumberFormat="1" applyFont="1" applyFill="1" applyBorder="1" applyAlignment="1"/>
    <xf numFmtId="4" fontId="10" fillId="0" borderId="19" xfId="0" applyNumberFormat="1" applyFont="1" applyFill="1" applyBorder="1" applyAlignment="1"/>
    <xf numFmtId="0" fontId="8" fillId="0" borderId="19" xfId="0" applyFont="1" applyFill="1" applyBorder="1" applyAlignment="1">
      <alignment horizontal="center"/>
    </xf>
    <xf numFmtId="0" fontId="0" fillId="0" borderId="19" xfId="0" applyFill="1" applyBorder="1" applyAlignment="1"/>
    <xf numFmtId="164" fontId="0" fillId="0" borderId="19" xfId="0" applyNumberFormat="1" applyFill="1" applyBorder="1" applyAlignment="1"/>
    <xf numFmtId="4" fontId="0" fillId="0" borderId="19" xfId="0" applyNumberFormat="1" applyFill="1" applyBorder="1" applyAlignment="1"/>
    <xf numFmtId="0" fontId="16" fillId="0" borderId="0" xfId="0" applyFont="1" applyFill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15" fontId="4" fillId="5" borderId="10" xfId="0" applyNumberFormat="1" applyFont="1" applyFill="1" applyBorder="1" applyAlignment="1">
      <alignment horizontal="center" vertical="center"/>
    </xf>
    <xf numFmtId="15" fontId="4" fillId="5" borderId="5" xfId="0" applyNumberFormat="1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15" fontId="13" fillId="0" borderId="10" xfId="0" applyNumberFormat="1" applyFont="1" applyFill="1" applyBorder="1" applyAlignment="1">
      <alignment horizontal="center" vertical="center"/>
    </xf>
    <xf numFmtId="15" fontId="13" fillId="0" borderId="5" xfId="0" applyNumberFormat="1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t>Fixed Costs Pie Chart </a:t>
            </a:r>
          </a:p>
        </c:rich>
      </c:tx>
      <c:spPr>
        <a:noFill/>
        <a:ln w="25400">
          <a:noFill/>
        </a:ln>
      </c:spPr>
    </c:title>
    <c:view3D>
      <c:rotX val="30"/>
      <c:perspective val="30"/>
    </c:view3D>
    <c:plotArea>
      <c:layout>
        <c:manualLayout>
          <c:layoutTarget val="inner"/>
          <c:xMode val="edge"/>
          <c:yMode val="edge"/>
          <c:x val="0.29485179407176287"/>
          <c:y val="0.26178010471204188"/>
          <c:w val="0.69422776911076445"/>
          <c:h val="0.72774869109947649"/>
        </c:manualLayout>
      </c:layout>
      <c:pie3DChart>
        <c:varyColors val="1"/>
        <c:ser>
          <c:idx val="0"/>
          <c:order val="0"/>
          <c:tx>
            <c:strRef>
              <c:f>'Income Analysis Wksht'!$C$15:$C$18</c:f>
              <c:strCache>
                <c:ptCount val="1"/>
                <c:pt idx="0">
                  <c:v>$4,652.03 $2,499.88 $2,399.87 $6,999.92</c:v>
                </c:pt>
              </c:strCache>
            </c:strRef>
          </c:tx>
          <c:spPr>
            <a:solidFill>
              <a:srgbClr val="FF00FF"/>
            </a:solidFill>
            <a:ln w="25400">
              <a:noFill/>
            </a:ln>
          </c:spPr>
          <c:explosion val="46"/>
          <c:dPt>
            <c:idx val="0"/>
            <c:spPr>
              <a:solidFill>
                <a:srgbClr val="0000FF"/>
              </a:solidFill>
              <a:ln w="25400">
                <a:noFill/>
              </a:ln>
            </c:spPr>
          </c:dPt>
          <c:dPt>
            <c:idx val="1"/>
            <c:spPr>
              <a:solidFill>
                <a:srgbClr val="FFFF00"/>
              </a:solidFill>
              <a:ln w="25400">
                <a:noFill/>
              </a:ln>
            </c:spPr>
          </c:dPt>
          <c:dPt>
            <c:idx val="2"/>
            <c:spPr>
              <a:solidFill>
                <a:srgbClr val="33CCCC"/>
              </a:solidFill>
              <a:ln w="25400">
                <a:noFill/>
              </a:ln>
            </c:spPr>
          </c:dPt>
          <c:dPt>
            <c:idx val="3"/>
            <c:spPr>
              <a:solidFill>
                <a:srgbClr val="FF0000"/>
              </a:solidFill>
              <a:ln w="25400">
                <a:noFill/>
              </a:ln>
            </c:spPr>
          </c:dPt>
          <c:cat>
            <c:strRef>
              <c:f>'Income Analysis Wksht'!$B$15:$B$18</c:f>
              <c:strCache>
                <c:ptCount val="4"/>
                <c:pt idx="0">
                  <c:v>Fixed Overhead</c:v>
                </c:pt>
                <c:pt idx="1">
                  <c:v>Selling Expenses</c:v>
                </c:pt>
                <c:pt idx="2">
                  <c:v>Administrative Expenses</c:v>
                </c:pt>
                <c:pt idx="3">
                  <c:v>Depreciation</c:v>
                </c:pt>
              </c:strCache>
            </c:strRef>
          </c:cat>
          <c:val>
            <c:numRef>
              <c:f>'Income Analysis Wksht'!$C$15:$C$18</c:f>
              <c:numCache>
                <c:formatCode>"$"#,##0.00</c:formatCode>
                <c:ptCount val="4"/>
                <c:pt idx="0">
                  <c:v>4652.0328824206454</c:v>
                </c:pt>
                <c:pt idx="1">
                  <c:v>2499.8792926249421</c:v>
                </c:pt>
                <c:pt idx="2">
                  <c:v>2399.8692926249419</c:v>
                </c:pt>
                <c:pt idx="3">
                  <c:v>6999.9228824206457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5039001560062402"/>
          <c:y val="1.3089005235602094E-2"/>
          <c:w val="0.24180967238689546"/>
          <c:h val="0.2513089005235602"/>
        </c:manualLayout>
      </c:layout>
    </c:legend>
    <c:plotVisOnly val="1"/>
    <c:dispBlanksAs val="zero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180975</xdr:rowOff>
    </xdr:from>
    <xdr:to>
      <xdr:col>11</xdr:col>
      <xdr:colOff>9525</xdr:colOff>
      <xdr:row>20</xdr:row>
      <xdr:rowOff>9525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opLeftCell="A10" zoomScale="90" zoomScaleNormal="90" workbookViewId="0">
      <selection activeCell="I8" sqref="I8"/>
    </sheetView>
  </sheetViews>
  <sheetFormatPr defaultRowHeight="15"/>
  <cols>
    <col min="2" max="3" width="25.7109375" customWidth="1"/>
    <col min="5" max="6" width="25.7109375" customWidth="1"/>
    <col min="8" max="8" width="25.42578125" customWidth="1"/>
    <col min="9" max="9" width="25.7109375" customWidth="1"/>
  </cols>
  <sheetData>
    <row r="1" spans="2:9" ht="15.75" thickBot="1"/>
    <row r="2" spans="2:9" ht="30" customHeight="1" thickBot="1">
      <c r="B2" s="107" t="s">
        <v>0</v>
      </c>
      <c r="C2" s="108"/>
    </row>
    <row r="3" spans="2:9" ht="30" customHeight="1" thickBot="1">
      <c r="B3" s="109" t="s">
        <v>1</v>
      </c>
      <c r="C3" s="110"/>
      <c r="H3" s="107" t="s">
        <v>26</v>
      </c>
      <c r="I3" s="108"/>
    </row>
    <row r="4" spans="2:9" ht="30" customHeight="1" thickBot="1">
      <c r="B4" s="111">
        <v>40573</v>
      </c>
      <c r="C4" s="112"/>
      <c r="E4" s="113" t="s">
        <v>20</v>
      </c>
      <c r="F4" s="114"/>
      <c r="H4" s="115" t="s">
        <v>27</v>
      </c>
      <c r="I4" s="116"/>
    </row>
    <row r="5" spans="2:9" ht="15.75">
      <c r="B5" s="1" t="s">
        <v>2</v>
      </c>
      <c r="C5" s="4">
        <f>I6*I7</f>
        <v>163177.86825679685</v>
      </c>
      <c r="E5" s="18" t="s">
        <v>21</v>
      </c>
      <c r="F5" s="9">
        <f>C19/(I7-(C12/I6))</f>
        <v>26.523542516630073</v>
      </c>
      <c r="H5" s="12" t="s">
        <v>28</v>
      </c>
      <c r="I5" s="4"/>
    </row>
    <row r="6" spans="2:9" ht="15.75">
      <c r="B6" s="2" t="s">
        <v>3</v>
      </c>
      <c r="C6" s="4"/>
      <c r="E6" s="14" t="s">
        <v>22</v>
      </c>
      <c r="F6" s="4">
        <f>C19+I8/(I7-(C12/I6))</f>
        <v>16599.778328375745</v>
      </c>
      <c r="H6" s="16" t="s">
        <v>29</v>
      </c>
      <c r="I6" s="8">
        <v>162.1168145992246</v>
      </c>
    </row>
    <row r="7" spans="2:9" ht="15.75">
      <c r="B7" s="16" t="s">
        <v>4</v>
      </c>
      <c r="C7" s="4">
        <f>I10</f>
        <v>15.24</v>
      </c>
      <c r="E7" s="14" t="s">
        <v>23</v>
      </c>
      <c r="F7" s="6">
        <f>(C5-C12)/C5</f>
        <v>0.61998045473276364</v>
      </c>
      <c r="H7" s="16" t="s">
        <v>30</v>
      </c>
      <c r="I7" s="4">
        <v>1006.5449944855833</v>
      </c>
    </row>
    <row r="8" spans="2:9" ht="15.75">
      <c r="B8" s="16" t="s">
        <v>5</v>
      </c>
      <c r="C8" s="4">
        <f>I11</f>
        <v>150</v>
      </c>
      <c r="E8" s="14" t="s">
        <v>24</v>
      </c>
      <c r="F8" s="6">
        <f>C20/(I6*I7)</f>
        <v>0.51854694216815922</v>
      </c>
      <c r="H8" s="16" t="s">
        <v>31</v>
      </c>
      <c r="I8" s="4">
        <v>30000</v>
      </c>
    </row>
    <row r="9" spans="2:9" ht="16.5" thickBot="1">
      <c r="B9" s="16" t="s">
        <v>6</v>
      </c>
      <c r="C9" s="4">
        <f>I12</f>
        <v>514.72</v>
      </c>
      <c r="E9" s="15" t="s">
        <v>25</v>
      </c>
      <c r="F9" s="7">
        <f>C22/(I6*I7)</f>
        <v>0.33705551240930348</v>
      </c>
      <c r="H9" s="13" t="s">
        <v>32</v>
      </c>
      <c r="I9" s="4"/>
    </row>
    <row r="10" spans="2:9" ht="15.75">
      <c r="B10" s="16" t="s">
        <v>7</v>
      </c>
      <c r="C10" s="4">
        <f>I13</f>
        <v>25.83</v>
      </c>
      <c r="H10" s="16" t="s">
        <v>4</v>
      </c>
      <c r="I10" s="4">
        <v>15.24</v>
      </c>
    </row>
    <row r="11" spans="2:9" ht="16.5" thickBot="1">
      <c r="B11" s="16" t="s">
        <v>8</v>
      </c>
      <c r="C11" s="4">
        <f>I14</f>
        <v>23.75</v>
      </c>
      <c r="H11" s="16" t="s">
        <v>5</v>
      </c>
      <c r="I11" s="4">
        <v>150</v>
      </c>
    </row>
    <row r="12" spans="2:9" ht="23.25" customHeight="1" thickBot="1">
      <c r="B12" s="2" t="s">
        <v>9</v>
      </c>
      <c r="C12" s="4">
        <v>62010.779292624946</v>
      </c>
      <c r="E12" s="117" t="s">
        <v>35</v>
      </c>
      <c r="F12" s="118"/>
      <c r="H12" s="16" t="s">
        <v>6</v>
      </c>
      <c r="I12" s="4">
        <v>514.72</v>
      </c>
    </row>
    <row r="13" spans="2:9" ht="15.75">
      <c r="B13" s="2" t="s">
        <v>10</v>
      </c>
      <c r="C13" s="4">
        <f>C5-C12</f>
        <v>101167.08896417191</v>
      </c>
      <c r="E13" s="20"/>
      <c r="F13" s="28"/>
      <c r="H13" s="16" t="s">
        <v>7</v>
      </c>
      <c r="I13" s="4">
        <v>25.83</v>
      </c>
    </row>
    <row r="14" spans="2:9" ht="15.75">
      <c r="B14" s="2" t="s">
        <v>11</v>
      </c>
      <c r="C14" s="4"/>
      <c r="E14" s="20" t="s">
        <v>36</v>
      </c>
      <c r="F14" s="21">
        <f>(F15+F16)/(F17-F18)</f>
        <v>168.0536642905692</v>
      </c>
      <c r="H14" s="16" t="s">
        <v>8</v>
      </c>
      <c r="I14" s="4">
        <v>23.75</v>
      </c>
    </row>
    <row r="15" spans="2:9" ht="15.75">
      <c r="B15" s="16" t="s">
        <v>12</v>
      </c>
      <c r="C15" s="4">
        <f>I16</f>
        <v>4652.0328824206454</v>
      </c>
      <c r="E15" s="20" t="s">
        <v>33</v>
      </c>
      <c r="F15" s="28">
        <f>SUM(I16:I19)</f>
        <v>16551.704350091175</v>
      </c>
      <c r="H15" s="13" t="s">
        <v>33</v>
      </c>
      <c r="I15" s="4"/>
    </row>
    <row r="16" spans="2:9" ht="15.75">
      <c r="B16" s="16" t="s">
        <v>13</v>
      </c>
      <c r="C16" s="4">
        <f>I17</f>
        <v>2499.8792926249421</v>
      </c>
      <c r="E16" s="20" t="s">
        <v>34</v>
      </c>
      <c r="F16" s="28">
        <f>I8</f>
        <v>30000</v>
      </c>
      <c r="H16" s="16" t="s">
        <v>12</v>
      </c>
      <c r="I16" s="4">
        <v>4652.0328824206454</v>
      </c>
    </row>
    <row r="17" spans="2:9" ht="15.75">
      <c r="B17" s="16" t="s">
        <v>14</v>
      </c>
      <c r="C17" s="4">
        <f>I18</f>
        <v>2399.8692926249419</v>
      </c>
      <c r="E17" s="20" t="s">
        <v>30</v>
      </c>
      <c r="F17" s="28">
        <f>I7</f>
        <v>1006.5449944855833</v>
      </c>
      <c r="H17" s="16" t="s">
        <v>13</v>
      </c>
      <c r="I17" s="4">
        <v>2499.8792926249421</v>
      </c>
    </row>
    <row r="18" spans="2:9" ht="15.75">
      <c r="B18" s="16" t="s">
        <v>15</v>
      </c>
      <c r="C18" s="4">
        <f>I19</f>
        <v>6999.9228824206457</v>
      </c>
      <c r="E18" s="20" t="s">
        <v>45</v>
      </c>
      <c r="F18" s="28">
        <f>SUM(I10:I14)</f>
        <v>729.54000000000008</v>
      </c>
      <c r="H18" s="16" t="s">
        <v>14</v>
      </c>
      <c r="I18" s="4">
        <v>2399.8692926249419</v>
      </c>
    </row>
    <row r="19" spans="2:9" ht="16.5" thickBot="1">
      <c r="B19" s="2" t="s">
        <v>16</v>
      </c>
      <c r="C19" s="4">
        <f>SUM(C15:C18)</f>
        <v>16551.704350091175</v>
      </c>
      <c r="E19" s="20" t="s">
        <v>46</v>
      </c>
      <c r="F19" s="28">
        <v>5000</v>
      </c>
      <c r="H19" s="17" t="s">
        <v>15</v>
      </c>
      <c r="I19" s="5">
        <v>6999.9228824206457</v>
      </c>
    </row>
    <row r="20" spans="2:9" ht="15.75">
      <c r="B20" s="2" t="s">
        <v>17</v>
      </c>
      <c r="C20" s="4">
        <f>C13-C19</f>
        <v>84615.384614080744</v>
      </c>
      <c r="E20" s="22"/>
      <c r="F20" s="23"/>
    </row>
    <row r="21" spans="2:9" ht="16.5" thickBot="1">
      <c r="B21" s="2" t="s">
        <v>18</v>
      </c>
      <c r="C21" s="4">
        <f>C20*0.35</f>
        <v>29615.384614928258</v>
      </c>
      <c r="E21" s="22"/>
      <c r="F21" s="23"/>
    </row>
    <row r="22" spans="2:9" ht="23.25" thickBot="1">
      <c r="B22" s="3" t="s">
        <v>19</v>
      </c>
      <c r="C22" s="5">
        <f>C20-C21</f>
        <v>54999.999999152482</v>
      </c>
      <c r="E22" s="117" t="s">
        <v>47</v>
      </c>
      <c r="F22" s="118"/>
    </row>
    <row r="23" spans="2:9" ht="15.75" thickBot="1">
      <c r="E23" s="19" t="s">
        <v>34</v>
      </c>
      <c r="F23" s="19" t="s">
        <v>44</v>
      </c>
    </row>
    <row r="24" spans="2:9" ht="16.5" thickBot="1">
      <c r="C24" s="11"/>
      <c r="E24" s="26"/>
      <c r="F24" s="27">
        <f>F14</f>
        <v>168.0536642905692</v>
      </c>
    </row>
    <row r="25" spans="2:9" ht="15.75">
      <c r="E25" s="29">
        <v>15000</v>
      </c>
      <c r="F25" s="24">
        <f t="dataTable" ref="F25:F30" dt2D="0" dtr="0" r1="F16"/>
        <v>113.9030161123441</v>
      </c>
    </row>
    <row r="26" spans="2:9" ht="15.75">
      <c r="E26" s="29">
        <f>E25+$F$19</f>
        <v>20000</v>
      </c>
      <c r="F26" s="24">
        <v>131.95323217175246</v>
      </c>
    </row>
    <row r="27" spans="2:9" ht="15.75">
      <c r="E27" s="29">
        <f>E26+$F$19</f>
        <v>25000</v>
      </c>
      <c r="F27" s="24">
        <v>150.00344823116083</v>
      </c>
      <c r="I27" s="10"/>
    </row>
    <row r="28" spans="2:9" ht="15.75">
      <c r="E28" s="29">
        <f>E27+$F$19</f>
        <v>30000</v>
      </c>
      <c r="F28" s="24">
        <v>168.0536642905692</v>
      </c>
    </row>
    <row r="29" spans="2:9" ht="15.75">
      <c r="E29" s="29">
        <f>E28+$F$19</f>
        <v>35000</v>
      </c>
      <c r="F29" s="24">
        <v>186.10388034997757</v>
      </c>
    </row>
    <row r="30" spans="2:9" ht="16.5" thickBot="1">
      <c r="E30" s="30">
        <f>E29+$F$19</f>
        <v>40000</v>
      </c>
      <c r="F30" s="25">
        <v>204.15409640938594</v>
      </c>
    </row>
  </sheetData>
  <scenarios current="1" sqref="C22">
    <scenario name="Scenario 1" count="3" user="sheryl" comment="Created by sheryl on 2/2/2011">
      <inputCells r="I11" val="130" numFmtId="164"/>
      <inputCells r="I7" val="950" numFmtId="164"/>
      <inputCells r="I6" val="150" numFmtId="4"/>
    </scenario>
    <scenario name="Scenario 2" count="3" user="sheryl" comment="Created by sheryl on 2/2/2011">
      <inputCells r="I11" val="200" numFmtId="164"/>
      <inputCells r="I7" val="1650" numFmtId="164"/>
      <inputCells r="I6" val="100" numFmtId="4"/>
    </scenario>
  </scenarios>
  <mergeCells count="8">
    <mergeCell ref="E12:F12"/>
    <mergeCell ref="E22:F22"/>
    <mergeCell ref="B2:C2"/>
    <mergeCell ref="B3:C3"/>
    <mergeCell ref="B4:C4"/>
    <mergeCell ref="E4:F4"/>
    <mergeCell ref="H3:I3"/>
    <mergeCell ref="H4:I4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1"/>
  <sheetViews>
    <sheetView zoomScale="90" zoomScaleNormal="90" workbookViewId="0"/>
  </sheetViews>
  <sheetFormatPr defaultRowHeight="15"/>
  <cols>
    <col min="1" max="1" width="9.140625" style="32"/>
    <col min="2" max="2" width="27" style="32" customWidth="1"/>
    <col min="3" max="3" width="26.5703125" style="32" customWidth="1"/>
    <col min="4" max="4" width="4.140625" style="32" customWidth="1"/>
    <col min="5" max="5" width="26.28515625" style="32" customWidth="1"/>
    <col min="6" max="6" width="15.42578125" style="32" customWidth="1"/>
    <col min="7" max="7" width="3.28515625" style="32" customWidth="1"/>
    <col min="8" max="8" width="25.42578125" style="32" customWidth="1"/>
    <col min="9" max="9" width="15.140625" style="32" customWidth="1"/>
    <col min="10" max="16384" width="9.140625" style="32"/>
  </cols>
  <sheetData>
    <row r="1" spans="2:6" ht="15.75" thickBot="1"/>
    <row r="2" spans="2:6" ht="30" customHeight="1">
      <c r="B2" s="119" t="s">
        <v>0</v>
      </c>
      <c r="C2" s="120"/>
      <c r="E2" s="119" t="s">
        <v>26</v>
      </c>
      <c r="F2" s="120"/>
    </row>
    <row r="3" spans="2:6" ht="30" customHeight="1" thickBot="1">
      <c r="B3" s="129" t="s">
        <v>1</v>
      </c>
      <c r="C3" s="130"/>
      <c r="E3" s="125" t="s">
        <v>73</v>
      </c>
      <c r="F3" s="126"/>
    </row>
    <row r="4" spans="2:6" ht="30" customHeight="1" thickBot="1">
      <c r="B4" s="121">
        <v>42093</v>
      </c>
      <c r="C4" s="122"/>
      <c r="E4" s="33" t="s">
        <v>28</v>
      </c>
      <c r="F4" s="34"/>
    </row>
    <row r="5" spans="2:6" ht="15.75">
      <c r="B5" s="33" t="s">
        <v>2</v>
      </c>
      <c r="C5" s="34">
        <f>F5*F6</f>
        <v>84999.15</v>
      </c>
      <c r="E5" s="36" t="s">
        <v>29</v>
      </c>
      <c r="F5" s="41">
        <v>85</v>
      </c>
    </row>
    <row r="6" spans="2:6" ht="15.75">
      <c r="B6" s="35" t="s">
        <v>3</v>
      </c>
      <c r="C6" s="34"/>
      <c r="E6" s="36" t="s">
        <v>30</v>
      </c>
      <c r="F6" s="43">
        <v>999.99</v>
      </c>
    </row>
    <row r="7" spans="2:6" ht="15.75">
      <c r="B7" s="36" t="s">
        <v>4</v>
      </c>
      <c r="C7" s="34">
        <f>F9</f>
        <v>15.24</v>
      </c>
      <c r="E7" s="36" t="s">
        <v>31</v>
      </c>
      <c r="F7" s="44">
        <v>30000</v>
      </c>
    </row>
    <row r="8" spans="2:6" ht="15.75">
      <c r="B8" s="36" t="s">
        <v>5</v>
      </c>
      <c r="C8" s="34">
        <f>F10</f>
        <v>150</v>
      </c>
      <c r="E8" s="35" t="s">
        <v>32</v>
      </c>
      <c r="F8" s="44"/>
    </row>
    <row r="9" spans="2:6" ht="15.75">
      <c r="B9" s="36" t="s">
        <v>6</v>
      </c>
      <c r="C9" s="34">
        <f>F11</f>
        <v>514.72</v>
      </c>
      <c r="E9" s="36" t="s">
        <v>4</v>
      </c>
      <c r="F9" s="44">
        <v>15.24</v>
      </c>
    </row>
    <row r="10" spans="2:6" ht="15.75">
      <c r="B10" s="36" t="s">
        <v>7</v>
      </c>
      <c r="C10" s="34">
        <f>F12</f>
        <v>25.83</v>
      </c>
      <c r="E10" s="36" t="s">
        <v>5</v>
      </c>
      <c r="F10" s="44">
        <v>150</v>
      </c>
    </row>
    <row r="11" spans="2:6" ht="15.75">
      <c r="B11" s="36" t="s">
        <v>8</v>
      </c>
      <c r="C11" s="34">
        <f>F13</f>
        <v>23.75</v>
      </c>
      <c r="E11" s="36" t="s">
        <v>6</v>
      </c>
      <c r="F11" s="44">
        <v>514.72</v>
      </c>
    </row>
    <row r="12" spans="2:6" ht="15.75">
      <c r="B12" s="35" t="s">
        <v>9</v>
      </c>
      <c r="C12" s="34">
        <f>SUM(C7:C11)*F5</f>
        <v>62010.900000000009</v>
      </c>
      <c r="E12" s="36" t="s">
        <v>7</v>
      </c>
      <c r="F12" s="44">
        <v>25.83</v>
      </c>
    </row>
    <row r="13" spans="2:6" ht="15.75">
      <c r="B13" s="35" t="s">
        <v>10</v>
      </c>
      <c r="C13" s="34">
        <f>C5-C12</f>
        <v>22988.249999999985</v>
      </c>
      <c r="E13" s="36" t="s">
        <v>8</v>
      </c>
      <c r="F13" s="44">
        <v>23.75</v>
      </c>
    </row>
    <row r="14" spans="2:6" ht="15.75">
      <c r="B14" s="35" t="s">
        <v>11</v>
      </c>
      <c r="C14" s="34"/>
      <c r="E14" s="35" t="s">
        <v>33</v>
      </c>
      <c r="F14" s="44"/>
    </row>
    <row r="15" spans="2:6" ht="15.75">
      <c r="B15" s="36" t="s">
        <v>12</v>
      </c>
      <c r="C15" s="34">
        <f>F15</f>
        <v>4652.1099999999997</v>
      </c>
      <c r="E15" s="36" t="s">
        <v>12</v>
      </c>
      <c r="F15" s="44">
        <v>4652.1099999999997</v>
      </c>
    </row>
    <row r="16" spans="2:6" ht="15.75">
      <c r="B16" s="36" t="s">
        <v>13</v>
      </c>
      <c r="C16" s="34">
        <f>F16</f>
        <v>2500</v>
      </c>
      <c r="E16" s="36" t="s">
        <v>13</v>
      </c>
      <c r="F16" s="44">
        <v>2500</v>
      </c>
    </row>
    <row r="17" spans="2:6" ht="15.75">
      <c r="B17" s="36" t="s">
        <v>14</v>
      </c>
      <c r="C17" s="34">
        <f>F17</f>
        <v>2399.9899999999998</v>
      </c>
      <c r="E17" s="36" t="s">
        <v>14</v>
      </c>
      <c r="F17" s="44">
        <v>2399.9899999999998</v>
      </c>
    </row>
    <row r="18" spans="2:6" ht="16.5" thickBot="1">
      <c r="B18" s="36" t="s">
        <v>15</v>
      </c>
      <c r="C18" s="34">
        <f>F18</f>
        <v>7000</v>
      </c>
      <c r="E18" s="45" t="s">
        <v>15</v>
      </c>
      <c r="F18" s="50">
        <v>7000</v>
      </c>
    </row>
    <row r="19" spans="2:6" ht="15.75">
      <c r="B19" s="35" t="s">
        <v>16</v>
      </c>
      <c r="C19" s="34">
        <f>SUM(C15:C18)</f>
        <v>16552.099999999999</v>
      </c>
    </row>
    <row r="20" spans="2:6" ht="15.75">
      <c r="B20" s="35" t="s">
        <v>17</v>
      </c>
      <c r="C20" s="34">
        <f>C13-C19</f>
        <v>6436.1499999999869</v>
      </c>
    </row>
    <row r="21" spans="2:6" ht="15.75">
      <c r="B21" s="35" t="s">
        <v>18</v>
      </c>
      <c r="C21" s="34">
        <f>C20*0.35</f>
        <v>2252.6524999999951</v>
      </c>
    </row>
    <row r="22" spans="2:6" ht="16.5" thickBot="1">
      <c r="B22" s="37" t="s">
        <v>19</v>
      </c>
      <c r="C22" s="38">
        <f>C20-C21</f>
        <v>4183.4974999999922</v>
      </c>
    </row>
    <row r="31" spans="2:6" ht="15.75" thickBot="1"/>
    <row r="32" spans="2:6" ht="23.25" customHeight="1" thickBot="1">
      <c r="B32" s="123" t="s">
        <v>20</v>
      </c>
      <c r="C32" s="124"/>
      <c r="E32" s="127" t="s">
        <v>35</v>
      </c>
      <c r="F32" s="128"/>
    </row>
    <row r="33" spans="2:6" ht="15.75">
      <c r="B33" s="39" t="s">
        <v>21</v>
      </c>
      <c r="C33" s="40">
        <f>C19/(F6-(C12/F5))</f>
        <v>61.202070623035688</v>
      </c>
      <c r="E33" s="47"/>
      <c r="F33" s="48"/>
    </row>
    <row r="34" spans="2:6" ht="15.75">
      <c r="B34" s="36" t="s">
        <v>22</v>
      </c>
      <c r="C34" s="34">
        <f>C19+F7/(F6-(C12/F5))</f>
        <v>16663.026234054352</v>
      </c>
      <c r="E34" s="47" t="s">
        <v>36</v>
      </c>
      <c r="F34" s="49">
        <f>(F35+F36)/(F37-F38)</f>
        <v>172.12830467738956</v>
      </c>
    </row>
    <row r="35" spans="2:6" ht="15.75">
      <c r="B35" s="36" t="s">
        <v>23</v>
      </c>
      <c r="C35" s="42">
        <f>(C5-C12)/C5</f>
        <v>0.27045270452704512</v>
      </c>
      <c r="E35" s="47" t="s">
        <v>33</v>
      </c>
      <c r="F35" s="48">
        <f>SUM(F15:F18)</f>
        <v>16552.099999999999</v>
      </c>
    </row>
    <row r="36" spans="2:6" ht="15.75">
      <c r="B36" s="36" t="s">
        <v>24</v>
      </c>
      <c r="C36" s="42">
        <f>C20/(F5*F6)</f>
        <v>7.5720168966395399E-2</v>
      </c>
      <c r="E36" s="47" t="s">
        <v>34</v>
      </c>
      <c r="F36" s="48">
        <f>F7</f>
        <v>30000</v>
      </c>
    </row>
    <row r="37" spans="2:6" ht="16.5" thickBot="1">
      <c r="B37" s="45" t="s">
        <v>25</v>
      </c>
      <c r="C37" s="46">
        <f>C22/(F5*F6)</f>
        <v>4.9218109828157018E-2</v>
      </c>
      <c r="E37" s="47" t="s">
        <v>30</v>
      </c>
      <c r="F37" s="48">
        <f>F6</f>
        <v>999.99</v>
      </c>
    </row>
    <row r="38" spans="2:6" ht="15.75">
      <c r="E38" s="47" t="s">
        <v>45</v>
      </c>
      <c r="F38" s="48">
        <f>SUM(F9:F13)</f>
        <v>729.54000000000008</v>
      </c>
    </row>
    <row r="39" spans="2:6" ht="15.75">
      <c r="E39" s="47" t="s">
        <v>46</v>
      </c>
      <c r="F39" s="48">
        <v>5000</v>
      </c>
    </row>
    <row r="40" spans="2:6">
      <c r="E40" s="51"/>
      <c r="F40" s="52"/>
    </row>
    <row r="41" spans="2:6" ht="23.25" customHeight="1" thickBot="1">
      <c r="E41" s="51"/>
      <c r="F41" s="52"/>
    </row>
    <row r="42" spans="2:6" ht="23.25" customHeight="1" thickBot="1">
      <c r="E42" s="127" t="s">
        <v>47</v>
      </c>
      <c r="F42" s="128"/>
    </row>
    <row r="43" spans="2:6" ht="15.75" thickBot="1">
      <c r="E43" s="53" t="s">
        <v>34</v>
      </c>
      <c r="F43" s="53" t="s">
        <v>44</v>
      </c>
    </row>
    <row r="44" spans="2:6" ht="16.5" thickBot="1">
      <c r="E44" s="54"/>
      <c r="F44" s="55">
        <f>F34</f>
        <v>172.12830467738956</v>
      </c>
    </row>
    <row r="45" spans="2:6" ht="15.75">
      <c r="E45" s="56">
        <v>15000</v>
      </c>
      <c r="F45" s="57">
        <v>116.66518765021263</v>
      </c>
    </row>
    <row r="46" spans="2:6" ht="15.75">
      <c r="E46" s="56">
        <f>E45+$F$39</f>
        <v>20000</v>
      </c>
      <c r="F46" s="57">
        <v>135.15289332593829</v>
      </c>
    </row>
    <row r="47" spans="2:6" ht="15.75">
      <c r="E47" s="56">
        <f>E46+$F$39</f>
        <v>25000</v>
      </c>
      <c r="F47" s="57">
        <v>153.64059900166393</v>
      </c>
    </row>
    <row r="48" spans="2:6" ht="15.75">
      <c r="E48" s="56">
        <f>E47+$F$39</f>
        <v>30000</v>
      </c>
      <c r="F48" s="57">
        <v>172.12830467738956</v>
      </c>
    </row>
    <row r="49" spans="5:6" ht="15.75">
      <c r="E49" s="56">
        <f>E48+$F$39</f>
        <v>35000</v>
      </c>
      <c r="F49" s="57">
        <v>190.61601035311523</v>
      </c>
    </row>
    <row r="50" spans="5:6" ht="16.5" thickBot="1">
      <c r="E50" s="58">
        <f>E49+$F$39</f>
        <v>40000</v>
      </c>
      <c r="F50" s="59">
        <v>209.10371602884086</v>
      </c>
    </row>
    <row r="51" spans="5:6" ht="23.25" customHeight="1"/>
  </sheetData>
  <mergeCells count="8">
    <mergeCell ref="E2:F2"/>
    <mergeCell ref="B4:C4"/>
    <mergeCell ref="B32:C32"/>
    <mergeCell ref="E3:F3"/>
    <mergeCell ref="E32:F32"/>
    <mergeCell ref="E42:F42"/>
    <mergeCell ref="B2:C2"/>
    <mergeCell ref="B3:C3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1"/>
  <sheetViews>
    <sheetView workbookViewId="0"/>
  </sheetViews>
  <sheetFormatPr defaultRowHeight="15"/>
  <cols>
    <col min="1" max="1" width="4.42578125" style="32" customWidth="1"/>
    <col min="2" max="2" width="25.140625" style="32" bestFit="1" customWidth="1"/>
    <col min="3" max="3" width="17.42578125" style="32" customWidth="1"/>
    <col min="4" max="4" width="17.85546875" style="32" customWidth="1"/>
    <col min="5" max="5" width="16.5703125" style="32" customWidth="1"/>
    <col min="6" max="6" width="23.28515625" style="32" customWidth="1"/>
    <col min="7" max="16384" width="9.140625" style="32"/>
  </cols>
  <sheetData>
    <row r="1" spans="2:6" ht="15.75" thickBot="1"/>
    <row r="2" spans="2:6" ht="42" customHeight="1" thickBot="1">
      <c r="B2" s="127" t="s">
        <v>35</v>
      </c>
      <c r="C2" s="128"/>
      <c r="E2" s="127" t="s">
        <v>47</v>
      </c>
      <c r="F2" s="128"/>
    </row>
    <row r="3" spans="2:6" ht="16.5" thickBot="1">
      <c r="B3" s="47" t="s">
        <v>34</v>
      </c>
      <c r="C3" s="62">
        <v>15000</v>
      </c>
      <c r="E3" s="53" t="s">
        <v>34</v>
      </c>
      <c r="F3" s="53" t="s">
        <v>44</v>
      </c>
    </row>
    <row r="4" spans="2:6" ht="15.75">
      <c r="B4" s="47" t="s">
        <v>36</v>
      </c>
      <c r="C4" s="65">
        <f>(C5+C6)/(C7-C8)</f>
        <v>116.98248348548948</v>
      </c>
      <c r="E4" s="68"/>
      <c r="F4" s="63">
        <f>$C$4</f>
        <v>116.98248348548948</v>
      </c>
    </row>
    <row r="5" spans="2:6" ht="15.75">
      <c r="B5" s="47" t="s">
        <v>33</v>
      </c>
      <c r="C5" s="66">
        <v>16522.099999999999</v>
      </c>
      <c r="E5" s="47">
        <f>C3</f>
        <v>15000</v>
      </c>
      <c r="F5" s="69">
        <f t="dataTable" ref="F5:F10" dt2D="0" dtr="0" r1="C6"/>
        <v>116.98248348548948</v>
      </c>
    </row>
    <row r="6" spans="2:6" ht="15.75">
      <c r="B6" s="47" t="s">
        <v>34</v>
      </c>
      <c r="C6" s="66">
        <v>15000</v>
      </c>
      <c r="E6" s="47">
        <f>E5+$C$9</f>
        <v>20000</v>
      </c>
      <c r="F6" s="69">
        <v>135.53811326356413</v>
      </c>
    </row>
    <row r="7" spans="2:6" ht="15.75">
      <c r="B7" s="47" t="s">
        <v>30</v>
      </c>
      <c r="C7" s="66">
        <v>999</v>
      </c>
      <c r="E7" s="47">
        <f>E6+$C$9</f>
        <v>25000</v>
      </c>
      <c r="F7" s="69">
        <v>154.09374304163882</v>
      </c>
    </row>
    <row r="8" spans="2:6" ht="15.75">
      <c r="B8" s="47" t="s">
        <v>45</v>
      </c>
      <c r="C8" s="66">
        <v>729.54</v>
      </c>
      <c r="D8" s="60"/>
      <c r="E8" s="47">
        <f>E7+$C$9</f>
        <v>30000</v>
      </c>
      <c r="F8" s="69">
        <v>172.64937281971348</v>
      </c>
    </row>
    <row r="9" spans="2:6" ht="16.5" thickBot="1">
      <c r="B9" s="64" t="s">
        <v>46</v>
      </c>
      <c r="C9" s="67">
        <v>5000</v>
      </c>
      <c r="D9" s="61"/>
      <c r="E9" s="47">
        <f>E8+$C$9</f>
        <v>35000</v>
      </c>
      <c r="F9" s="69">
        <v>191.20500259778814</v>
      </c>
    </row>
    <row r="10" spans="2:6" ht="16.5" thickBot="1">
      <c r="D10" s="61"/>
      <c r="E10" s="64">
        <f>E9+$C$9</f>
        <v>40000</v>
      </c>
      <c r="F10" s="70">
        <v>209.7606323758628</v>
      </c>
    </row>
    <row r="11" spans="2:6">
      <c r="D11" s="61"/>
    </row>
  </sheetData>
  <mergeCells count="2">
    <mergeCell ref="B2:C2"/>
    <mergeCell ref="E2:F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13"/>
  <sheetViews>
    <sheetView showGridLines="0" workbookViewId="0">
      <selection activeCell="B12" sqref="B12"/>
    </sheetView>
  </sheetViews>
  <sheetFormatPr defaultRowHeight="15" outlineLevelRow="1" outlineLevelCol="1"/>
  <cols>
    <col min="1" max="2" width="9.140625" style="32"/>
    <col min="3" max="3" width="6.140625" style="32" customWidth="1"/>
    <col min="4" max="4" width="25.85546875" style="32" bestFit="1" customWidth="1" outlineLevel="1"/>
    <col min="5" max="6" width="17.85546875" style="32" bestFit="1" customWidth="1" outlineLevel="1"/>
    <col min="7" max="16384" width="9.140625" style="32"/>
  </cols>
  <sheetData>
    <row r="1" spans="2:6" ht="15.75" thickBot="1"/>
    <row r="2" spans="2:6" ht="31.5">
      <c r="B2" s="131" t="s">
        <v>37</v>
      </c>
      <c r="C2" s="132"/>
      <c r="D2" s="132"/>
      <c r="E2" s="132"/>
      <c r="F2" s="133"/>
    </row>
    <row r="3" spans="2:6" ht="0.75" customHeight="1" collapsed="1" thickBot="1">
      <c r="B3" s="80"/>
      <c r="C3" s="71"/>
      <c r="D3" s="72"/>
      <c r="E3" s="72"/>
      <c r="F3" s="81"/>
    </row>
    <row r="4" spans="2:6" ht="22.5" hidden="1" outlineLevel="1">
      <c r="B4" s="82"/>
      <c r="C4" s="73"/>
      <c r="D4" s="74"/>
      <c r="E4" s="75" t="s">
        <v>69</v>
      </c>
      <c r="F4" s="83" t="s">
        <v>69</v>
      </c>
    </row>
    <row r="5" spans="2:6" ht="16.5" thickBot="1">
      <c r="B5" s="87" t="s">
        <v>38</v>
      </c>
      <c r="C5" s="88"/>
      <c r="D5" s="89"/>
      <c r="E5" s="89"/>
      <c r="F5" s="90"/>
    </row>
    <row r="6" spans="2:6" ht="15.75" outlineLevel="1">
      <c r="B6" s="84"/>
      <c r="C6" s="76" t="s">
        <v>66</v>
      </c>
      <c r="D6" s="77">
        <v>150</v>
      </c>
      <c r="E6" s="77">
        <v>130</v>
      </c>
      <c r="F6" s="85">
        <v>200</v>
      </c>
    </row>
    <row r="7" spans="2:6" ht="15.75" outlineLevel="1">
      <c r="B7" s="84"/>
      <c r="C7" s="76" t="s">
        <v>40</v>
      </c>
      <c r="D7" s="77">
        <v>999.99</v>
      </c>
      <c r="E7" s="77">
        <v>950</v>
      </c>
      <c r="F7" s="85">
        <v>1650</v>
      </c>
    </row>
    <row r="8" spans="2:6" ht="16.5" outlineLevel="1" thickBot="1">
      <c r="B8" s="84"/>
      <c r="C8" s="76" t="s">
        <v>39</v>
      </c>
      <c r="D8" s="78">
        <v>85</v>
      </c>
      <c r="E8" s="78">
        <v>150</v>
      </c>
      <c r="F8" s="86">
        <v>100</v>
      </c>
    </row>
    <row r="9" spans="2:6" ht="16.5" thickBot="1">
      <c r="B9" s="87" t="s">
        <v>43</v>
      </c>
      <c r="C9" s="88"/>
      <c r="D9" s="89"/>
      <c r="E9" s="89"/>
      <c r="F9" s="90"/>
    </row>
    <row r="10" spans="2:6" ht="16.5" outlineLevel="1" thickBot="1">
      <c r="B10" s="91"/>
      <c r="C10" s="92" t="s">
        <v>42</v>
      </c>
      <c r="D10" s="93">
        <v>4183.4975000000004</v>
      </c>
      <c r="E10" s="93">
        <v>41559.050000000003</v>
      </c>
      <c r="F10" s="94">
        <v>56184.05</v>
      </c>
    </row>
    <row r="11" spans="2:6" ht="15.75">
      <c r="B11" s="79"/>
      <c r="C11" s="79"/>
      <c r="D11" s="79"/>
      <c r="E11" s="79"/>
      <c r="F11" s="79"/>
    </row>
    <row r="12" spans="2:6" ht="15.75">
      <c r="B12" s="79"/>
      <c r="C12" s="79"/>
      <c r="D12" s="79"/>
      <c r="E12" s="79"/>
      <c r="F12" s="79"/>
    </row>
    <row r="13" spans="2:6" ht="15.75">
      <c r="B13" s="79"/>
      <c r="C13" s="79"/>
      <c r="D13" s="79"/>
      <c r="E13" s="79"/>
      <c r="F13" s="79"/>
    </row>
  </sheetData>
  <mergeCells count="1">
    <mergeCell ref="B2:F2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5"/>
  <cols>
    <col min="1" max="1" width="2.28515625" style="96" customWidth="1"/>
    <col min="2" max="2" width="6.140625" style="96" bestFit="1" customWidth="1"/>
    <col min="3" max="3" width="23.28515625" style="96" bestFit="1" customWidth="1"/>
    <col min="4" max="4" width="13.7109375" style="96" bestFit="1" customWidth="1"/>
    <col min="5" max="5" width="13.28515625" style="96" bestFit="1" customWidth="1"/>
    <col min="6" max="6" width="11.42578125" style="96" bestFit="1" customWidth="1"/>
    <col min="7" max="7" width="5.42578125" style="96" customWidth="1"/>
    <col min="8" max="16384" width="9.140625" style="96"/>
  </cols>
  <sheetData>
    <row r="1" spans="1:5">
      <c r="A1" s="95"/>
    </row>
    <row r="2" spans="1:5">
      <c r="A2" s="95"/>
    </row>
    <row r="3" spans="1:5">
      <c r="A3" s="96" t="s">
        <v>48</v>
      </c>
    </row>
    <row r="4" spans="1:5">
      <c r="B4" s="97" t="s">
        <v>49</v>
      </c>
      <c r="C4" s="97" t="s">
        <v>50</v>
      </c>
      <c r="D4" s="97" t="s">
        <v>51</v>
      </c>
      <c r="E4" s="97" t="s">
        <v>52</v>
      </c>
    </row>
    <row r="5" spans="1:5">
      <c r="B5" s="98" t="s">
        <v>59</v>
      </c>
      <c r="C5" s="98" t="s">
        <v>25</v>
      </c>
      <c r="D5" s="99">
        <v>4.921810982815706E-2</v>
      </c>
      <c r="E5" s="99">
        <v>0.14999900000000002</v>
      </c>
    </row>
    <row r="7" spans="1:5">
      <c r="A7" s="96" t="s">
        <v>53</v>
      </c>
    </row>
    <row r="8" spans="1:5">
      <c r="B8" s="97" t="s">
        <v>49</v>
      </c>
      <c r="C8" s="97" t="s">
        <v>50</v>
      </c>
      <c r="D8" s="97" t="s">
        <v>51</v>
      </c>
      <c r="E8" s="97" t="s">
        <v>52</v>
      </c>
    </row>
    <row r="9" spans="1:5">
      <c r="B9" s="98" t="s">
        <v>41</v>
      </c>
      <c r="C9" s="98" t="s">
        <v>9</v>
      </c>
      <c r="D9" s="100">
        <v>62010.9</v>
      </c>
      <c r="E9" s="100">
        <v>110000</v>
      </c>
    </row>
    <row r="10" spans="1:5">
      <c r="B10" s="98" t="s">
        <v>39</v>
      </c>
      <c r="C10" s="98" t="s">
        <v>29</v>
      </c>
      <c r="D10" s="101">
        <v>85</v>
      </c>
      <c r="E10" s="101">
        <v>250</v>
      </c>
    </row>
    <row r="11" spans="1:5">
      <c r="B11" s="98" t="s">
        <v>40</v>
      </c>
      <c r="C11" s="98" t="s">
        <v>30</v>
      </c>
      <c r="D11" s="100">
        <v>999.99</v>
      </c>
      <c r="E11" s="100">
        <v>1100</v>
      </c>
    </row>
    <row r="12" spans="1:5">
      <c r="B12" s="98" t="s">
        <v>60</v>
      </c>
      <c r="C12" s="98" t="s">
        <v>12</v>
      </c>
      <c r="D12" s="100">
        <v>4652.1099999999997</v>
      </c>
      <c r="E12" s="100">
        <v>25898.806199999999</v>
      </c>
    </row>
    <row r="13" spans="1:5">
      <c r="B13" s="98" t="s">
        <v>61</v>
      </c>
      <c r="C13" s="98" t="s">
        <v>13</v>
      </c>
      <c r="D13" s="100">
        <v>2500</v>
      </c>
      <c r="E13" s="100">
        <v>23746.696199999998</v>
      </c>
    </row>
    <row r="14" spans="1:5">
      <c r="B14" s="98" t="s">
        <v>62</v>
      </c>
      <c r="C14" s="98" t="s">
        <v>14</v>
      </c>
      <c r="D14" s="100">
        <v>2399.9899999999998</v>
      </c>
      <c r="E14" s="100">
        <v>23646.6862</v>
      </c>
    </row>
    <row r="15" spans="1:5">
      <c r="B15" s="98" t="s">
        <v>63</v>
      </c>
      <c r="C15" s="98" t="s">
        <v>15</v>
      </c>
      <c r="D15" s="100">
        <v>7000</v>
      </c>
      <c r="E15" s="100">
        <v>28246.696199999998</v>
      </c>
    </row>
    <row r="17" spans="1:7">
      <c r="A17" s="96" t="s">
        <v>54</v>
      </c>
    </row>
    <row r="18" spans="1:7">
      <c r="B18" s="97" t="s">
        <v>49</v>
      </c>
      <c r="C18" s="97" t="s">
        <v>50</v>
      </c>
      <c r="D18" s="97" t="s">
        <v>55</v>
      </c>
      <c r="E18" s="97" t="s">
        <v>56</v>
      </c>
      <c r="F18" s="97" t="s">
        <v>57</v>
      </c>
      <c r="G18" s="97" t="s">
        <v>58</v>
      </c>
    </row>
    <row r="19" spans="1:7">
      <c r="B19" s="98" t="s">
        <v>59</v>
      </c>
      <c r="C19" s="98" t="s">
        <v>25</v>
      </c>
      <c r="D19" s="99">
        <v>0.14999900000000002</v>
      </c>
      <c r="E19" s="98" t="s">
        <v>64</v>
      </c>
      <c r="F19" s="98" t="s">
        <v>65</v>
      </c>
      <c r="G19" s="98">
        <v>0</v>
      </c>
    </row>
    <row r="20" spans="1:7">
      <c r="B20" s="98" t="s">
        <v>40</v>
      </c>
      <c r="C20" s="98" t="s">
        <v>30</v>
      </c>
      <c r="D20" s="100">
        <v>1100</v>
      </c>
      <c r="E20" s="98" t="s">
        <v>70</v>
      </c>
      <c r="F20" s="98" t="s">
        <v>65</v>
      </c>
      <c r="G20" s="98">
        <v>0</v>
      </c>
    </row>
    <row r="21" spans="1:7">
      <c r="B21" s="98" t="s">
        <v>39</v>
      </c>
      <c r="C21" s="98" t="s">
        <v>29</v>
      </c>
      <c r="D21" s="101">
        <v>250</v>
      </c>
      <c r="E21" s="98" t="s">
        <v>71</v>
      </c>
      <c r="F21" s="98" t="s">
        <v>65</v>
      </c>
      <c r="G21" s="98">
        <v>0</v>
      </c>
    </row>
    <row r="22" spans="1:7">
      <c r="B22" s="98" t="s">
        <v>41</v>
      </c>
      <c r="C22" s="98" t="s">
        <v>9</v>
      </c>
      <c r="D22" s="100">
        <v>110000</v>
      </c>
      <c r="E22" s="98" t="s">
        <v>72</v>
      </c>
      <c r="F22" s="98" t="s">
        <v>65</v>
      </c>
      <c r="G22" s="98">
        <v>0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1"/>
    </row>
    <row r="2" spans="1:5">
      <c r="A2" s="32" t="s">
        <v>48</v>
      </c>
      <c r="B2" s="32"/>
      <c r="C2" s="32"/>
      <c r="D2" s="32"/>
      <c r="E2" s="32"/>
    </row>
    <row r="3" spans="1:5">
      <c r="A3" s="32"/>
      <c r="B3" s="97" t="s">
        <v>49</v>
      </c>
      <c r="C3" s="97" t="s">
        <v>50</v>
      </c>
      <c r="D3" s="97" t="s">
        <v>51</v>
      </c>
      <c r="E3" s="97" t="s">
        <v>52</v>
      </c>
    </row>
    <row r="4" spans="1:5">
      <c r="A4" s="32"/>
      <c r="B4" s="98" t="s">
        <v>42</v>
      </c>
      <c r="C4" s="98" t="s">
        <v>19</v>
      </c>
      <c r="D4" s="100">
        <v>1357.37</v>
      </c>
      <c r="E4" s="100">
        <v>30000</v>
      </c>
    </row>
    <row r="6" spans="1:5">
      <c r="A6" t="s">
        <v>53</v>
      </c>
    </row>
    <row r="7" spans="1:5">
      <c r="B7" s="102" t="s">
        <v>49</v>
      </c>
      <c r="C7" s="102" t="s">
        <v>50</v>
      </c>
      <c r="D7" s="102" t="s">
        <v>51</v>
      </c>
      <c r="E7" s="102" t="s">
        <v>52</v>
      </c>
    </row>
    <row r="8" spans="1:5">
      <c r="B8" s="103" t="s">
        <v>41</v>
      </c>
      <c r="C8" s="103" t="s">
        <v>9</v>
      </c>
      <c r="D8" s="104">
        <v>62010.9</v>
      </c>
      <c r="E8" s="104">
        <v>62010.856399999997</v>
      </c>
    </row>
    <row r="9" spans="1:5">
      <c r="B9" s="103" t="s">
        <v>39</v>
      </c>
      <c r="C9" s="103" t="s">
        <v>29</v>
      </c>
      <c r="D9" s="105">
        <v>85</v>
      </c>
      <c r="E9" s="105">
        <v>128.58936343402667</v>
      </c>
    </row>
    <row r="10" spans="1:5">
      <c r="B10" s="103" t="s">
        <v>40</v>
      </c>
      <c r="C10" s="103" t="s">
        <v>30</v>
      </c>
      <c r="D10" s="104">
        <v>999.99</v>
      </c>
      <c r="E10" s="104">
        <v>1003.6951</v>
      </c>
    </row>
    <row r="11" spans="1:5">
      <c r="B11" s="103" t="s">
        <v>60</v>
      </c>
      <c r="C11" s="103" t="s">
        <v>12</v>
      </c>
      <c r="D11" s="104">
        <v>7500</v>
      </c>
      <c r="E11" s="104">
        <v>7499.9564</v>
      </c>
    </row>
    <row r="12" spans="1:5">
      <c r="B12" s="103" t="s">
        <v>61</v>
      </c>
      <c r="C12" s="103" t="s">
        <v>13</v>
      </c>
      <c r="D12" s="104">
        <v>2500</v>
      </c>
      <c r="E12" s="104">
        <v>2499.9564</v>
      </c>
    </row>
    <row r="13" spans="1:5">
      <c r="B13" s="103" t="s">
        <v>62</v>
      </c>
      <c r="C13" s="103" t="s">
        <v>14</v>
      </c>
      <c r="D13" s="104">
        <v>2399.9899999999998</v>
      </c>
      <c r="E13" s="104">
        <v>2399.9463999999998</v>
      </c>
    </row>
    <row r="14" spans="1:5">
      <c r="B14" s="103" t="s">
        <v>63</v>
      </c>
      <c r="C14" s="103" t="s">
        <v>15</v>
      </c>
      <c r="D14" s="104">
        <v>8500</v>
      </c>
      <c r="E14" s="104">
        <v>8499.9563999999991</v>
      </c>
    </row>
    <row r="16" spans="1:5">
      <c r="A16" t="s">
        <v>54</v>
      </c>
    </row>
    <row r="17" spans="2:7">
      <c r="B17" s="102" t="s">
        <v>49</v>
      </c>
      <c r="C17" s="102" t="s">
        <v>50</v>
      </c>
      <c r="D17" s="102" t="s">
        <v>55</v>
      </c>
      <c r="E17" s="102" t="s">
        <v>56</v>
      </c>
      <c r="F17" s="102" t="s">
        <v>57</v>
      </c>
      <c r="G17" s="102" t="s">
        <v>58</v>
      </c>
    </row>
    <row r="18" spans="2:7">
      <c r="B18" s="103" t="s">
        <v>42</v>
      </c>
      <c r="C18" s="103" t="s">
        <v>19</v>
      </c>
      <c r="D18" s="104">
        <v>30000</v>
      </c>
      <c r="E18" s="103" t="s">
        <v>67</v>
      </c>
      <c r="F18" s="103" t="s">
        <v>65</v>
      </c>
      <c r="G18" s="103">
        <v>0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1" width="2.28515625" style="32" customWidth="1"/>
    <col min="2" max="2" width="6.140625" style="32" bestFit="1" customWidth="1"/>
    <col min="3" max="3" width="23.28515625" style="32" bestFit="1" customWidth="1"/>
    <col min="4" max="4" width="13.7109375" style="32" bestFit="1" customWidth="1"/>
    <col min="5" max="5" width="12.140625" style="32" bestFit="1" customWidth="1"/>
    <col min="6" max="6" width="11.42578125" style="32" bestFit="1" customWidth="1"/>
    <col min="7" max="7" width="5.42578125" style="32" customWidth="1"/>
    <col min="8" max="16384" width="9.140625" style="32"/>
  </cols>
  <sheetData>
    <row r="1" spans="1:5">
      <c r="A1" s="106"/>
    </row>
    <row r="2" spans="1:5">
      <c r="A2" s="32" t="s">
        <v>48</v>
      </c>
    </row>
    <row r="3" spans="1:5">
      <c r="B3" s="97" t="s">
        <v>49</v>
      </c>
      <c r="C3" s="97" t="s">
        <v>50</v>
      </c>
      <c r="D3" s="97" t="s">
        <v>51</v>
      </c>
      <c r="E3" s="97" t="s">
        <v>52</v>
      </c>
    </row>
    <row r="4" spans="1:5">
      <c r="B4" s="98" t="s">
        <v>42</v>
      </c>
      <c r="C4" s="98" t="s">
        <v>19</v>
      </c>
      <c r="D4" s="100">
        <v>4183.58</v>
      </c>
      <c r="E4" s="100">
        <v>55000</v>
      </c>
    </row>
    <row r="6" spans="1:5">
      <c r="A6" s="32" t="s">
        <v>53</v>
      </c>
    </row>
    <row r="7" spans="1:5">
      <c r="B7" s="97" t="s">
        <v>49</v>
      </c>
      <c r="C7" s="97" t="s">
        <v>50</v>
      </c>
      <c r="D7" s="97" t="s">
        <v>51</v>
      </c>
      <c r="E7" s="97" t="s">
        <v>52</v>
      </c>
    </row>
    <row r="8" spans="1:5">
      <c r="B8" s="98" t="s">
        <v>41</v>
      </c>
      <c r="C8" s="98" t="s">
        <v>9</v>
      </c>
      <c r="D8" s="100">
        <v>62010.856399999997</v>
      </c>
      <c r="E8" s="100">
        <v>62010.779300000002</v>
      </c>
    </row>
    <row r="9" spans="1:5">
      <c r="B9" s="98" t="s">
        <v>39</v>
      </c>
      <c r="C9" s="98" t="s">
        <v>29</v>
      </c>
      <c r="D9" s="101">
        <v>85</v>
      </c>
      <c r="E9" s="101">
        <v>162.1168145992246</v>
      </c>
    </row>
    <row r="10" spans="1:5">
      <c r="B10" s="98" t="s">
        <v>40</v>
      </c>
      <c r="C10" s="98" t="s">
        <v>30</v>
      </c>
      <c r="D10" s="100">
        <v>999.99</v>
      </c>
      <c r="E10" s="100">
        <v>1006.545</v>
      </c>
    </row>
    <row r="11" spans="1:5">
      <c r="B11" s="98" t="s">
        <v>60</v>
      </c>
      <c r="C11" s="98" t="s">
        <v>12</v>
      </c>
      <c r="D11" s="100">
        <v>4652.1099999999997</v>
      </c>
      <c r="E11" s="100">
        <v>4652.0329000000002</v>
      </c>
    </row>
    <row r="12" spans="1:5">
      <c r="B12" s="98" t="s">
        <v>61</v>
      </c>
      <c r="C12" s="98" t="s">
        <v>13</v>
      </c>
      <c r="D12" s="100">
        <v>2499.9564</v>
      </c>
      <c r="E12" s="100">
        <v>2499.8793000000001</v>
      </c>
    </row>
    <row r="13" spans="1:5">
      <c r="B13" s="98" t="s">
        <v>62</v>
      </c>
      <c r="C13" s="98" t="s">
        <v>14</v>
      </c>
      <c r="D13" s="100">
        <v>2399.9463999999998</v>
      </c>
      <c r="E13" s="100">
        <v>2399.8692999999998</v>
      </c>
    </row>
    <row r="14" spans="1:5">
      <c r="B14" s="98" t="s">
        <v>63</v>
      </c>
      <c r="C14" s="98" t="s">
        <v>15</v>
      </c>
      <c r="D14" s="100">
        <v>7000</v>
      </c>
      <c r="E14" s="100">
        <v>6999.9228999999996</v>
      </c>
    </row>
    <row r="16" spans="1:5">
      <c r="A16" s="32" t="s">
        <v>54</v>
      </c>
    </row>
    <row r="17" spans="2:7">
      <c r="B17" s="97" t="s">
        <v>49</v>
      </c>
      <c r="C17" s="97" t="s">
        <v>50</v>
      </c>
      <c r="D17" s="97" t="s">
        <v>55</v>
      </c>
      <c r="E17" s="97" t="s">
        <v>56</v>
      </c>
      <c r="F17" s="97" t="s">
        <v>57</v>
      </c>
      <c r="G17" s="97" t="s">
        <v>58</v>
      </c>
    </row>
    <row r="18" spans="2:7">
      <c r="B18" s="98" t="s">
        <v>42</v>
      </c>
      <c r="C18" s="98" t="s">
        <v>19</v>
      </c>
      <c r="D18" s="100">
        <v>55000</v>
      </c>
      <c r="E18" s="98" t="s">
        <v>68</v>
      </c>
      <c r="F18" s="98" t="s">
        <v>65</v>
      </c>
      <c r="G18" s="98">
        <v>0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honeticPr fontId="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F11"/>
  <sheetViews>
    <sheetView workbookViewId="0"/>
  </sheetViews>
  <sheetFormatPr defaultRowHeight="15"/>
  <cols>
    <col min="1" max="1" width="4.42578125" style="32" customWidth="1"/>
    <col min="2" max="2" width="25.140625" style="32" bestFit="1" customWidth="1"/>
    <col min="3" max="3" width="17.42578125" style="32" customWidth="1"/>
    <col min="4" max="4" width="17.85546875" style="32" customWidth="1"/>
    <col min="5" max="5" width="16.7109375" style="32" customWidth="1"/>
    <col min="6" max="6" width="32.7109375" style="32" customWidth="1"/>
    <col min="7" max="16384" width="9.140625" style="32"/>
  </cols>
  <sheetData>
    <row r="1" spans="2:6" ht="15.75" thickBot="1"/>
    <row r="2" spans="2:6" ht="42" customHeight="1" thickBot="1">
      <c r="B2" s="127" t="s">
        <v>35</v>
      </c>
      <c r="C2" s="128"/>
      <c r="E2" s="127" t="s">
        <v>47</v>
      </c>
      <c r="F2" s="128"/>
    </row>
    <row r="3" spans="2:6" ht="16.5" thickBot="1">
      <c r="B3" s="47" t="s">
        <v>34</v>
      </c>
      <c r="C3" s="62">
        <v>60000</v>
      </c>
      <c r="E3" s="53" t="s">
        <v>34</v>
      </c>
      <c r="F3" s="53" t="s">
        <v>44</v>
      </c>
    </row>
    <row r="4" spans="2:6" ht="15.75">
      <c r="B4" s="47" t="s">
        <v>36</v>
      </c>
      <c r="C4" s="65">
        <f>(C5+C6)/(C7-C8)</f>
        <v>283.98315148816147</v>
      </c>
      <c r="E4" s="68"/>
      <c r="F4" s="63">
        <f>$C$4</f>
        <v>283.98315148816147</v>
      </c>
    </row>
    <row r="5" spans="2:6" ht="15.75">
      <c r="B5" s="47" t="s">
        <v>33</v>
      </c>
      <c r="C5" s="66">
        <v>16522.099999999999</v>
      </c>
      <c r="E5" s="47">
        <f>C3</f>
        <v>60000</v>
      </c>
      <c r="F5" s="69">
        <v>116.98248348548948</v>
      </c>
    </row>
    <row r="6" spans="2:6" ht="15.75">
      <c r="B6" s="47" t="s">
        <v>34</v>
      </c>
      <c r="C6" s="66">
        <v>60000</v>
      </c>
      <c r="E6" s="47">
        <f>E5+$C$9</f>
        <v>65000</v>
      </c>
      <c r="F6" s="69">
        <v>135.53811326356413</v>
      </c>
    </row>
    <row r="7" spans="2:6" ht="15.75">
      <c r="B7" s="47" t="s">
        <v>30</v>
      </c>
      <c r="C7" s="66">
        <v>999</v>
      </c>
      <c r="E7" s="47">
        <f>E6+$C$9</f>
        <v>70000</v>
      </c>
      <c r="F7" s="69">
        <v>154.09374304163882</v>
      </c>
    </row>
    <row r="8" spans="2:6" ht="15.75">
      <c r="B8" s="47" t="s">
        <v>45</v>
      </c>
      <c r="C8" s="66">
        <v>729.54</v>
      </c>
      <c r="D8" s="60"/>
      <c r="E8" s="47">
        <f>E7+$C$9</f>
        <v>75000</v>
      </c>
      <c r="F8" s="69">
        <v>172.64937281971348</v>
      </c>
    </row>
    <row r="9" spans="2:6" ht="16.5" thickBot="1">
      <c r="B9" s="64" t="s">
        <v>46</v>
      </c>
      <c r="C9" s="67">
        <v>5000</v>
      </c>
      <c r="D9" s="61"/>
      <c r="E9" s="47">
        <f>E8+$C$9</f>
        <v>80000</v>
      </c>
      <c r="F9" s="69">
        <v>191.20500259778814</v>
      </c>
    </row>
    <row r="10" spans="2:6" ht="16.5" thickBot="1">
      <c r="D10" s="61"/>
      <c r="E10" s="64">
        <f>E9+$C$9</f>
        <v>85000</v>
      </c>
      <c r="F10" s="70">
        <v>209.7606323758628</v>
      </c>
    </row>
    <row r="11" spans="2:6">
      <c r="D11" s="61"/>
    </row>
  </sheetData>
  <mergeCells count="2">
    <mergeCell ref="B2:C2"/>
    <mergeCell ref="E2:F2"/>
  </mergeCells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Analysis Wksht</vt:lpstr>
      <vt:lpstr>Question1</vt:lpstr>
      <vt:lpstr>Question2</vt:lpstr>
      <vt:lpstr>Question3</vt:lpstr>
      <vt:lpstr>Q4a Answer Report</vt:lpstr>
      <vt:lpstr>Q4b Answer Report </vt:lpstr>
      <vt:lpstr>Q4c Answer Report </vt:lpstr>
      <vt:lpstr>Q5 Pie Chart</vt:lpstr>
      <vt:lpstr>Q6 Data Table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Prince</dc:creator>
  <cp:lastModifiedBy>Nguyen Tien Phuc</cp:lastModifiedBy>
  <dcterms:created xsi:type="dcterms:W3CDTF">2011-01-31T00:11:06Z</dcterms:created>
  <dcterms:modified xsi:type="dcterms:W3CDTF">2015-04-01T14:59:54Z</dcterms:modified>
</cp:coreProperties>
</file>