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75" windowWidth="15195" windowHeight="6930" activeTab="3"/>
  </bookViews>
  <sheets>
    <sheet name="PACTRA" sheetId="6" r:id="rId1"/>
    <sheet name="PACTRA NOV" sheetId="10" r:id="rId2"/>
    <sheet name="PACTRA DEC" sheetId="11" r:id="rId3"/>
    <sheet name="PACTRA JAN" sheetId="12" r:id="rId4"/>
    <sheet name="Sheet2" sheetId="8" r:id="rId5"/>
    <sheet name="Sheet1" sheetId="7" r:id="rId6"/>
    <sheet name="Sheet3" sheetId="3" state="hidden" r:id="rId7"/>
  </sheets>
  <definedNames>
    <definedName name="_xlnm._FilterDatabase" localSheetId="0" hidden="1">PACTRA!$B$4:$S$16</definedName>
    <definedName name="_xlnm._FilterDatabase" localSheetId="2" hidden="1">'PACTRA DEC'!$A$5:$S$21</definedName>
    <definedName name="_xlnm._FilterDatabase" localSheetId="3" hidden="1">'PACTRA JAN'!$A$1:$S$27</definedName>
    <definedName name="_xlnm._FilterDatabase" localSheetId="1" hidden="1">'PACTRA NOV'!$A$4:$R$17</definedName>
  </definedNames>
  <calcPr calcId="144525"/>
</workbook>
</file>

<file path=xl/calcChain.xml><?xml version="1.0" encoding="utf-8"?>
<calcChain xmlns="http://schemas.openxmlformats.org/spreadsheetml/2006/main">
  <c r="P17" i="12" l="1"/>
  <c r="S17" i="12" s="1"/>
  <c r="P16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8" i="12"/>
  <c r="S19" i="12"/>
  <c r="S20" i="12"/>
  <c r="S21" i="12"/>
  <c r="S22" i="12"/>
  <c r="S23" i="12"/>
  <c r="S24" i="12"/>
  <c r="S25" i="12"/>
  <c r="S26" i="12"/>
  <c r="L6" i="12" l="1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J3" i="12" l="1"/>
  <c r="J4" i="12"/>
  <c r="J5" i="12"/>
  <c r="J6" i="12"/>
  <c r="R6" i="12" s="1"/>
  <c r="J7" i="12"/>
  <c r="R7" i="12" s="1"/>
  <c r="J8" i="12"/>
  <c r="R8" i="12" s="1"/>
  <c r="J9" i="12"/>
  <c r="R9" i="12" s="1"/>
  <c r="J10" i="12"/>
  <c r="R10" i="12" s="1"/>
  <c r="J11" i="12"/>
  <c r="R11" i="12" s="1"/>
  <c r="J12" i="12"/>
  <c r="R12" i="12" s="1"/>
  <c r="J13" i="12"/>
  <c r="R13" i="12" s="1"/>
  <c r="J14" i="12"/>
  <c r="R14" i="12" s="1"/>
  <c r="J15" i="12"/>
  <c r="R15" i="12" s="1"/>
  <c r="J16" i="12"/>
  <c r="R16" i="12" s="1"/>
  <c r="L26" i="12" l="1"/>
  <c r="J26" i="12"/>
  <c r="R26" i="12" s="1"/>
  <c r="L25" i="12"/>
  <c r="J25" i="12"/>
  <c r="R25" i="12" s="1"/>
  <c r="L24" i="12"/>
  <c r="J24" i="12"/>
  <c r="R24" i="12" s="1"/>
  <c r="L23" i="12"/>
  <c r="J23" i="12"/>
  <c r="L22" i="12"/>
  <c r="J22" i="12"/>
  <c r="R22" i="12" s="1"/>
  <c r="J21" i="12"/>
  <c r="R21" i="12" s="1"/>
  <c r="J20" i="12"/>
  <c r="R20" i="12" s="1"/>
  <c r="J19" i="12"/>
  <c r="R19" i="12" s="1"/>
  <c r="J18" i="12"/>
  <c r="R18" i="12" s="1"/>
  <c r="J17" i="12"/>
  <c r="R17" i="12" s="1"/>
  <c r="L5" i="12"/>
  <c r="R5" i="12" s="1"/>
  <c r="L4" i="12"/>
  <c r="R4" i="12" s="1"/>
  <c r="L3" i="12"/>
  <c r="R3" i="12" s="1"/>
  <c r="S2" i="12"/>
  <c r="L2" i="12"/>
  <c r="J2" i="12"/>
  <c r="R2" i="12" l="1"/>
  <c r="R23" i="12"/>
  <c r="S27" i="12"/>
  <c r="S28" i="12" s="1"/>
  <c r="T21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6" i="11"/>
  <c r="S21" i="11"/>
  <c r="R27" i="12" l="1"/>
  <c r="R28" i="12" s="1"/>
  <c r="R29" i="12" s="1"/>
  <c r="R30" i="12" s="1"/>
  <c r="S17" i="11"/>
  <c r="S7" i="11"/>
  <c r="S8" i="11"/>
  <c r="S9" i="11"/>
  <c r="S10" i="11"/>
  <c r="S11" i="11"/>
  <c r="S12" i="11"/>
  <c r="S13" i="11"/>
  <c r="S14" i="11"/>
  <c r="S15" i="11"/>
  <c r="S16" i="11"/>
  <c r="S18" i="11"/>
  <c r="S19" i="11"/>
  <c r="S20" i="11"/>
  <c r="S6" i="11"/>
  <c r="R10" i="11"/>
  <c r="R11" i="11"/>
  <c r="R12" i="11"/>
  <c r="R13" i="11"/>
  <c r="R14" i="11"/>
  <c r="R16" i="11"/>
  <c r="R20" i="11"/>
  <c r="L10" i="11"/>
  <c r="L11" i="11"/>
  <c r="L12" i="11"/>
  <c r="L13" i="11"/>
  <c r="J10" i="11"/>
  <c r="J11" i="11"/>
  <c r="J12" i="11"/>
  <c r="J13" i="11"/>
  <c r="J7" i="11"/>
  <c r="J8" i="11"/>
  <c r="J9" i="11"/>
  <c r="L20" i="11"/>
  <c r="J20" i="11"/>
  <c r="L19" i="11"/>
  <c r="J19" i="11"/>
  <c r="R19" i="11" s="1"/>
  <c r="L18" i="11"/>
  <c r="J18" i="11"/>
  <c r="R18" i="11" s="1"/>
  <c r="L17" i="11"/>
  <c r="J17" i="11"/>
  <c r="R17" i="11" s="1"/>
  <c r="L16" i="11"/>
  <c r="J16" i="11"/>
  <c r="L15" i="11"/>
  <c r="J15" i="11"/>
  <c r="R15" i="11" s="1"/>
  <c r="L14" i="11"/>
  <c r="J14" i="11"/>
  <c r="L9" i="11"/>
  <c r="L8" i="11"/>
  <c r="L7" i="11"/>
  <c r="L6" i="11"/>
  <c r="J6" i="11"/>
  <c r="R6" i="11" s="1"/>
  <c r="S22" i="11" l="1"/>
  <c r="R23" i="11" s="1"/>
  <c r="R24" i="11" s="1"/>
  <c r="R9" i="11"/>
  <c r="R8" i="11"/>
  <c r="R7" i="11"/>
  <c r="R16" i="10"/>
  <c r="R7" i="10"/>
  <c r="R5" i="10"/>
  <c r="I6" i="10"/>
  <c r="I7" i="10"/>
  <c r="I8" i="10"/>
  <c r="I9" i="10"/>
  <c r="I10" i="10"/>
  <c r="I11" i="10"/>
  <c r="I12" i="10"/>
  <c r="I13" i="10"/>
  <c r="I14" i="10"/>
  <c r="I15" i="10"/>
  <c r="I5" i="10"/>
  <c r="R21" i="11" l="1"/>
  <c r="R22" i="11" s="1"/>
  <c r="R15" i="10"/>
  <c r="K15" i="10"/>
  <c r="Q15" i="10" s="1"/>
  <c r="R14" i="10"/>
  <c r="K14" i="10"/>
  <c r="R13" i="10"/>
  <c r="K13" i="10"/>
  <c r="R12" i="10"/>
  <c r="K12" i="10"/>
  <c r="Q12" i="10"/>
  <c r="R11" i="10"/>
  <c r="K11" i="10"/>
  <c r="Q11" i="10" s="1"/>
  <c r="R10" i="10"/>
  <c r="K10" i="10"/>
  <c r="Q10" i="10" s="1"/>
  <c r="R9" i="10"/>
  <c r="K9" i="10"/>
  <c r="Q9" i="10" s="1"/>
  <c r="R8" i="10"/>
  <c r="K8" i="10"/>
  <c r="Q8" i="10" s="1"/>
  <c r="K7" i="10"/>
  <c r="Q7" i="10" s="1"/>
  <c r="R6" i="10"/>
  <c r="K6" i="10"/>
  <c r="K5" i="10"/>
  <c r="Q5" i="10" s="1"/>
  <c r="Q14" i="10" l="1"/>
  <c r="R17" i="10"/>
  <c r="Q13" i="10"/>
  <c r="Q6" i="10"/>
  <c r="Q17" i="10" l="1"/>
  <c r="R17" i="6" l="1"/>
  <c r="P5" i="6" l="1"/>
  <c r="H16" i="6" l="1"/>
  <c r="P12" i="6"/>
  <c r="S12" i="6"/>
  <c r="P10" i="6"/>
  <c r="S10" i="6" s="1"/>
  <c r="P7" i="6"/>
  <c r="L8" i="6"/>
  <c r="J7" i="6"/>
  <c r="R7" i="6" s="1"/>
  <c r="S6" i="6"/>
  <c r="S7" i="6"/>
  <c r="S8" i="6"/>
  <c r="S9" i="6"/>
  <c r="S11" i="6"/>
  <c r="S13" i="6"/>
  <c r="S14" i="6"/>
  <c r="S15" i="6"/>
  <c r="R6" i="6"/>
  <c r="S5" i="6"/>
  <c r="J6" i="6"/>
  <c r="J8" i="6"/>
  <c r="R8" i="6" s="1"/>
  <c r="J9" i="6"/>
  <c r="R9" i="6" s="1"/>
  <c r="J10" i="6"/>
  <c r="J11" i="6"/>
  <c r="J12" i="6"/>
  <c r="R12" i="6" s="1"/>
  <c r="J13" i="6"/>
  <c r="J14" i="6"/>
  <c r="J15" i="6"/>
  <c r="J5" i="6"/>
  <c r="R5" i="6" s="1"/>
  <c r="L6" i="6"/>
  <c r="L7" i="6"/>
  <c r="L9" i="6"/>
  <c r="L10" i="6"/>
  <c r="R10" i="6" s="1"/>
  <c r="L11" i="6"/>
  <c r="L12" i="6"/>
  <c r="L13" i="6"/>
  <c r="L14" i="6"/>
  <c r="L15" i="6"/>
  <c r="R15" i="6" s="1"/>
  <c r="L5" i="6"/>
  <c r="R11" i="6" l="1"/>
  <c r="R16" i="6" s="1"/>
  <c r="R14" i="6"/>
  <c r="R13" i="6"/>
  <c r="S16" i="6"/>
</calcChain>
</file>

<file path=xl/comments1.xml><?xml version="1.0" encoding="utf-8"?>
<comments xmlns="http://schemas.openxmlformats.org/spreadsheetml/2006/main">
  <authors>
    <author>samie</author>
  </authors>
  <commentList>
    <comment ref="O8" authorId="0">
      <text>
        <r>
          <rPr>
            <b/>
            <sz val="9"/>
            <color indexed="81"/>
            <rFont val="Tahoma"/>
            <charset val="1"/>
          </rPr>
          <t xml:space="preserve">
SAI SỐ KG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 xml:space="preserve">
PHÍ ĐAI PALLET</t>
        </r>
      </text>
    </comment>
  </commentList>
</comments>
</file>

<file path=xl/comments2.xml><?xml version="1.0" encoding="utf-8"?>
<comments xmlns="http://schemas.openxmlformats.org/spreadsheetml/2006/main">
  <authors>
    <author>samie</author>
  </authors>
  <commentList>
    <comment ref="S12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14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16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17" authorId="0">
      <text>
        <r>
          <rPr>
            <b/>
            <sz val="9"/>
            <color indexed="81"/>
            <rFont val="Tahoma"/>
            <charset val="1"/>
          </rPr>
          <t>thu hộ</t>
        </r>
      </text>
    </comment>
    <comment ref="S18" authorId="0">
      <text>
        <r>
          <rPr>
            <b/>
            <sz val="9"/>
            <color indexed="81"/>
            <rFont val="Tahoma"/>
            <charset val="1"/>
          </rPr>
          <t>thu hộ</t>
        </r>
      </text>
    </comment>
  </commentList>
</comments>
</file>

<file path=xl/sharedStrings.xml><?xml version="1.0" encoding="utf-8"?>
<sst xmlns="http://schemas.openxmlformats.org/spreadsheetml/2006/main" count="297" uniqueCount="123">
  <si>
    <t>MAWB</t>
  </si>
  <si>
    <t>G.W</t>
  </si>
  <si>
    <t>C.W</t>
  </si>
  <si>
    <t>No.</t>
  </si>
  <si>
    <t>DEST</t>
  </si>
  <si>
    <t>ETD</t>
  </si>
  <si>
    <t>A/F</t>
  </si>
  <si>
    <t>SCC</t>
  </si>
  <si>
    <t>AWB+AMS</t>
  </si>
  <si>
    <t>HANDLING FEE</t>
  </si>
  <si>
    <t>Other charges
(HQGS) VND</t>
  </si>
  <si>
    <t>ORI</t>
  </si>
  <si>
    <t>180 7276 8592</t>
  </si>
  <si>
    <t>180 7488 5672</t>
  </si>
  <si>
    <t>180 7276 8603</t>
  </si>
  <si>
    <t>180 7488 5602</t>
  </si>
  <si>
    <t>180 7748 7244</t>
  </si>
  <si>
    <t>180 7276 8640</t>
  </si>
  <si>
    <t>180 7276 8662</t>
  </si>
  <si>
    <t>180 7276 8651</t>
  </si>
  <si>
    <t>176 1523 4656</t>
  </si>
  <si>
    <t>176 2101 8852</t>
  </si>
  <si>
    <t>176 2101 8690</t>
  </si>
  <si>
    <t>HAN</t>
  </si>
  <si>
    <t>SGN</t>
  </si>
  <si>
    <t>VIE</t>
  </si>
  <si>
    <t>FRA</t>
  </si>
  <si>
    <t>TRUCKING</t>
  </si>
  <si>
    <t>PHÍ LAO VỤ</t>
  </si>
  <si>
    <t>TOTAL VND 
(+VAT)</t>
  </si>
  <si>
    <t>TOTAL USD
(+VAT)</t>
  </si>
  <si>
    <t>TCS FEE</t>
  </si>
  <si>
    <t>695 2764 7325</t>
  </si>
  <si>
    <t>180 7754 0540</t>
  </si>
  <si>
    <t>926 6001 4135</t>
  </si>
  <si>
    <t>ICN</t>
  </si>
  <si>
    <t>695 2765 0755</t>
  </si>
  <si>
    <t>180 7756 6370</t>
  </si>
  <si>
    <t>235 4810 8760</t>
  </si>
  <si>
    <t>180 7754 0573</t>
  </si>
  <si>
    <t>1807756 6576</t>
  </si>
  <si>
    <t>176 2583 4550</t>
  </si>
  <si>
    <t>235 4808 9031</t>
  </si>
  <si>
    <t xml:space="preserve">180 7754 0466 </t>
  </si>
  <si>
    <t>738 4953 7180</t>
  </si>
  <si>
    <t>180 7754 0702</t>
  </si>
  <si>
    <t>235 4809 0556</t>
  </si>
  <si>
    <t>988 3321 0682</t>
  </si>
  <si>
    <t xml:space="preserve">180 7754 0665 </t>
  </si>
  <si>
    <t>235 4809 2354</t>
  </si>
  <si>
    <t>235 4809 4115</t>
  </si>
  <si>
    <t>235 4809 2461</t>
  </si>
  <si>
    <t>180 7754 0750</t>
  </si>
  <si>
    <t>988 3321 0693</t>
  </si>
  <si>
    <t>020 3006 7800</t>
  </si>
  <si>
    <t>020 3006 7741</t>
  </si>
  <si>
    <t>020 9718 7790</t>
  </si>
  <si>
    <t>020 3006 7450</t>
  </si>
  <si>
    <t>020 3006 7893</t>
  </si>
  <si>
    <t>MAX-AE20120005</t>
  </si>
  <si>
    <t>MAX-AE20120007</t>
  </si>
  <si>
    <t>MAX-AE20120009</t>
  </si>
  <si>
    <t>MAX-AE20120013</t>
  </si>
  <si>
    <t>MAX-AE20120018</t>
  </si>
  <si>
    <t>MAX-AE20120019</t>
  </si>
  <si>
    <t>MAX-AE20120022</t>
  </si>
  <si>
    <t>MAX-AE20120023</t>
  </si>
  <si>
    <t>MAX-AE20120024</t>
  </si>
  <si>
    <t>MAX-AE20120026</t>
  </si>
  <si>
    <t>MAX-AE20120030</t>
  </si>
  <si>
    <t>MAX-AE20120031</t>
  </si>
  <si>
    <t>MAX-AE20120033</t>
  </si>
  <si>
    <t>MAX-AE20120044</t>
  </si>
  <si>
    <t>PACTRA DEC-2020</t>
  </si>
  <si>
    <t>MAX-AE21010001</t>
  </si>
  <si>
    <t>020 9718 7996</t>
  </si>
  <si>
    <t>MAX-AE21010002</t>
  </si>
  <si>
    <t>020 9718 7834</t>
  </si>
  <si>
    <t>MAX-AE21010003</t>
  </si>
  <si>
    <t>020 9718 7845</t>
  </si>
  <si>
    <t>MAX-AE21010004</t>
  </si>
  <si>
    <t>235 4809 7383</t>
  </si>
  <si>
    <t>MAX-AE21010006</t>
  </si>
  <si>
    <t>020 9718 8000</t>
  </si>
  <si>
    <t>MAX-AE21010010</t>
  </si>
  <si>
    <t>157 6439 8132</t>
  </si>
  <si>
    <t>MAX-AE21010016</t>
  </si>
  <si>
    <t>603 4946 7250</t>
  </si>
  <si>
    <t>MAX-AE21010017</t>
  </si>
  <si>
    <t>603 4946 7106</t>
  </si>
  <si>
    <t>MAX-AE21010018</t>
  </si>
  <si>
    <t>020 9718 8103</t>
  </si>
  <si>
    <t>MAX-AE21010019</t>
  </si>
  <si>
    <t>784 4517 8416</t>
  </si>
  <si>
    <t>MAX-AE21010020</t>
  </si>
  <si>
    <t xml:space="preserve">784 4517 8420 </t>
  </si>
  <si>
    <t>MAX-AE21010021</t>
  </si>
  <si>
    <t>020 9718 8114</t>
  </si>
  <si>
    <t>MAX-AE21010022</t>
  </si>
  <si>
    <t>784 4517 8486</t>
  </si>
  <si>
    <t>MAX-AE21010023</t>
  </si>
  <si>
    <t>784 4517 8475</t>
  </si>
  <si>
    <t>MAX-AE21010026</t>
  </si>
  <si>
    <t>020 9718 8022</t>
  </si>
  <si>
    <t>MAX-AE21010042</t>
  </si>
  <si>
    <t>020 9718 8173</t>
  </si>
  <si>
    <t>MAX-AE21010044</t>
  </si>
  <si>
    <t>020 9718 8184</t>
  </si>
  <si>
    <t>MAX-AE21010047</t>
  </si>
  <si>
    <t>020 9719 3014</t>
  </si>
  <si>
    <t>MAX-AE21010048</t>
  </si>
  <si>
    <t>020 9719 3003</t>
  </si>
  <si>
    <t>MAX-AE21010049</t>
  </si>
  <si>
    <t>020 9718 8140</t>
  </si>
  <si>
    <t>MAX-AE21010050</t>
  </si>
  <si>
    <t>607 9155 9565</t>
  </si>
  <si>
    <t>MAX-AE21010051</t>
  </si>
  <si>
    <t>297 3803 8184</t>
  </si>
  <si>
    <t>MAX-AE21010055</t>
  </si>
  <si>
    <t>157 6439 8121</t>
  </si>
  <si>
    <t>ATL</t>
  </si>
  <si>
    <t>A/F1</t>
  </si>
  <si>
    <t>SCC1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</si>
</sst>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#,##0.000"/>
    <numFmt numFmtId="166" formatCode="_(* #,##0.0_);_(* \(#,##0.0\);_(* &quot;-&quot;??_);_(@_)"/>
    <numFmt numFmtId="167" formatCode="_(* #,##0_);_(* \(#,##0\);_(* &quot;-&quot;??_);_(@_)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indexed="12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0"/>
      <color rgb="FF0000FF"/>
      <name val="Tahoma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11" fillId="3" borderId="0" xfId="0" applyFont="1" applyFill="1" applyBorder="1"/>
    <xf numFmtId="16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4" fontId="9" fillId="3" borderId="0" xfId="0" applyNumberFormat="1" applyFont="1" applyFill="1" applyBorder="1" applyAlignment="1">
      <alignment horizontal="right"/>
    </xf>
    <xf numFmtId="3" fontId="6" fillId="3" borderId="0" xfId="0" applyNumberFormat="1" applyFont="1" applyFill="1" applyBorder="1"/>
    <xf numFmtId="164" fontId="9" fillId="3" borderId="1" xfId="0" applyNumberFormat="1" applyFont="1" applyFill="1" applyBorder="1" applyAlignment="1">
      <alignment horizontal="left"/>
    </xf>
    <xf numFmtId="3" fontId="9" fillId="3" borderId="1" xfId="0" applyNumberFormat="1" applyFont="1" applyFill="1" applyBorder="1" applyAlignment="1">
      <alignment horizontal="right"/>
    </xf>
    <xf numFmtId="2" fontId="9" fillId="3" borderId="2" xfId="0" applyNumberFormat="1" applyFont="1" applyFill="1" applyBorder="1" applyAlignment="1">
      <alignment horizontal="left"/>
    </xf>
    <xf numFmtId="2" fontId="5" fillId="3" borderId="0" xfId="0" applyNumberFormat="1" applyFont="1" applyFill="1"/>
    <xf numFmtId="3" fontId="9" fillId="3" borderId="0" xfId="0" applyNumberFormat="1" applyFont="1" applyFill="1" applyBorder="1" applyAlignment="1">
      <alignment horizontal="right"/>
    </xf>
    <xf numFmtId="0" fontId="10" fillId="3" borderId="0" xfId="0" applyFont="1" applyFill="1" applyBorder="1"/>
    <xf numFmtId="0" fontId="11" fillId="0" borderId="0" xfId="0" applyFont="1" applyBorder="1"/>
    <xf numFmtId="16" fontId="11" fillId="0" borderId="0" xfId="0" applyNumberFormat="1" applyFont="1" applyBorder="1"/>
    <xf numFmtId="0" fontId="11" fillId="0" borderId="0" xfId="0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5" fontId="9" fillId="0" borderId="1" xfId="0" applyNumberFormat="1" applyFont="1" applyFill="1" applyBorder="1" applyAlignment="1">
      <alignment horizontal="left"/>
    </xf>
    <xf numFmtId="165" fontId="12" fillId="0" borderId="1" xfId="0" applyNumberFormat="1" applyFont="1" applyFill="1" applyBorder="1" applyAlignment="1">
      <alignment horizontal="left"/>
    </xf>
    <xf numFmtId="14" fontId="0" fillId="0" borderId="0" xfId="0" applyNumberFormat="1"/>
    <xf numFmtId="3" fontId="12" fillId="0" borderId="1" xfId="0" applyNumberFormat="1" applyFont="1" applyFill="1" applyBorder="1" applyAlignment="1">
      <alignment horizontal="right" indent="1"/>
    </xf>
    <xf numFmtId="2" fontId="7" fillId="4" borderId="4" xfId="0" applyNumberFormat="1" applyFont="1" applyFill="1" applyBorder="1" applyAlignment="1">
      <alignment horizontal="center" wrapText="1"/>
    </xf>
    <xf numFmtId="0" fontId="14" fillId="2" borderId="1" xfId="0" applyFont="1" applyFill="1" applyBorder="1"/>
    <xf numFmtId="0" fontId="9" fillId="3" borderId="1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167" fontId="9" fillId="3" borderId="1" xfId="2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center" wrapText="1"/>
    </xf>
    <xf numFmtId="168" fontId="11" fillId="0" borderId="1" xfId="0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166" fontId="11" fillId="0" borderId="0" xfId="2" applyNumberFormat="1" applyFont="1" applyBorder="1" applyAlignment="1">
      <alignment horizontal="left"/>
    </xf>
    <xf numFmtId="165" fontId="9" fillId="0" borderId="1" xfId="0" applyNumberFormat="1" applyFont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67" fontId="9" fillId="3" borderId="1" xfId="2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" fontId="11" fillId="0" borderId="0" xfId="0" applyNumberFormat="1" applyFont="1" applyBorder="1" applyAlignment="1">
      <alignment horizontal="center"/>
    </xf>
    <xf numFmtId="166" fontId="11" fillId="0" borderId="0" xfId="2" applyNumberFormat="1" applyFont="1" applyBorder="1" applyAlignment="1">
      <alignment horizontal="center"/>
    </xf>
    <xf numFmtId="4" fontId="9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43" fontId="5" fillId="3" borderId="0" xfId="2" applyFont="1" applyFill="1"/>
    <xf numFmtId="43" fontId="5" fillId="3" borderId="0" xfId="0" applyNumberFormat="1" applyFont="1" applyFill="1"/>
    <xf numFmtId="3" fontId="9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2" fontId="7" fillId="4" borderId="2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7" fillId="4" borderId="2" xfId="0" applyNumberFormat="1" applyFont="1" applyFill="1" applyBorder="1" applyAlignme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0</xdr:row>
      <xdr:rowOff>66675</xdr:rowOff>
    </xdr:from>
    <xdr:to>
      <xdr:col>15</xdr:col>
      <xdr:colOff>361951</xdr:colOff>
      <xdr:row>0</xdr:row>
      <xdr:rowOff>1225229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66675"/>
          <a:ext cx="7181851" cy="1158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0</xdr:row>
      <xdr:rowOff>209550</xdr:rowOff>
    </xdr:from>
    <xdr:to>
      <xdr:col>14</xdr:col>
      <xdr:colOff>1</xdr:colOff>
      <xdr:row>1</xdr:row>
      <xdr:rowOff>15554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09550"/>
          <a:ext cx="7181851" cy="1158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209550</xdr:rowOff>
    </xdr:from>
    <xdr:to>
      <xdr:col>15</xdr:col>
      <xdr:colOff>1</xdr:colOff>
      <xdr:row>1</xdr:row>
      <xdr:rowOff>15554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09550"/>
          <a:ext cx="7181851" cy="1158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D1" workbookViewId="0">
      <selection activeCell="R1" sqref="R1"/>
    </sheetView>
  </sheetViews>
  <sheetFormatPr defaultRowHeight="15" x14ac:dyDescent="0.25"/>
  <cols>
    <col min="1" max="1" width="5" style="5" hidden="1" customWidth="1"/>
    <col min="2" max="2" width="5.85546875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13" style="5" customWidth="1"/>
    <col min="13" max="13" width="10.42578125" customWidth="1"/>
    <col min="14" max="14" width="14" bestFit="1" customWidth="1"/>
    <col min="15" max="16" width="15.85546875" customWidth="1"/>
    <col min="17" max="17" width="10.42578125" customWidth="1"/>
    <col min="18" max="19" width="15" style="2" customWidth="1"/>
    <col min="20" max="20" width="11.5703125" customWidth="1"/>
  </cols>
  <sheetData>
    <row r="1" spans="1:19" ht="106.5" customHeight="1" x14ac:dyDescent="0.25"/>
    <row r="2" spans="1:19" x14ac:dyDescent="0.25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19" x14ac:dyDescent="0.25">
      <c r="S3" s="3"/>
    </row>
    <row r="4" spans="1:19" s="1" customFormat="1" ht="36.75" customHeight="1" x14ac:dyDescent="0.25">
      <c r="A4" s="7" t="s">
        <v>3</v>
      </c>
      <c r="B4" s="7" t="s">
        <v>3</v>
      </c>
      <c r="C4" s="8" t="s">
        <v>0</v>
      </c>
      <c r="D4" s="8" t="s">
        <v>11</v>
      </c>
      <c r="E4" s="9" t="s">
        <v>4</v>
      </c>
      <c r="F4" s="9" t="s">
        <v>5</v>
      </c>
      <c r="G4" s="7" t="s">
        <v>1</v>
      </c>
      <c r="H4" s="9" t="s">
        <v>2</v>
      </c>
      <c r="I4" s="67" t="s">
        <v>6</v>
      </c>
      <c r="J4" s="68"/>
      <c r="K4" s="69" t="s">
        <v>7</v>
      </c>
      <c r="L4" s="70"/>
      <c r="M4" s="37" t="s">
        <v>9</v>
      </c>
      <c r="N4" s="37" t="s">
        <v>8</v>
      </c>
      <c r="O4" s="37" t="s">
        <v>10</v>
      </c>
      <c r="P4" s="38" t="s">
        <v>28</v>
      </c>
      <c r="Q4" s="10" t="s">
        <v>27</v>
      </c>
      <c r="R4" s="37" t="s">
        <v>30</v>
      </c>
      <c r="S4" s="42" t="s">
        <v>29</v>
      </c>
    </row>
    <row r="5" spans="1:19" s="23" customFormat="1" ht="15.75" x14ac:dyDescent="0.25">
      <c r="A5" s="22"/>
      <c r="B5" s="39">
        <v>1</v>
      </c>
      <c r="C5" s="31" t="s">
        <v>12</v>
      </c>
      <c r="D5" s="31" t="s">
        <v>23</v>
      </c>
      <c r="E5" s="31" t="s">
        <v>25</v>
      </c>
      <c r="F5" s="32">
        <v>44108</v>
      </c>
      <c r="G5" s="30">
        <v>951</v>
      </c>
      <c r="H5" s="30">
        <v>1126</v>
      </c>
      <c r="I5" s="43">
        <v>5.4</v>
      </c>
      <c r="J5" s="29">
        <f>I5*H5</f>
        <v>6080.4000000000005</v>
      </c>
      <c r="K5" s="20">
        <v>1.7000000000000001E-2</v>
      </c>
      <c r="L5" s="29">
        <f>+K5*G5</f>
        <v>16.167000000000002</v>
      </c>
      <c r="M5" s="40">
        <v>400000</v>
      </c>
      <c r="N5" s="29">
        <v>20</v>
      </c>
      <c r="O5" s="40">
        <v>950000</v>
      </c>
      <c r="P5" s="40">
        <f>1359*G5</f>
        <v>1292409</v>
      </c>
      <c r="Q5" s="41">
        <v>1400000</v>
      </c>
      <c r="R5" s="33">
        <f>+J5+L5+N5*1.1</f>
        <v>6118.5670000000009</v>
      </c>
      <c r="S5" s="21">
        <f>(M5+O5+P5+Q5)*1.1</f>
        <v>4446649.9000000004</v>
      </c>
    </row>
    <row r="6" spans="1:19" s="23" customFormat="1" ht="15.75" x14ac:dyDescent="0.25">
      <c r="A6" s="22"/>
      <c r="B6" s="39">
        <v>2</v>
      </c>
      <c r="C6" s="31" t="s">
        <v>13</v>
      </c>
      <c r="D6" s="31" t="s">
        <v>23</v>
      </c>
      <c r="E6" s="31" t="s">
        <v>25</v>
      </c>
      <c r="F6" s="32">
        <v>44111</v>
      </c>
      <c r="G6" s="30">
        <v>2573</v>
      </c>
      <c r="H6" s="30">
        <v>2573</v>
      </c>
      <c r="I6" s="43">
        <v>5.4</v>
      </c>
      <c r="J6" s="29">
        <f t="shared" ref="J6:J15" si="0">I6*H6</f>
        <v>13894.2</v>
      </c>
      <c r="K6" s="20">
        <v>1.7000000000000001E-2</v>
      </c>
      <c r="L6" s="29">
        <f t="shared" ref="L6:L15" si="1">+K6*G6</f>
        <v>43.741</v>
      </c>
      <c r="M6" s="40"/>
      <c r="N6" s="29">
        <v>20</v>
      </c>
      <c r="O6" s="40"/>
      <c r="P6" s="40"/>
      <c r="Q6" s="41"/>
      <c r="R6" s="33">
        <f>+J6+L6+N6*1.1</f>
        <v>13959.941000000001</v>
      </c>
      <c r="S6" s="21">
        <f t="shared" ref="S6:S15" si="2">(M6+O6+P6+Q6)*1.1</f>
        <v>0</v>
      </c>
    </row>
    <row r="7" spans="1:19" s="23" customFormat="1" ht="15.75" x14ac:dyDescent="0.25">
      <c r="A7" s="22"/>
      <c r="B7" s="39">
        <v>3</v>
      </c>
      <c r="C7" s="31" t="s">
        <v>14</v>
      </c>
      <c r="D7" s="31" t="s">
        <v>23</v>
      </c>
      <c r="E7" s="31" t="s">
        <v>25</v>
      </c>
      <c r="F7" s="32">
        <v>44113</v>
      </c>
      <c r="G7" s="30">
        <v>952</v>
      </c>
      <c r="H7" s="30">
        <v>1168.5</v>
      </c>
      <c r="I7" s="43">
        <v>5.4</v>
      </c>
      <c r="J7" s="29">
        <f>I7*H7</f>
        <v>6309.9000000000005</v>
      </c>
      <c r="K7" s="20">
        <v>1.7000000000000001E-2</v>
      </c>
      <c r="L7" s="29">
        <f t="shared" si="1"/>
        <v>16.184000000000001</v>
      </c>
      <c r="M7" s="40">
        <v>400000</v>
      </c>
      <c r="N7" s="29">
        <v>20</v>
      </c>
      <c r="O7" s="40">
        <v>950000</v>
      </c>
      <c r="P7" s="40">
        <f>1150*G7</f>
        <v>1094800</v>
      </c>
      <c r="Q7" s="41">
        <v>1400000</v>
      </c>
      <c r="R7" s="33">
        <f>+J7+L7+N7*1.1</f>
        <v>6348.0840000000007</v>
      </c>
      <c r="S7" s="21">
        <f t="shared" si="2"/>
        <v>4229280</v>
      </c>
    </row>
    <row r="8" spans="1:19" s="23" customFormat="1" ht="15.75" x14ac:dyDescent="0.25">
      <c r="A8" s="22"/>
      <c r="B8" s="39">
        <v>4</v>
      </c>
      <c r="C8" s="31" t="s">
        <v>15</v>
      </c>
      <c r="D8" s="31" t="s">
        <v>23</v>
      </c>
      <c r="E8" s="31" t="s">
        <v>25</v>
      </c>
      <c r="F8" s="32">
        <v>44113</v>
      </c>
      <c r="G8" s="30">
        <v>2588</v>
      </c>
      <c r="H8" s="30">
        <v>2588</v>
      </c>
      <c r="I8" s="43">
        <v>5.4</v>
      </c>
      <c r="J8" s="29">
        <f t="shared" si="0"/>
        <v>13975.2</v>
      </c>
      <c r="K8" s="20">
        <v>1.7000000000000001E-2</v>
      </c>
      <c r="L8" s="29">
        <f>+K8*G8</f>
        <v>43.996000000000002</v>
      </c>
      <c r="M8" s="40"/>
      <c r="N8" s="29">
        <v>20</v>
      </c>
      <c r="O8" s="40"/>
      <c r="P8" s="40"/>
      <c r="Q8" s="41"/>
      <c r="R8" s="33">
        <f t="shared" ref="R8:R14" si="3">+J8+L8+N8*1.1</f>
        <v>14041.196</v>
      </c>
      <c r="S8" s="21">
        <f t="shared" si="2"/>
        <v>0</v>
      </c>
    </row>
    <row r="9" spans="1:19" s="23" customFormat="1" ht="15.75" x14ac:dyDescent="0.25">
      <c r="A9" s="22"/>
      <c r="B9" s="39">
        <v>5</v>
      </c>
      <c r="C9" s="31" t="s">
        <v>16</v>
      </c>
      <c r="D9" s="31" t="s">
        <v>23</v>
      </c>
      <c r="E9" s="31" t="s">
        <v>25</v>
      </c>
      <c r="F9" s="32">
        <v>44120</v>
      </c>
      <c r="G9" s="30">
        <v>2599</v>
      </c>
      <c r="H9" s="30">
        <v>2599</v>
      </c>
      <c r="I9" s="43">
        <v>5.4</v>
      </c>
      <c r="J9" s="29">
        <f t="shared" si="0"/>
        <v>14034.6</v>
      </c>
      <c r="K9" s="20">
        <v>1.7000000000000001E-2</v>
      </c>
      <c r="L9" s="29">
        <f t="shared" si="1"/>
        <v>44.183</v>
      </c>
      <c r="M9" s="40"/>
      <c r="N9" s="29">
        <v>20</v>
      </c>
      <c r="O9" s="40"/>
      <c r="P9" s="40"/>
      <c r="Q9" s="41"/>
      <c r="R9" s="33">
        <f>+J9+L9+N9*1.1</f>
        <v>14100.783000000001</v>
      </c>
      <c r="S9" s="21">
        <f t="shared" si="2"/>
        <v>0</v>
      </c>
    </row>
    <row r="10" spans="1:19" s="23" customFormat="1" ht="15.75" x14ac:dyDescent="0.25">
      <c r="A10" s="22"/>
      <c r="B10" s="39">
        <v>6</v>
      </c>
      <c r="C10" s="31" t="s">
        <v>17</v>
      </c>
      <c r="D10" s="31" t="s">
        <v>23</v>
      </c>
      <c r="E10" s="31" t="s">
        <v>25</v>
      </c>
      <c r="F10" s="32">
        <v>44120</v>
      </c>
      <c r="G10" s="30">
        <v>973</v>
      </c>
      <c r="H10" s="30">
        <v>1143.5</v>
      </c>
      <c r="I10" s="43">
        <v>5.4</v>
      </c>
      <c r="J10" s="29">
        <f t="shared" si="0"/>
        <v>6174.9000000000005</v>
      </c>
      <c r="K10" s="20">
        <v>1.7000000000000001E-2</v>
      </c>
      <c r="L10" s="29">
        <f t="shared" si="1"/>
        <v>16.541</v>
      </c>
      <c r="M10" s="40">
        <v>400000</v>
      </c>
      <c r="N10" s="29">
        <v>20</v>
      </c>
      <c r="O10" s="40">
        <v>950000</v>
      </c>
      <c r="P10" s="40">
        <f>1150*G10</f>
        <v>1118950</v>
      </c>
      <c r="Q10" s="41">
        <v>1400000</v>
      </c>
      <c r="R10" s="33">
        <f>+J10+L10+N10*1.1</f>
        <v>6213.4410000000007</v>
      </c>
      <c r="S10" s="21">
        <f t="shared" si="2"/>
        <v>4255845</v>
      </c>
    </row>
    <row r="11" spans="1:19" s="23" customFormat="1" ht="15.75" x14ac:dyDescent="0.25">
      <c r="A11" s="22"/>
      <c r="B11" s="39">
        <v>7</v>
      </c>
      <c r="C11" s="31" t="s">
        <v>18</v>
      </c>
      <c r="D11" s="31" t="s">
        <v>23</v>
      </c>
      <c r="E11" s="31" t="s">
        <v>25</v>
      </c>
      <c r="F11" s="32">
        <v>44125</v>
      </c>
      <c r="G11" s="30">
        <v>509</v>
      </c>
      <c r="H11" s="30">
        <v>528.5</v>
      </c>
      <c r="I11" s="43">
        <v>6</v>
      </c>
      <c r="J11" s="29">
        <f t="shared" si="0"/>
        <v>3171</v>
      </c>
      <c r="K11" s="20">
        <v>1.7000000000000001E-2</v>
      </c>
      <c r="L11" s="29">
        <f t="shared" si="1"/>
        <v>8.6530000000000005</v>
      </c>
      <c r="M11" s="40"/>
      <c r="N11" s="29">
        <v>20</v>
      </c>
      <c r="O11" s="40"/>
      <c r="P11" s="40"/>
      <c r="Q11" s="41"/>
      <c r="R11" s="33">
        <f t="shared" si="3"/>
        <v>3201.6529999999998</v>
      </c>
      <c r="S11" s="21">
        <f t="shared" si="2"/>
        <v>0</v>
      </c>
    </row>
    <row r="12" spans="1:19" s="23" customFormat="1" ht="15.75" x14ac:dyDescent="0.25">
      <c r="A12" s="22"/>
      <c r="B12" s="39">
        <v>8</v>
      </c>
      <c r="C12" s="31" t="s">
        <v>19</v>
      </c>
      <c r="D12" s="31" t="s">
        <v>23</v>
      </c>
      <c r="E12" s="31" t="s">
        <v>25</v>
      </c>
      <c r="F12" s="32">
        <v>44127</v>
      </c>
      <c r="G12" s="30">
        <v>981</v>
      </c>
      <c r="H12" s="30">
        <v>1140.5</v>
      </c>
      <c r="I12" s="43">
        <v>5.4</v>
      </c>
      <c r="J12" s="29">
        <f t="shared" si="0"/>
        <v>6158.7000000000007</v>
      </c>
      <c r="K12" s="20">
        <v>1.7000000000000001E-2</v>
      </c>
      <c r="L12" s="29">
        <f t="shared" si="1"/>
        <v>16.677</v>
      </c>
      <c r="M12" s="40">
        <v>400000</v>
      </c>
      <c r="N12" s="29">
        <v>20</v>
      </c>
      <c r="O12" s="40">
        <v>950000</v>
      </c>
      <c r="P12" s="40">
        <f>1150*G12</f>
        <v>1128150</v>
      </c>
      <c r="Q12" s="41">
        <v>1800000</v>
      </c>
      <c r="R12" s="33">
        <f t="shared" si="3"/>
        <v>6197.3770000000004</v>
      </c>
      <c r="S12" s="21">
        <f t="shared" si="2"/>
        <v>4705965</v>
      </c>
    </row>
    <row r="13" spans="1:19" s="23" customFormat="1" ht="15.75" x14ac:dyDescent="0.25">
      <c r="A13" s="22">
        <v>5</v>
      </c>
      <c r="B13" s="39">
        <v>9</v>
      </c>
      <c r="C13" s="31" t="s">
        <v>20</v>
      </c>
      <c r="D13" s="31" t="s">
        <v>23</v>
      </c>
      <c r="E13" s="31" t="s">
        <v>26</v>
      </c>
      <c r="F13" s="32">
        <v>44126</v>
      </c>
      <c r="G13" s="30">
        <v>123</v>
      </c>
      <c r="H13" s="30">
        <v>383.5</v>
      </c>
      <c r="I13" s="43">
        <v>7.35</v>
      </c>
      <c r="J13" s="29">
        <f t="shared" si="0"/>
        <v>2818.7249999999999</v>
      </c>
      <c r="K13" s="20">
        <v>1.7000000000000001E-2</v>
      </c>
      <c r="L13" s="29">
        <f t="shared" si="1"/>
        <v>2.0910000000000002</v>
      </c>
      <c r="M13" s="40"/>
      <c r="N13" s="29">
        <v>20</v>
      </c>
      <c r="O13" s="40"/>
      <c r="P13" s="40"/>
      <c r="Q13" s="41"/>
      <c r="R13" s="33">
        <f t="shared" si="3"/>
        <v>2842.8159999999998</v>
      </c>
      <c r="S13" s="21">
        <f t="shared" si="2"/>
        <v>0</v>
      </c>
    </row>
    <row r="14" spans="1:19" s="23" customFormat="1" ht="15.75" x14ac:dyDescent="0.25">
      <c r="A14" s="22">
        <v>5</v>
      </c>
      <c r="B14" s="39">
        <v>10</v>
      </c>
      <c r="C14" s="31" t="s">
        <v>21</v>
      </c>
      <c r="D14" s="31" t="s">
        <v>24</v>
      </c>
      <c r="E14" s="31" t="s">
        <v>26</v>
      </c>
      <c r="F14" s="32">
        <v>44135</v>
      </c>
      <c r="G14" s="30">
        <v>1071</v>
      </c>
      <c r="H14" s="30">
        <v>1141.5</v>
      </c>
      <c r="I14" s="43">
        <v>7.8</v>
      </c>
      <c r="J14" s="29">
        <f t="shared" si="0"/>
        <v>8903.6999999999989</v>
      </c>
      <c r="K14" s="20">
        <v>1.7000000000000001E-2</v>
      </c>
      <c r="L14" s="29">
        <f t="shared" si="1"/>
        <v>18.207000000000001</v>
      </c>
      <c r="M14" s="40"/>
      <c r="N14" s="29">
        <v>20</v>
      </c>
      <c r="O14" s="40"/>
      <c r="P14" s="40"/>
      <c r="Q14" s="41"/>
      <c r="R14" s="33">
        <f t="shared" si="3"/>
        <v>8943.9069999999992</v>
      </c>
      <c r="S14" s="21">
        <f t="shared" si="2"/>
        <v>0</v>
      </c>
    </row>
    <row r="15" spans="1:19" s="23" customFormat="1" ht="15.75" x14ac:dyDescent="0.25">
      <c r="A15" s="22">
        <v>5</v>
      </c>
      <c r="B15" s="39">
        <v>11</v>
      </c>
      <c r="C15" s="31" t="s">
        <v>22</v>
      </c>
      <c r="D15" s="31" t="s">
        <v>24</v>
      </c>
      <c r="E15" s="31" t="s">
        <v>25</v>
      </c>
      <c r="F15" s="32">
        <v>44135</v>
      </c>
      <c r="G15" s="30">
        <v>274</v>
      </c>
      <c r="H15" s="30">
        <v>300</v>
      </c>
      <c r="I15" s="43">
        <v>7.5</v>
      </c>
      <c r="J15" s="29">
        <f t="shared" si="0"/>
        <v>2250</v>
      </c>
      <c r="K15" s="20">
        <v>1.7000000000000001E-2</v>
      </c>
      <c r="L15" s="29">
        <f t="shared" si="1"/>
        <v>4.6580000000000004</v>
      </c>
      <c r="M15" s="29"/>
      <c r="N15" s="29">
        <v>20</v>
      </c>
      <c r="O15" s="29"/>
      <c r="P15" s="29"/>
      <c r="Q15" s="41"/>
      <c r="R15" s="33">
        <f>+J15+L15+N15*1.1</f>
        <v>2276.6579999999999</v>
      </c>
      <c r="S15" s="21">
        <f t="shared" si="2"/>
        <v>0</v>
      </c>
    </row>
    <row r="16" spans="1:19" s="6" customFormat="1" ht="15.75" x14ac:dyDescent="0.25">
      <c r="A16" s="12"/>
      <c r="B16" s="13"/>
      <c r="C16" s="25"/>
      <c r="D16" s="25"/>
      <c r="E16" s="26"/>
      <c r="F16" s="27"/>
      <c r="G16" s="28"/>
      <c r="H16" s="45">
        <f>SUM(H5:H15)</f>
        <v>14692</v>
      </c>
      <c r="I16" s="18"/>
      <c r="J16" s="24"/>
      <c r="K16" s="18"/>
      <c r="L16" s="25"/>
      <c r="Q16" s="25"/>
      <c r="R16" s="34">
        <f>SUM(R5:R15)</f>
        <v>84244.42300000001</v>
      </c>
      <c r="S16" s="36">
        <f>SUM(S5:S15)</f>
        <v>17637739.899999999</v>
      </c>
    </row>
    <row r="17" spans="1:19" s="6" customFormat="1" ht="15.75" x14ac:dyDescent="0.25">
      <c r="A17" s="12"/>
      <c r="B17" s="13"/>
      <c r="C17" s="14"/>
      <c r="D17" s="14"/>
      <c r="E17" s="15"/>
      <c r="F17" s="16"/>
      <c r="G17" s="17"/>
      <c r="H17" s="17"/>
      <c r="I17" s="18"/>
      <c r="J17" s="24"/>
      <c r="K17" s="18"/>
      <c r="L17" s="19"/>
      <c r="R17" s="44">
        <f>+R16*23800</f>
        <v>2005017267.4000003</v>
      </c>
      <c r="S17" s="2"/>
    </row>
  </sheetData>
  <autoFilter ref="B4:S16">
    <filterColumn colId="7" showButton="0"/>
    <filterColumn colId="9" showButton="0"/>
    <filterColumn colId="15" showButton="0"/>
  </autoFilter>
  <mergeCells count="3">
    <mergeCell ref="B2:S2"/>
    <mergeCell ref="I4:J4"/>
    <mergeCell ref="K4:L4"/>
  </mergeCells>
  <pageMargins left="0.25" right="0.25" top="0.37" bottom="0.39" header="0.3" footer="0.3"/>
  <pageSetup paperSize="9" scale="7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topLeftCell="A4" workbookViewId="0">
      <selection activeCell="E11" sqref="E11"/>
    </sheetView>
  </sheetViews>
  <sheetFormatPr defaultRowHeight="15" x14ac:dyDescent="0.25"/>
  <cols>
    <col min="1" max="1" width="5.85546875" customWidth="1"/>
    <col min="2" max="2" width="16.5703125" customWidth="1"/>
    <col min="3" max="3" width="7.28515625" customWidth="1"/>
    <col min="4" max="4" width="9.85546875" customWidth="1"/>
    <col min="5" max="5" width="8.42578125" style="5" customWidth="1"/>
    <col min="6" max="6" width="7.42578125" style="5" customWidth="1"/>
    <col min="7" max="7" width="9.7109375" style="5" customWidth="1"/>
    <col min="8" max="8" width="6.42578125" style="5" customWidth="1"/>
    <col min="9" max="9" width="12.7109375" style="11" customWidth="1"/>
    <col min="10" max="10" width="6.85546875" style="4" customWidth="1"/>
    <col min="11" max="11" width="8.85546875" style="5" customWidth="1"/>
    <col min="12" max="12" width="10.42578125" customWidth="1"/>
    <col min="13" max="13" width="14" bestFit="1" customWidth="1"/>
    <col min="14" max="14" width="11.85546875" customWidth="1"/>
    <col min="15" max="15" width="10.5703125" bestFit="1" customWidth="1"/>
    <col min="16" max="16" width="10.42578125" customWidth="1"/>
    <col min="17" max="17" width="15.140625" style="2" bestFit="1" customWidth="1"/>
    <col min="18" max="18" width="15" style="2" customWidth="1"/>
    <col min="19" max="19" width="11.5703125" customWidth="1"/>
  </cols>
  <sheetData>
    <row r="1" spans="1:18" ht="106.5" customHeight="1" x14ac:dyDescent="0.25"/>
    <row r="2" spans="1:18" ht="28.5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x14ac:dyDescent="0.25">
      <c r="R3" s="3"/>
    </row>
    <row r="4" spans="1:18" s="1" customFormat="1" ht="36.75" customHeight="1" x14ac:dyDescent="0.25">
      <c r="A4" s="7" t="s">
        <v>3</v>
      </c>
      <c r="B4" s="8" t="s">
        <v>0</v>
      </c>
      <c r="C4" s="8" t="s">
        <v>11</v>
      </c>
      <c r="D4" s="9" t="s">
        <v>4</v>
      </c>
      <c r="E4" s="9" t="s">
        <v>5</v>
      </c>
      <c r="F4" s="7" t="s">
        <v>1</v>
      </c>
      <c r="G4" s="9" t="s">
        <v>2</v>
      </c>
      <c r="H4" s="67" t="s">
        <v>6</v>
      </c>
      <c r="I4" s="68"/>
      <c r="J4" s="69" t="s">
        <v>7</v>
      </c>
      <c r="K4" s="70"/>
      <c r="L4" s="37" t="s">
        <v>9</v>
      </c>
      <c r="M4" s="37" t="s">
        <v>8</v>
      </c>
      <c r="N4" s="37" t="s">
        <v>10</v>
      </c>
      <c r="O4" s="38" t="s">
        <v>31</v>
      </c>
      <c r="P4" s="10" t="s">
        <v>27</v>
      </c>
      <c r="Q4" s="37" t="s">
        <v>30</v>
      </c>
      <c r="R4" s="42" t="s">
        <v>29</v>
      </c>
    </row>
    <row r="5" spans="1:18" s="23" customFormat="1" ht="15.75" x14ac:dyDescent="0.25">
      <c r="A5" s="39">
        <v>1</v>
      </c>
      <c r="B5" s="31" t="s">
        <v>32</v>
      </c>
      <c r="C5" s="31" t="s">
        <v>24</v>
      </c>
      <c r="D5" s="31" t="s">
        <v>25</v>
      </c>
      <c r="E5" s="32">
        <v>44142</v>
      </c>
      <c r="F5" s="30">
        <v>888</v>
      </c>
      <c r="G5" s="30">
        <v>888</v>
      </c>
      <c r="H5" s="46">
        <v>7.5</v>
      </c>
      <c r="I5" s="48">
        <f>+G5*H5</f>
        <v>6660</v>
      </c>
      <c r="J5" s="47">
        <v>1.7000000000000001E-2</v>
      </c>
      <c r="K5" s="46">
        <f>+J5*F5</f>
        <v>15.096000000000002</v>
      </c>
      <c r="L5" s="49"/>
      <c r="M5" s="46">
        <v>20</v>
      </c>
      <c r="N5" s="49"/>
      <c r="O5" s="49"/>
      <c r="P5" s="51"/>
      <c r="Q5" s="50">
        <f>+I5+K5+M5*1.1</f>
        <v>6697.0959999999995</v>
      </c>
      <c r="R5" s="52">
        <f>(L5+N5+O5+P5)*1.1</f>
        <v>0</v>
      </c>
    </row>
    <row r="6" spans="1:18" s="23" customFormat="1" ht="15.75" x14ac:dyDescent="0.25">
      <c r="A6" s="39">
        <v>2</v>
      </c>
      <c r="B6" s="31" t="s">
        <v>33</v>
      </c>
      <c r="C6" s="31" t="s">
        <v>23</v>
      </c>
      <c r="D6" s="31" t="s">
        <v>25</v>
      </c>
      <c r="E6" s="32">
        <v>44149</v>
      </c>
      <c r="F6" s="30">
        <v>4374</v>
      </c>
      <c r="G6" s="30">
        <v>4374</v>
      </c>
      <c r="H6" s="46">
        <v>6.55</v>
      </c>
      <c r="I6" s="48">
        <f t="shared" ref="I6:I15" si="0">+G6*H6</f>
        <v>28649.7</v>
      </c>
      <c r="J6" s="47">
        <v>1.7000000000000001E-2</v>
      </c>
      <c r="K6" s="46">
        <f t="shared" ref="K6:K14" si="1">+J6*F6</f>
        <v>74.358000000000004</v>
      </c>
      <c r="L6" s="49"/>
      <c r="M6" s="46">
        <v>20</v>
      </c>
      <c r="N6" s="49"/>
      <c r="O6" s="49"/>
      <c r="P6" s="51"/>
      <c r="Q6" s="50">
        <f>+I6+K6+M6*1.1</f>
        <v>28746.058000000001</v>
      </c>
      <c r="R6" s="52">
        <f t="shared" ref="R6:R14" si="2">(L6+N6+O6+P6)*1.1</f>
        <v>0</v>
      </c>
    </row>
    <row r="7" spans="1:18" s="23" customFormat="1" ht="15.75" x14ac:dyDescent="0.25">
      <c r="A7" s="39">
        <v>3</v>
      </c>
      <c r="B7" s="31" t="s">
        <v>34</v>
      </c>
      <c r="C7" s="31" t="s">
        <v>24</v>
      </c>
      <c r="D7" s="31" t="s">
        <v>35</v>
      </c>
      <c r="E7" s="32">
        <v>44153</v>
      </c>
      <c r="F7" s="30">
        <v>360</v>
      </c>
      <c r="G7" s="30">
        <v>360</v>
      </c>
      <c r="H7" s="46">
        <v>2.25</v>
      </c>
      <c r="I7" s="48">
        <f t="shared" si="0"/>
        <v>810</v>
      </c>
      <c r="J7" s="47">
        <v>1.7000000000000001E-2</v>
      </c>
      <c r="K7" s="46">
        <f t="shared" si="1"/>
        <v>6.12</v>
      </c>
      <c r="L7" s="49">
        <v>400000</v>
      </c>
      <c r="M7" s="46">
        <v>20</v>
      </c>
      <c r="N7" s="49">
        <v>950000</v>
      </c>
      <c r="O7" s="49">
        <v>376200</v>
      </c>
      <c r="P7" s="51">
        <v>950000</v>
      </c>
      <c r="Q7" s="50">
        <f>+I7+K7+M7*1.1</f>
        <v>838.12</v>
      </c>
      <c r="R7" s="52">
        <f>(L7+N7+O7+P7)*1.1</f>
        <v>2943820.0000000005</v>
      </c>
    </row>
    <row r="8" spans="1:18" s="23" customFormat="1" ht="15.75" x14ac:dyDescent="0.25">
      <c r="A8" s="39">
        <v>4</v>
      </c>
      <c r="B8" s="31" t="s">
        <v>36</v>
      </c>
      <c r="C8" s="31" t="s">
        <v>24</v>
      </c>
      <c r="D8" s="31" t="s">
        <v>25</v>
      </c>
      <c r="E8" s="32">
        <v>44156</v>
      </c>
      <c r="F8" s="30">
        <v>856</v>
      </c>
      <c r="G8" s="30">
        <v>856</v>
      </c>
      <c r="H8" s="46">
        <v>6.2</v>
      </c>
      <c r="I8" s="48">
        <f t="shared" si="0"/>
        <v>5307.2</v>
      </c>
      <c r="J8" s="47">
        <v>1.7000000000000001E-2</v>
      </c>
      <c r="K8" s="46">
        <f>+J8*F8</f>
        <v>14.552000000000001</v>
      </c>
      <c r="L8" s="49"/>
      <c r="M8" s="46">
        <v>20</v>
      </c>
      <c r="N8" s="49"/>
      <c r="O8" s="49"/>
      <c r="P8" s="51"/>
      <c r="Q8" s="50">
        <f t="shared" ref="Q8:Q14" si="3">+I8+K8+M8*1.1</f>
        <v>5343.7519999999995</v>
      </c>
      <c r="R8" s="52">
        <f t="shared" si="2"/>
        <v>0</v>
      </c>
    </row>
    <row r="9" spans="1:18" s="23" customFormat="1" ht="15.75" x14ac:dyDescent="0.25">
      <c r="A9" s="39">
        <v>5</v>
      </c>
      <c r="B9" s="31" t="s">
        <v>37</v>
      </c>
      <c r="C9" s="31" t="s">
        <v>23</v>
      </c>
      <c r="D9" s="31" t="s">
        <v>25</v>
      </c>
      <c r="E9" s="32">
        <v>44155</v>
      </c>
      <c r="F9" s="30">
        <v>4337</v>
      </c>
      <c r="G9" s="30">
        <v>4337</v>
      </c>
      <c r="H9" s="46">
        <v>6.45</v>
      </c>
      <c r="I9" s="48">
        <f t="shared" si="0"/>
        <v>27973.65</v>
      </c>
      <c r="J9" s="47">
        <v>1.7000000000000001E-2</v>
      </c>
      <c r="K9" s="46">
        <f t="shared" si="1"/>
        <v>73.728999999999999</v>
      </c>
      <c r="L9" s="49"/>
      <c r="M9" s="46">
        <v>20</v>
      </c>
      <c r="N9" s="49"/>
      <c r="O9" s="49"/>
      <c r="P9" s="51"/>
      <c r="Q9" s="50">
        <f>+I9+K9+M9*1.1</f>
        <v>28069.379000000001</v>
      </c>
      <c r="R9" s="52">
        <f t="shared" si="2"/>
        <v>0</v>
      </c>
    </row>
    <row r="10" spans="1:18" s="23" customFormat="1" ht="15.75" x14ac:dyDescent="0.25">
      <c r="A10" s="39">
        <v>6</v>
      </c>
      <c r="B10" s="31" t="s">
        <v>38</v>
      </c>
      <c r="C10" s="31" t="s">
        <v>23</v>
      </c>
      <c r="D10" s="31" t="s">
        <v>26</v>
      </c>
      <c r="E10" s="32">
        <v>44155</v>
      </c>
      <c r="F10" s="30">
        <v>143</v>
      </c>
      <c r="G10" s="30">
        <v>303</v>
      </c>
      <c r="H10" s="46">
        <v>8.5</v>
      </c>
      <c r="I10" s="48">
        <f t="shared" si="0"/>
        <v>2575.5</v>
      </c>
      <c r="J10" s="47">
        <v>1.7000000000000001E-2</v>
      </c>
      <c r="K10" s="46">
        <f t="shared" si="1"/>
        <v>2.431</v>
      </c>
      <c r="L10" s="49"/>
      <c r="M10" s="46">
        <v>20</v>
      </c>
      <c r="N10" s="49"/>
      <c r="O10" s="49"/>
      <c r="P10" s="51"/>
      <c r="Q10" s="50">
        <f>+I10+K10+M10*1.1</f>
        <v>2599.931</v>
      </c>
      <c r="R10" s="52">
        <f t="shared" si="2"/>
        <v>0</v>
      </c>
    </row>
    <row r="11" spans="1:18" s="23" customFormat="1" ht="15.75" x14ac:dyDescent="0.25">
      <c r="A11" s="39">
        <v>7</v>
      </c>
      <c r="B11" s="31" t="s">
        <v>39</v>
      </c>
      <c r="C11" s="31" t="s">
        <v>23</v>
      </c>
      <c r="D11" s="31" t="s">
        <v>25</v>
      </c>
      <c r="E11" s="32">
        <v>44160</v>
      </c>
      <c r="F11" s="30">
        <v>699</v>
      </c>
      <c r="G11" s="30">
        <v>848</v>
      </c>
      <c r="H11" s="46">
        <v>6.55</v>
      </c>
      <c r="I11" s="48">
        <f t="shared" si="0"/>
        <v>5554.4</v>
      </c>
      <c r="J11" s="47">
        <v>1.7000000000000001E-2</v>
      </c>
      <c r="K11" s="46">
        <f t="shared" si="1"/>
        <v>11.883000000000001</v>
      </c>
      <c r="L11" s="49">
        <v>400000</v>
      </c>
      <c r="M11" s="46">
        <v>20</v>
      </c>
      <c r="N11" s="49">
        <v>950000</v>
      </c>
      <c r="O11" s="49">
        <v>803501</v>
      </c>
      <c r="P11" s="51">
        <v>1400000</v>
      </c>
      <c r="Q11" s="50">
        <f t="shared" si="3"/>
        <v>5588.2829999999994</v>
      </c>
      <c r="R11" s="52">
        <f t="shared" si="2"/>
        <v>3908851.1</v>
      </c>
    </row>
    <row r="12" spans="1:18" s="23" customFormat="1" ht="15.75" x14ac:dyDescent="0.25">
      <c r="A12" s="39">
        <v>8</v>
      </c>
      <c r="B12" s="31" t="s">
        <v>40</v>
      </c>
      <c r="C12" s="31" t="s">
        <v>23</v>
      </c>
      <c r="D12" s="31" t="s">
        <v>25</v>
      </c>
      <c r="E12" s="32">
        <v>44162</v>
      </c>
      <c r="F12" s="30">
        <v>4392</v>
      </c>
      <c r="G12" s="30">
        <v>4392</v>
      </c>
      <c r="H12" s="46">
        <v>6.45</v>
      </c>
      <c r="I12" s="48">
        <f t="shared" si="0"/>
        <v>28328.400000000001</v>
      </c>
      <c r="J12" s="47">
        <v>1.7000000000000001E-2</v>
      </c>
      <c r="K12" s="46">
        <f t="shared" si="1"/>
        <v>74.664000000000001</v>
      </c>
      <c r="L12" s="49"/>
      <c r="M12" s="46">
        <v>20</v>
      </c>
      <c r="N12" s="49"/>
      <c r="O12" s="49"/>
      <c r="P12" s="51"/>
      <c r="Q12" s="50">
        <f t="shared" si="3"/>
        <v>28425.064000000002</v>
      </c>
      <c r="R12" s="52">
        <f t="shared" si="2"/>
        <v>0</v>
      </c>
    </row>
    <row r="13" spans="1:18" s="23" customFormat="1" ht="15.75" x14ac:dyDescent="0.25">
      <c r="A13" s="39">
        <v>9</v>
      </c>
      <c r="B13" s="31" t="s">
        <v>41</v>
      </c>
      <c r="C13" s="31" t="s">
        <v>23</v>
      </c>
      <c r="D13" s="31" t="s">
        <v>25</v>
      </c>
      <c r="E13" s="32">
        <v>44164</v>
      </c>
      <c r="F13" s="30">
        <v>4372.5</v>
      </c>
      <c r="G13" s="30">
        <v>4372.5</v>
      </c>
      <c r="H13" s="46">
        <v>6.3</v>
      </c>
      <c r="I13" s="48">
        <f t="shared" si="0"/>
        <v>27546.75</v>
      </c>
      <c r="J13" s="47">
        <v>1.7000000000000001E-2</v>
      </c>
      <c r="K13" s="46">
        <f t="shared" si="1"/>
        <v>74.33250000000001</v>
      </c>
      <c r="L13" s="49"/>
      <c r="M13" s="46">
        <v>20</v>
      </c>
      <c r="N13" s="49"/>
      <c r="O13" s="49"/>
      <c r="P13" s="51"/>
      <c r="Q13" s="50">
        <f t="shared" si="3"/>
        <v>27643.0825</v>
      </c>
      <c r="R13" s="52">
        <f t="shared" si="2"/>
        <v>0</v>
      </c>
    </row>
    <row r="14" spans="1:18" s="23" customFormat="1" ht="15.75" x14ac:dyDescent="0.25">
      <c r="A14" s="39">
        <v>10</v>
      </c>
      <c r="B14" s="31" t="s">
        <v>42</v>
      </c>
      <c r="C14" s="31" t="s">
        <v>24</v>
      </c>
      <c r="D14" s="31" t="s">
        <v>26</v>
      </c>
      <c r="E14" s="32">
        <v>44162</v>
      </c>
      <c r="F14" s="30">
        <v>239</v>
      </c>
      <c r="G14" s="30">
        <v>507</v>
      </c>
      <c r="H14" s="46">
        <v>7.7</v>
      </c>
      <c r="I14" s="48">
        <f t="shared" si="0"/>
        <v>3903.9</v>
      </c>
      <c r="J14" s="47">
        <v>1.7000000000000001E-2</v>
      </c>
      <c r="K14" s="46">
        <f t="shared" si="1"/>
        <v>4.0630000000000006</v>
      </c>
      <c r="L14" s="49">
        <v>400000</v>
      </c>
      <c r="M14" s="46">
        <v>20</v>
      </c>
      <c r="N14" s="49">
        <v>950000</v>
      </c>
      <c r="O14" s="49">
        <v>199595</v>
      </c>
      <c r="P14" s="51">
        <v>1400000</v>
      </c>
      <c r="Q14" s="50">
        <f t="shared" si="3"/>
        <v>3929.9630000000002</v>
      </c>
      <c r="R14" s="52">
        <f t="shared" si="2"/>
        <v>3244554.5000000005</v>
      </c>
    </row>
    <row r="15" spans="1:18" s="23" customFormat="1" ht="15.75" x14ac:dyDescent="0.25">
      <c r="A15" s="39">
        <v>11</v>
      </c>
      <c r="B15" s="31" t="s">
        <v>43</v>
      </c>
      <c r="C15" s="31" t="s">
        <v>23</v>
      </c>
      <c r="D15" s="31" t="s">
        <v>25</v>
      </c>
      <c r="E15" s="32">
        <v>44141</v>
      </c>
      <c r="F15" s="30">
        <v>191</v>
      </c>
      <c r="G15" s="30">
        <v>239.5</v>
      </c>
      <c r="H15" s="46">
        <v>6.6</v>
      </c>
      <c r="I15" s="48">
        <f t="shared" si="0"/>
        <v>1580.6999999999998</v>
      </c>
      <c r="J15" s="47">
        <v>1.7000000000000001E-2</v>
      </c>
      <c r="K15" s="46">
        <f t="shared" ref="K15" si="4">+J15*F15</f>
        <v>3.2470000000000003</v>
      </c>
      <c r="L15" s="46"/>
      <c r="M15" s="46">
        <v>20</v>
      </c>
      <c r="N15" s="46"/>
      <c r="O15" s="46"/>
      <c r="P15" s="51"/>
      <c r="Q15" s="50">
        <f>+I15+K15+M15*1.1</f>
        <v>1605.9469999999999</v>
      </c>
      <c r="R15" s="52">
        <f t="shared" ref="R15" si="5">(L15+N15+O15+P15)*1.1</f>
        <v>0</v>
      </c>
    </row>
    <row r="16" spans="1:18" s="23" customFormat="1" ht="15.75" x14ac:dyDescent="0.25">
      <c r="A16" s="39">
        <v>12</v>
      </c>
      <c r="B16" s="31" t="s">
        <v>44</v>
      </c>
      <c r="C16" s="31" t="s">
        <v>24</v>
      </c>
      <c r="D16" s="31" t="s">
        <v>23</v>
      </c>
      <c r="E16" s="32">
        <v>44158</v>
      </c>
      <c r="F16" s="30">
        <v>480</v>
      </c>
      <c r="G16" s="30">
        <v>480</v>
      </c>
      <c r="H16" s="49">
        <v>23000</v>
      </c>
      <c r="I16" s="46">
        <v>23000</v>
      </c>
      <c r="J16" s="47"/>
      <c r="K16" s="46"/>
      <c r="L16" s="46"/>
      <c r="M16" s="46"/>
      <c r="N16" s="46"/>
      <c r="O16" s="46"/>
      <c r="P16" s="51">
        <v>750000</v>
      </c>
      <c r="Q16" s="50"/>
      <c r="R16" s="52">
        <f>+I16*G16*1.1+P16*1.1</f>
        <v>12969000.000000002</v>
      </c>
    </row>
    <row r="17" spans="1:18" s="6" customFormat="1" ht="15.75" x14ac:dyDescent="0.25">
      <c r="A17" s="13"/>
      <c r="B17" s="25"/>
      <c r="C17" s="25"/>
      <c r="D17" s="53"/>
      <c r="E17" s="54"/>
      <c r="F17" s="53"/>
      <c r="G17" s="55"/>
      <c r="H17" s="56"/>
      <c r="I17" s="57"/>
      <c r="J17" s="56"/>
      <c r="K17" s="58"/>
      <c r="L17" s="59"/>
      <c r="M17" s="59"/>
      <c r="N17" s="59"/>
      <c r="O17" s="59"/>
      <c r="P17" s="58"/>
      <c r="Q17" s="60">
        <f>SUM(Q5:Q16)</f>
        <v>139486.67549999995</v>
      </c>
      <c r="R17" s="61">
        <f>SUM(R5:R16)</f>
        <v>23066225.600000001</v>
      </c>
    </row>
  </sheetData>
  <autoFilter ref="A4:R17">
    <filterColumn colId="7" showButton="0"/>
    <filterColumn colId="9" showButton="0"/>
    <filterColumn colId="15" showButton="0"/>
  </autoFilter>
  <mergeCells count="3">
    <mergeCell ref="A2:R2"/>
    <mergeCell ref="H4:I4"/>
    <mergeCell ref="J4:K4"/>
  </mergeCells>
  <pageMargins left="0.25" right="0.25" top="0.37" bottom="0.39" header="0.3" footer="0.3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opLeftCell="B1" zoomScaleNormal="100" workbookViewId="0">
      <selection activeCell="N10" sqref="N10"/>
    </sheetView>
  </sheetViews>
  <sheetFormatPr defaultRowHeight="15" x14ac:dyDescent="0.25"/>
  <cols>
    <col min="1" max="1" width="5.85546875" customWidth="1"/>
    <col min="2" max="2" width="17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8.85546875" style="5" customWidth="1"/>
    <col min="13" max="13" width="10.42578125" customWidth="1"/>
    <col min="14" max="14" width="14" bestFit="1" customWidth="1"/>
    <col min="15" max="15" width="11.85546875" customWidth="1"/>
    <col min="16" max="16" width="12.7109375" bestFit="1" customWidth="1"/>
    <col min="17" max="17" width="10.42578125" customWidth="1"/>
    <col min="18" max="18" width="15.140625" style="2" bestFit="1" customWidth="1"/>
    <col min="19" max="19" width="15" style="2" customWidth="1"/>
    <col min="20" max="20" width="18.7109375" bestFit="1" customWidth="1"/>
  </cols>
  <sheetData>
    <row r="1" spans="1:20" ht="106.5" customHeight="1" x14ac:dyDescent="0.25"/>
    <row r="3" spans="1:20" ht="28.5" x14ac:dyDescent="0.25">
      <c r="A3" s="66" t="s">
        <v>73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20" x14ac:dyDescent="0.25">
      <c r="S4" s="3"/>
    </row>
    <row r="5" spans="1:20" s="1" customFormat="1" ht="36.75" customHeight="1" x14ac:dyDescent="0.25">
      <c r="A5" s="7" t="s">
        <v>3</v>
      </c>
      <c r="B5" s="7"/>
      <c r="C5" s="8" t="s">
        <v>0</v>
      </c>
      <c r="D5" s="8" t="s">
        <v>11</v>
      </c>
      <c r="E5" s="9" t="s">
        <v>4</v>
      </c>
      <c r="F5" s="9" t="s">
        <v>5</v>
      </c>
      <c r="G5" s="7" t="s">
        <v>1</v>
      </c>
      <c r="H5" s="9" t="s">
        <v>2</v>
      </c>
      <c r="I5" s="67" t="s">
        <v>6</v>
      </c>
      <c r="J5" s="68"/>
      <c r="K5" s="69" t="s">
        <v>7</v>
      </c>
      <c r="L5" s="70"/>
      <c r="M5" s="37" t="s">
        <v>9</v>
      </c>
      <c r="N5" s="37" t="s">
        <v>8</v>
      </c>
      <c r="O5" s="37" t="s">
        <v>10</v>
      </c>
      <c r="P5" s="38" t="s">
        <v>31</v>
      </c>
      <c r="Q5" s="10" t="s">
        <v>27</v>
      </c>
      <c r="R5" s="37" t="s">
        <v>30</v>
      </c>
      <c r="S5" s="42" t="s">
        <v>29</v>
      </c>
    </row>
    <row r="6" spans="1:20" s="23" customFormat="1" ht="15.75" x14ac:dyDescent="0.25">
      <c r="A6" s="39">
        <v>1</v>
      </c>
      <c r="B6" s="39" t="s">
        <v>59</v>
      </c>
      <c r="C6" s="31" t="s">
        <v>45</v>
      </c>
      <c r="D6" s="31" t="s">
        <v>23</v>
      </c>
      <c r="E6" s="31" t="s">
        <v>25</v>
      </c>
      <c r="F6" s="32">
        <v>44167</v>
      </c>
      <c r="G6" s="30">
        <v>7873</v>
      </c>
      <c r="H6" s="30">
        <v>7873</v>
      </c>
      <c r="I6" s="46">
        <v>6.48</v>
      </c>
      <c r="J6" s="48">
        <f>+H6*I6</f>
        <v>51017.04</v>
      </c>
      <c r="K6" s="47">
        <v>1.7000000000000001E-2</v>
      </c>
      <c r="L6" s="46">
        <f>+K6*G6</f>
        <v>133.84100000000001</v>
      </c>
      <c r="M6" s="49"/>
      <c r="N6" s="46">
        <v>20</v>
      </c>
      <c r="O6" s="49"/>
      <c r="P6" s="49"/>
      <c r="Q6" s="51"/>
      <c r="R6" s="50">
        <f>+J6+L6+N6*1.1</f>
        <v>51172.881000000001</v>
      </c>
      <c r="S6" s="52">
        <f>(M6+O6+P6+Q6)*1.1</f>
        <v>0</v>
      </c>
      <c r="T6" s="62">
        <f>+R6*23220+S6</f>
        <v>1188234296.8199999</v>
      </c>
    </row>
    <row r="7" spans="1:20" s="23" customFormat="1" ht="15.75" x14ac:dyDescent="0.25">
      <c r="A7" s="39">
        <v>2</v>
      </c>
      <c r="B7" s="39" t="s">
        <v>60</v>
      </c>
      <c r="C7" s="31" t="s">
        <v>46</v>
      </c>
      <c r="D7" s="31" t="s">
        <v>23</v>
      </c>
      <c r="E7" s="31" t="s">
        <v>26</v>
      </c>
      <c r="F7" s="32">
        <v>44167</v>
      </c>
      <c r="G7" s="30">
        <v>143</v>
      </c>
      <c r="H7" s="30">
        <v>303</v>
      </c>
      <c r="I7" s="46">
        <v>8.5500000000000007</v>
      </c>
      <c r="J7" s="48">
        <f t="shared" ref="J7:J13" si="0">+H7*I7</f>
        <v>2590.65</v>
      </c>
      <c r="K7" s="47">
        <v>1.7000000000000001E-2</v>
      </c>
      <c r="L7" s="46">
        <f t="shared" ref="L7:L20" si="1">+K7*G7</f>
        <v>2.431</v>
      </c>
      <c r="M7" s="49"/>
      <c r="N7" s="46">
        <v>20</v>
      </c>
      <c r="O7" s="49"/>
      <c r="P7" s="49"/>
      <c r="Q7" s="51"/>
      <c r="R7" s="50">
        <f>+J7+L7+N7*1.1</f>
        <v>2615.0810000000001</v>
      </c>
      <c r="S7" s="52">
        <f t="shared" ref="S7:S20" si="2">(M7+O7+P7+Q7)*1.1</f>
        <v>0</v>
      </c>
      <c r="T7" s="62">
        <f t="shared" ref="T7:T20" si="3">+R7*23220+S7</f>
        <v>60722180.82</v>
      </c>
    </row>
    <row r="8" spans="1:20" s="23" customFormat="1" ht="15.75" x14ac:dyDescent="0.25">
      <c r="A8" s="39">
        <v>3</v>
      </c>
      <c r="B8" s="39" t="s">
        <v>61</v>
      </c>
      <c r="C8" s="31" t="s">
        <v>47</v>
      </c>
      <c r="D8" s="31" t="s">
        <v>24</v>
      </c>
      <c r="E8" s="31" t="s">
        <v>35</v>
      </c>
      <c r="F8" s="32">
        <v>44169</v>
      </c>
      <c r="G8" s="30">
        <v>27</v>
      </c>
      <c r="H8" s="30">
        <v>48</v>
      </c>
      <c r="I8" s="46">
        <v>3.9000000000000004</v>
      </c>
      <c r="J8" s="48">
        <f t="shared" si="0"/>
        <v>187.20000000000002</v>
      </c>
      <c r="K8" s="47">
        <v>1.7000000000000001E-2</v>
      </c>
      <c r="L8" s="46">
        <f t="shared" si="1"/>
        <v>0.45900000000000002</v>
      </c>
      <c r="M8" s="49"/>
      <c r="N8" s="46">
        <v>20</v>
      </c>
      <c r="O8" s="49">
        <v>200000</v>
      </c>
      <c r="P8" s="49">
        <v>99000</v>
      </c>
      <c r="Q8" s="51"/>
      <c r="R8" s="50">
        <f>+J8+L8+N8*1.1</f>
        <v>209.65900000000002</v>
      </c>
      <c r="S8" s="52">
        <f t="shared" si="2"/>
        <v>328900</v>
      </c>
      <c r="T8" s="62">
        <f t="shared" si="3"/>
        <v>5197181.9800000004</v>
      </c>
    </row>
    <row r="9" spans="1:20" s="23" customFormat="1" ht="15.75" x14ac:dyDescent="0.25">
      <c r="A9" s="39">
        <v>4</v>
      </c>
      <c r="B9" s="39" t="s">
        <v>62</v>
      </c>
      <c r="C9" s="31" t="s">
        <v>48</v>
      </c>
      <c r="D9" s="31" t="s">
        <v>23</v>
      </c>
      <c r="E9" s="31" t="s">
        <v>25</v>
      </c>
      <c r="F9" s="32">
        <v>44170</v>
      </c>
      <c r="G9" s="30">
        <v>3523</v>
      </c>
      <c r="H9" s="30">
        <v>3523</v>
      </c>
      <c r="I9" s="46">
        <v>6.55</v>
      </c>
      <c r="J9" s="48">
        <f t="shared" si="0"/>
        <v>23075.649999999998</v>
      </c>
      <c r="K9" s="47">
        <v>1.7000000000000001E-2</v>
      </c>
      <c r="L9" s="46">
        <f>+K9*G9</f>
        <v>59.891000000000005</v>
      </c>
      <c r="M9" s="49"/>
      <c r="N9" s="46">
        <v>20</v>
      </c>
      <c r="O9" s="49"/>
      <c r="P9" s="49"/>
      <c r="Q9" s="51"/>
      <c r="R9" s="50">
        <f t="shared" ref="R9:R20" si="4">+J9+L9+N9*1.1</f>
        <v>23157.540999999997</v>
      </c>
      <c r="S9" s="52">
        <f t="shared" si="2"/>
        <v>0</v>
      </c>
      <c r="T9" s="62">
        <f t="shared" si="3"/>
        <v>537718102.01999998</v>
      </c>
    </row>
    <row r="10" spans="1:20" s="23" customFormat="1" ht="15.75" x14ac:dyDescent="0.25">
      <c r="A10" s="39">
        <v>5</v>
      </c>
      <c r="B10" s="39" t="s">
        <v>63</v>
      </c>
      <c r="C10" s="31" t="s">
        <v>49</v>
      </c>
      <c r="D10" s="31" t="s">
        <v>23</v>
      </c>
      <c r="E10" s="31" t="s">
        <v>26</v>
      </c>
      <c r="F10" s="32">
        <v>44174</v>
      </c>
      <c r="G10" s="30">
        <v>202</v>
      </c>
      <c r="H10" s="30">
        <v>210</v>
      </c>
      <c r="I10" s="46">
        <v>8.4499999999999993</v>
      </c>
      <c r="J10" s="48">
        <f>+H10*I10</f>
        <v>1774.4999999999998</v>
      </c>
      <c r="K10" s="47">
        <v>1.7000000000000001E-2</v>
      </c>
      <c r="L10" s="46">
        <f t="shared" ref="L10:L13" si="5">+K10*G10</f>
        <v>3.4340000000000002</v>
      </c>
      <c r="M10" s="49">
        <v>400000</v>
      </c>
      <c r="N10" s="46">
        <v>20</v>
      </c>
      <c r="O10" s="49"/>
      <c r="P10" s="49"/>
      <c r="Q10" s="51"/>
      <c r="R10" s="50">
        <f t="shared" si="4"/>
        <v>1799.9339999999997</v>
      </c>
      <c r="S10" s="52">
        <f t="shared" si="2"/>
        <v>440000.00000000006</v>
      </c>
      <c r="T10" s="62">
        <f t="shared" si="3"/>
        <v>42234467.479999997</v>
      </c>
    </row>
    <row r="11" spans="1:20" s="23" customFormat="1" ht="15.75" x14ac:dyDescent="0.25">
      <c r="A11" s="39">
        <v>6</v>
      </c>
      <c r="B11" s="39" t="s">
        <v>64</v>
      </c>
      <c r="C11" s="31" t="s">
        <v>50</v>
      </c>
      <c r="D11" s="31" t="s">
        <v>24</v>
      </c>
      <c r="E11" s="31" t="s">
        <v>26</v>
      </c>
      <c r="F11" s="32">
        <v>44174</v>
      </c>
      <c r="G11" s="30">
        <v>101</v>
      </c>
      <c r="H11" s="30">
        <v>236</v>
      </c>
      <c r="I11" s="46">
        <v>7.35</v>
      </c>
      <c r="J11" s="48">
        <f t="shared" si="0"/>
        <v>1734.6</v>
      </c>
      <c r="K11" s="47">
        <v>1.7000000000000001E-2</v>
      </c>
      <c r="L11" s="46">
        <f t="shared" si="5"/>
        <v>1.7170000000000001</v>
      </c>
      <c r="M11" s="49"/>
      <c r="N11" s="46">
        <v>20</v>
      </c>
      <c r="O11" s="49"/>
      <c r="P11" s="49">
        <v>99000</v>
      </c>
      <c r="Q11" s="51"/>
      <c r="R11" s="50">
        <f t="shared" si="4"/>
        <v>1758.317</v>
      </c>
      <c r="S11" s="52">
        <f t="shared" si="2"/>
        <v>108900.00000000001</v>
      </c>
      <c r="T11" s="62">
        <f t="shared" si="3"/>
        <v>40937020.740000002</v>
      </c>
    </row>
    <row r="12" spans="1:20" s="23" customFormat="1" ht="15.75" x14ac:dyDescent="0.25">
      <c r="A12" s="39">
        <v>7</v>
      </c>
      <c r="B12" s="39" t="s">
        <v>65</v>
      </c>
      <c r="C12" s="31" t="s">
        <v>51</v>
      </c>
      <c r="D12" s="31" t="s">
        <v>23</v>
      </c>
      <c r="E12" s="31" t="s">
        <v>25</v>
      </c>
      <c r="F12" s="32">
        <v>44175</v>
      </c>
      <c r="G12" s="30">
        <v>693</v>
      </c>
      <c r="H12" s="30">
        <v>845</v>
      </c>
      <c r="I12" s="46">
        <v>6.75</v>
      </c>
      <c r="J12" s="48">
        <f t="shared" si="0"/>
        <v>5703.75</v>
      </c>
      <c r="K12" s="47">
        <v>1.7000000000000001E-2</v>
      </c>
      <c r="L12" s="46">
        <f t="shared" si="5"/>
        <v>11.781000000000001</v>
      </c>
      <c r="M12" s="49">
        <v>400000</v>
      </c>
      <c r="N12" s="46">
        <v>20</v>
      </c>
      <c r="O12" s="49">
        <v>950000</v>
      </c>
      <c r="P12" s="49">
        <v>941440</v>
      </c>
      <c r="Q12" s="51">
        <v>1400000</v>
      </c>
      <c r="R12" s="50">
        <f t="shared" si="4"/>
        <v>5737.5309999999999</v>
      </c>
      <c r="S12" s="52">
        <f t="shared" si="2"/>
        <v>4060584.0000000005</v>
      </c>
      <c r="T12" s="62">
        <f t="shared" si="3"/>
        <v>137286053.81999999</v>
      </c>
    </row>
    <row r="13" spans="1:20" s="23" customFormat="1" ht="15.75" x14ac:dyDescent="0.25">
      <c r="A13" s="39">
        <v>8</v>
      </c>
      <c r="B13" s="39" t="s">
        <v>66</v>
      </c>
      <c r="C13" s="31" t="s">
        <v>52</v>
      </c>
      <c r="D13" s="31" t="s">
        <v>23</v>
      </c>
      <c r="E13" s="31" t="s">
        <v>25</v>
      </c>
      <c r="F13" s="32">
        <v>44176</v>
      </c>
      <c r="G13" s="30">
        <v>695</v>
      </c>
      <c r="H13" s="30">
        <v>839</v>
      </c>
      <c r="I13" s="46">
        <v>6.6</v>
      </c>
      <c r="J13" s="48">
        <f t="shared" si="0"/>
        <v>5537.4</v>
      </c>
      <c r="K13" s="47">
        <v>1.7000000000000001E-2</v>
      </c>
      <c r="L13" s="46">
        <f t="shared" si="5"/>
        <v>11.815000000000001</v>
      </c>
      <c r="M13" s="49">
        <v>400000</v>
      </c>
      <c r="N13" s="46">
        <v>20</v>
      </c>
      <c r="O13" s="49">
        <v>950000</v>
      </c>
      <c r="P13" s="49">
        <v>944158</v>
      </c>
      <c r="Q13" s="51">
        <v>1400000</v>
      </c>
      <c r="R13" s="50">
        <f t="shared" si="4"/>
        <v>5571.2149999999992</v>
      </c>
      <c r="S13" s="52">
        <f t="shared" si="2"/>
        <v>4063573.8000000003</v>
      </c>
      <c r="T13" s="62">
        <f t="shared" si="3"/>
        <v>133427186.09999998</v>
      </c>
    </row>
    <row r="14" spans="1:20" s="23" customFormat="1" ht="15.75" x14ac:dyDescent="0.25">
      <c r="A14" s="39">
        <v>9</v>
      </c>
      <c r="B14" s="39" t="s">
        <v>67</v>
      </c>
      <c r="C14" s="31" t="s">
        <v>53</v>
      </c>
      <c r="D14" s="31" t="s">
        <v>24</v>
      </c>
      <c r="E14" s="31" t="s">
        <v>35</v>
      </c>
      <c r="F14" s="32">
        <v>44176</v>
      </c>
      <c r="G14" s="30">
        <v>450</v>
      </c>
      <c r="H14" s="30">
        <v>450</v>
      </c>
      <c r="I14" s="46">
        <v>3.5</v>
      </c>
      <c r="J14" s="48">
        <f t="shared" ref="J14:J20" si="6">+H14*I14</f>
        <v>1575</v>
      </c>
      <c r="K14" s="47">
        <v>1.7000000000000001E-2</v>
      </c>
      <c r="L14" s="46">
        <f t="shared" si="1"/>
        <v>7.65</v>
      </c>
      <c r="M14" s="49"/>
      <c r="N14" s="46">
        <v>20</v>
      </c>
      <c r="O14" s="49"/>
      <c r="P14" s="49">
        <v>432000</v>
      </c>
      <c r="Q14" s="51"/>
      <c r="R14" s="50">
        <f t="shared" si="4"/>
        <v>1604.65</v>
      </c>
      <c r="S14" s="52">
        <f t="shared" si="2"/>
        <v>475200.00000000006</v>
      </c>
      <c r="T14" s="62">
        <f t="shared" si="3"/>
        <v>37735173</v>
      </c>
    </row>
    <row r="15" spans="1:20" s="23" customFormat="1" ht="15.75" x14ac:dyDescent="0.25">
      <c r="A15" s="39">
        <v>10</v>
      </c>
      <c r="B15" s="39" t="s">
        <v>68</v>
      </c>
      <c r="C15" s="31" t="s">
        <v>54</v>
      </c>
      <c r="D15" s="31" t="s">
        <v>24</v>
      </c>
      <c r="E15" s="31" t="s">
        <v>26</v>
      </c>
      <c r="F15" s="32">
        <v>44180</v>
      </c>
      <c r="G15" s="30">
        <v>1532</v>
      </c>
      <c r="H15" s="30">
        <v>2144</v>
      </c>
      <c r="I15" s="46">
        <v>8.1</v>
      </c>
      <c r="J15" s="48">
        <f t="shared" si="6"/>
        <v>17366.399999999998</v>
      </c>
      <c r="K15" s="47">
        <v>1.7000000000000001E-2</v>
      </c>
      <c r="L15" s="46">
        <f t="shared" si="1"/>
        <v>26.044</v>
      </c>
      <c r="M15" s="49"/>
      <c r="N15" s="46">
        <v>20</v>
      </c>
      <c r="O15" s="49"/>
      <c r="P15" s="49">
        <v>1470720</v>
      </c>
      <c r="Q15" s="51"/>
      <c r="R15" s="50">
        <f t="shared" si="4"/>
        <v>17414.444</v>
      </c>
      <c r="S15" s="52">
        <f t="shared" si="2"/>
        <v>1617792.0000000002</v>
      </c>
      <c r="T15" s="62">
        <f t="shared" si="3"/>
        <v>405981181.68000001</v>
      </c>
    </row>
    <row r="16" spans="1:20" s="23" customFormat="1" ht="15.75" x14ac:dyDescent="0.25">
      <c r="A16" s="39">
        <v>11</v>
      </c>
      <c r="B16" s="39" t="s">
        <v>69</v>
      </c>
      <c r="C16" s="31" t="s">
        <v>55</v>
      </c>
      <c r="D16" s="31" t="s">
        <v>24</v>
      </c>
      <c r="E16" s="31" t="s">
        <v>26</v>
      </c>
      <c r="F16" s="32">
        <v>44180</v>
      </c>
      <c r="G16" s="30">
        <v>137</v>
      </c>
      <c r="H16" s="30">
        <v>236</v>
      </c>
      <c r="I16" s="46">
        <v>7.58</v>
      </c>
      <c r="J16" s="48">
        <f t="shared" si="6"/>
        <v>1788.88</v>
      </c>
      <c r="K16" s="47">
        <v>1.7000000000000001E-2</v>
      </c>
      <c r="L16" s="46">
        <f t="shared" si="1"/>
        <v>2.3290000000000002</v>
      </c>
      <c r="M16" s="49"/>
      <c r="N16" s="46">
        <v>20</v>
      </c>
      <c r="O16" s="49">
        <v>1600000</v>
      </c>
      <c r="P16" s="49"/>
      <c r="Q16" s="51"/>
      <c r="R16" s="50">
        <f t="shared" si="4"/>
        <v>1813.2090000000001</v>
      </c>
      <c r="S16" s="52">
        <f t="shared" si="2"/>
        <v>1760000.0000000002</v>
      </c>
      <c r="T16" s="62">
        <f t="shared" si="3"/>
        <v>43862712.980000004</v>
      </c>
    </row>
    <row r="17" spans="1:20" s="23" customFormat="1" ht="15.75" x14ac:dyDescent="0.25">
      <c r="A17" s="39">
        <v>12</v>
      </c>
      <c r="B17" s="39" t="s">
        <v>69</v>
      </c>
      <c r="C17" s="31" t="s">
        <v>55</v>
      </c>
      <c r="D17" s="31" t="s">
        <v>24</v>
      </c>
      <c r="E17" s="31" t="s">
        <v>26</v>
      </c>
      <c r="F17" s="32">
        <v>44180</v>
      </c>
      <c r="G17" s="30">
        <v>1917</v>
      </c>
      <c r="H17" s="30">
        <v>1936</v>
      </c>
      <c r="I17" s="46">
        <v>7.58</v>
      </c>
      <c r="J17" s="48">
        <f t="shared" si="6"/>
        <v>14674.880000000001</v>
      </c>
      <c r="K17" s="47">
        <v>1.7000000000000001E-2</v>
      </c>
      <c r="L17" s="46">
        <f t="shared" si="1"/>
        <v>32.589000000000006</v>
      </c>
      <c r="M17" s="49"/>
      <c r="N17" s="46">
        <v>20</v>
      </c>
      <c r="O17" s="49"/>
      <c r="P17" s="49">
        <v>3322040</v>
      </c>
      <c r="Q17" s="51"/>
      <c r="R17" s="50">
        <f t="shared" si="4"/>
        <v>14729.469000000001</v>
      </c>
      <c r="S17" s="52">
        <f t="shared" si="2"/>
        <v>3654244.0000000005</v>
      </c>
      <c r="T17" s="62">
        <f t="shared" si="3"/>
        <v>345672514.18000001</v>
      </c>
    </row>
    <row r="18" spans="1:20" s="23" customFormat="1" ht="15.75" x14ac:dyDescent="0.25">
      <c r="A18" s="39">
        <v>13</v>
      </c>
      <c r="B18" s="39" t="s">
        <v>70</v>
      </c>
      <c r="C18" s="31" t="s">
        <v>56</v>
      </c>
      <c r="D18" s="31" t="s">
        <v>24</v>
      </c>
      <c r="E18" s="31" t="s">
        <v>26</v>
      </c>
      <c r="F18" s="32">
        <v>44187</v>
      </c>
      <c r="G18" s="30">
        <v>2526</v>
      </c>
      <c r="H18" s="30">
        <v>2904</v>
      </c>
      <c r="I18" s="46">
        <v>7.98</v>
      </c>
      <c r="J18" s="48">
        <f t="shared" si="6"/>
        <v>23173.920000000002</v>
      </c>
      <c r="K18" s="47">
        <v>1.7000000000000001E-2</v>
      </c>
      <c r="L18" s="46">
        <f t="shared" si="1"/>
        <v>42.942</v>
      </c>
      <c r="M18" s="49"/>
      <c r="N18" s="46">
        <v>20</v>
      </c>
      <c r="O18" s="49"/>
      <c r="P18" s="49">
        <v>2424960</v>
      </c>
      <c r="Q18" s="51"/>
      <c r="R18" s="50">
        <f t="shared" si="4"/>
        <v>23238.862000000001</v>
      </c>
      <c r="S18" s="52">
        <f t="shared" si="2"/>
        <v>2667456</v>
      </c>
      <c r="T18" s="62">
        <f t="shared" si="3"/>
        <v>542273831.63999999</v>
      </c>
    </row>
    <row r="19" spans="1:20" s="23" customFormat="1" ht="15.75" x14ac:dyDescent="0.25">
      <c r="A19" s="39">
        <v>14</v>
      </c>
      <c r="B19" s="39" t="s">
        <v>71</v>
      </c>
      <c r="C19" s="31" t="s">
        <v>57</v>
      </c>
      <c r="D19" s="31" t="s">
        <v>24</v>
      </c>
      <c r="E19" s="31" t="s">
        <v>26</v>
      </c>
      <c r="F19" s="32">
        <v>44185</v>
      </c>
      <c r="G19" s="30">
        <v>2510</v>
      </c>
      <c r="H19" s="30">
        <v>2904</v>
      </c>
      <c r="I19" s="46">
        <v>7.98</v>
      </c>
      <c r="J19" s="48">
        <f t="shared" si="6"/>
        <v>23173.920000000002</v>
      </c>
      <c r="K19" s="47">
        <v>1.7000000000000001E-2</v>
      </c>
      <c r="L19" s="46">
        <f t="shared" si="1"/>
        <v>42.67</v>
      </c>
      <c r="M19" s="49"/>
      <c r="N19" s="46">
        <v>20</v>
      </c>
      <c r="O19" s="49"/>
      <c r="P19" s="49">
        <v>2409600</v>
      </c>
      <c r="Q19" s="51"/>
      <c r="R19" s="50">
        <f t="shared" si="4"/>
        <v>23238.59</v>
      </c>
      <c r="S19" s="52">
        <f t="shared" si="2"/>
        <v>2650560</v>
      </c>
      <c r="T19" s="62">
        <f t="shared" si="3"/>
        <v>542250619.79999995</v>
      </c>
    </row>
    <row r="20" spans="1:20" s="23" customFormat="1" ht="15.75" x14ac:dyDescent="0.25">
      <c r="A20" s="39">
        <v>15</v>
      </c>
      <c r="B20" s="39" t="s">
        <v>72</v>
      </c>
      <c r="C20" s="31" t="s">
        <v>58</v>
      </c>
      <c r="D20" s="31" t="s">
        <v>24</v>
      </c>
      <c r="E20" s="31" t="s">
        <v>26</v>
      </c>
      <c r="F20" s="32">
        <v>44192</v>
      </c>
      <c r="G20" s="30">
        <v>3883</v>
      </c>
      <c r="H20" s="30">
        <v>5442</v>
      </c>
      <c r="I20" s="46">
        <v>8.0500000000000007</v>
      </c>
      <c r="J20" s="48">
        <f t="shared" si="6"/>
        <v>43808.100000000006</v>
      </c>
      <c r="K20" s="47">
        <v>1.7000000000000001E-2</v>
      </c>
      <c r="L20" s="46">
        <f t="shared" si="1"/>
        <v>66.01100000000001</v>
      </c>
      <c r="M20" s="46"/>
      <c r="N20" s="46">
        <v>20</v>
      </c>
      <c r="O20" s="46"/>
      <c r="P20" s="46">
        <v>3727680</v>
      </c>
      <c r="Q20" s="51"/>
      <c r="R20" s="50">
        <f t="shared" si="4"/>
        <v>43896.111000000004</v>
      </c>
      <c r="S20" s="52">
        <f t="shared" si="2"/>
        <v>4100448.0000000005</v>
      </c>
      <c r="T20" s="62">
        <f t="shared" si="3"/>
        <v>1023368145.4200001</v>
      </c>
    </row>
    <row r="21" spans="1:20" s="6" customFormat="1" ht="15.75" x14ac:dyDescent="0.25">
      <c r="A21" s="13"/>
      <c r="B21" s="13"/>
      <c r="C21" s="25"/>
      <c r="D21" s="25"/>
      <c r="E21" s="53"/>
      <c r="F21" s="54"/>
      <c r="G21" s="53"/>
      <c r="H21" s="55"/>
      <c r="I21" s="56"/>
      <c r="J21" s="57"/>
      <c r="K21" s="56"/>
      <c r="L21" s="58"/>
      <c r="M21" s="59"/>
      <c r="N21" s="59"/>
      <c r="O21" s="59"/>
      <c r="P21" s="59"/>
      <c r="Q21" s="58"/>
      <c r="R21" s="60">
        <f>SUM(R6:R20)</f>
        <v>217957.49399999998</v>
      </c>
      <c r="S21" s="61">
        <f>SUM(S6:S20)</f>
        <v>25927657.800000001</v>
      </c>
      <c r="T21" s="63">
        <f>SUM(T6:T20)</f>
        <v>5086900668.4799995</v>
      </c>
    </row>
    <row r="22" spans="1:20" x14ac:dyDescent="0.25">
      <c r="R22" s="2">
        <f>+R21*23220</f>
        <v>5060973010.6799994</v>
      </c>
      <c r="S22" s="2">
        <f>+S21</f>
        <v>25927657.800000001</v>
      </c>
    </row>
    <row r="23" spans="1:20" x14ac:dyDescent="0.25">
      <c r="R23" s="2">
        <f>+R22+S22</f>
        <v>5086900668.4799995</v>
      </c>
    </row>
    <row r="24" spans="1:20" x14ac:dyDescent="0.25">
      <c r="R24" s="2">
        <f>+R23+2176548</f>
        <v>5089077216.4799995</v>
      </c>
    </row>
  </sheetData>
  <autoFilter ref="A5:S21">
    <filterColumn colId="8" showButton="0"/>
    <filterColumn colId="10" showButton="0"/>
    <filterColumn colId="16" showButton="0"/>
  </autoFilter>
  <mergeCells count="3">
    <mergeCell ref="A3:S3"/>
    <mergeCell ref="I5:J5"/>
    <mergeCell ref="K5:L5"/>
  </mergeCells>
  <pageMargins left="0.25" right="0.25" top="0.37" bottom="0.39" header="0.3" footer="0.3"/>
  <pageSetup paperSize="9" scale="6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abSelected="1" topLeftCell="E1" zoomScaleNormal="100" workbookViewId="0">
      <selection activeCell="P1" sqref="P1"/>
    </sheetView>
  </sheetViews>
  <sheetFormatPr defaultRowHeight="15" x14ac:dyDescent="0.25"/>
  <cols>
    <col min="1" max="1" width="5.85546875" customWidth="1"/>
    <col min="2" max="2" width="17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8.85546875" style="5" customWidth="1"/>
    <col min="13" max="13" width="10.42578125" customWidth="1"/>
    <col min="14" max="14" width="14" customWidth="1"/>
    <col min="15" max="15" width="11.85546875" customWidth="1"/>
    <col min="16" max="16" width="12.7109375" bestFit="1" customWidth="1"/>
    <col min="17" max="17" width="10.42578125" customWidth="1"/>
    <col min="18" max="18" width="15.140625" style="2" bestFit="1" customWidth="1"/>
    <col min="19" max="19" width="15" style="2" customWidth="1"/>
  </cols>
  <sheetData>
    <row r="1" spans="1:19" s="1" customFormat="1" ht="36.75" customHeight="1" x14ac:dyDescent="0.25">
      <c r="A1" s="7" t="s">
        <v>3</v>
      </c>
      <c r="B1" s="7"/>
      <c r="C1" s="8" t="s">
        <v>0</v>
      </c>
      <c r="D1" s="8" t="s">
        <v>11</v>
      </c>
      <c r="E1" s="9" t="s">
        <v>4</v>
      </c>
      <c r="F1" s="9" t="s">
        <v>5</v>
      </c>
      <c r="G1" s="7" t="s">
        <v>1</v>
      </c>
      <c r="H1" s="9" t="s">
        <v>2</v>
      </c>
      <c r="I1" s="71" t="s">
        <v>6</v>
      </c>
      <c r="J1" s="71" t="s">
        <v>121</v>
      </c>
      <c r="K1" s="71" t="s">
        <v>7</v>
      </c>
      <c r="L1" s="71" t="s">
        <v>122</v>
      </c>
      <c r="M1" s="37" t="s">
        <v>9</v>
      </c>
      <c r="N1" s="37" t="s">
        <v>8</v>
      </c>
      <c r="O1" s="37" t="s">
        <v>10</v>
      </c>
      <c r="P1" s="38" t="s">
        <v>31</v>
      </c>
      <c r="Q1" s="10" t="s">
        <v>27</v>
      </c>
      <c r="R1" s="37" t="s">
        <v>30</v>
      </c>
      <c r="S1" s="42" t="s">
        <v>29</v>
      </c>
    </row>
    <row r="2" spans="1:19" s="23" customFormat="1" ht="15.75" x14ac:dyDescent="0.25">
      <c r="A2" s="39">
        <v>1</v>
      </c>
      <c r="B2" s="39" t="s">
        <v>74</v>
      </c>
      <c r="C2" s="31" t="s">
        <v>75</v>
      </c>
      <c r="D2" s="31" t="s">
        <v>24</v>
      </c>
      <c r="E2" s="31" t="s">
        <v>26</v>
      </c>
      <c r="F2" s="32">
        <v>44200</v>
      </c>
      <c r="G2" s="30">
        <v>4944</v>
      </c>
      <c r="H2" s="30">
        <v>5703.5</v>
      </c>
      <c r="I2" s="46">
        <v>7.35</v>
      </c>
      <c r="J2" s="48">
        <f>+H2*I2</f>
        <v>41920.724999999999</v>
      </c>
      <c r="K2" s="47">
        <v>1.7000000000000001E-2</v>
      </c>
      <c r="L2" s="46">
        <f>+K2*G2</f>
        <v>84.048000000000002</v>
      </c>
      <c r="M2" s="49"/>
      <c r="N2" s="46">
        <v>20</v>
      </c>
      <c r="O2" s="49"/>
      <c r="P2" s="49">
        <v>8398368</v>
      </c>
      <c r="Q2" s="51"/>
      <c r="R2" s="50">
        <f>+J2+L2+N2*1.1</f>
        <v>42026.773000000001</v>
      </c>
      <c r="S2" s="52">
        <f>(M2+O2+P2+Q2)*1.1</f>
        <v>9238204.8000000007</v>
      </c>
    </row>
    <row r="3" spans="1:19" s="23" customFormat="1" ht="15.75" x14ac:dyDescent="0.25">
      <c r="A3" s="39">
        <v>2</v>
      </c>
      <c r="B3" s="39" t="s">
        <v>76</v>
      </c>
      <c r="C3" s="31" t="s">
        <v>77</v>
      </c>
      <c r="D3" s="31" t="s">
        <v>24</v>
      </c>
      <c r="E3" s="31" t="s">
        <v>26</v>
      </c>
      <c r="F3" s="32">
        <v>44201</v>
      </c>
      <c r="G3" s="30">
        <v>4574</v>
      </c>
      <c r="H3" s="30">
        <v>5227.2</v>
      </c>
      <c r="I3" s="46">
        <v>6.85</v>
      </c>
      <c r="J3" s="48">
        <f t="shared" ref="J3:J16" si="0">+H3*I3</f>
        <v>35806.32</v>
      </c>
      <c r="K3" s="47">
        <v>1.7000000000000001E-2</v>
      </c>
      <c r="L3" s="46">
        <f t="shared" ref="L3:L26" si="1">+K3*G3</f>
        <v>77.75800000000001</v>
      </c>
      <c r="M3" s="49"/>
      <c r="N3" s="46">
        <v>20</v>
      </c>
      <c r="O3" s="49"/>
      <c r="P3" s="49">
        <v>8074056</v>
      </c>
      <c r="Q3" s="51"/>
      <c r="R3" s="50">
        <f>+J3+L3+N3*1.1</f>
        <v>35906.078000000001</v>
      </c>
      <c r="S3" s="52">
        <f t="shared" ref="S3:S26" si="2">(M3+O3+P3+Q3)*1.1</f>
        <v>8881461.6000000015</v>
      </c>
    </row>
    <row r="4" spans="1:19" s="23" customFormat="1" ht="15.75" x14ac:dyDescent="0.25">
      <c r="A4" s="39">
        <v>3</v>
      </c>
      <c r="B4" s="39" t="s">
        <v>78</v>
      </c>
      <c r="C4" s="31" t="s">
        <v>79</v>
      </c>
      <c r="D4" s="31" t="s">
        <v>24</v>
      </c>
      <c r="E4" s="31" t="s">
        <v>26</v>
      </c>
      <c r="F4" s="32">
        <v>44201</v>
      </c>
      <c r="G4" s="30">
        <v>6317</v>
      </c>
      <c r="H4" s="30">
        <v>7260</v>
      </c>
      <c r="I4" s="46">
        <v>7</v>
      </c>
      <c r="J4" s="48">
        <f t="shared" si="0"/>
        <v>50820</v>
      </c>
      <c r="K4" s="47">
        <v>1.7000000000000001E-2</v>
      </c>
      <c r="L4" s="46">
        <f t="shared" si="1"/>
        <v>107.38900000000001</v>
      </c>
      <c r="M4" s="49"/>
      <c r="N4" s="46">
        <v>20</v>
      </c>
      <c r="O4" s="49"/>
      <c r="P4" s="49">
        <v>6736752</v>
      </c>
      <c r="Q4" s="51"/>
      <c r="R4" s="50">
        <f>+J4+L4+N4*1.1</f>
        <v>50949.389000000003</v>
      </c>
      <c r="S4" s="52">
        <f t="shared" si="2"/>
        <v>7410427.2000000002</v>
      </c>
    </row>
    <row r="5" spans="1:19" s="23" customFormat="1" ht="15.75" x14ac:dyDescent="0.25">
      <c r="A5" s="39">
        <v>4</v>
      </c>
      <c r="B5" s="39" t="s">
        <v>80</v>
      </c>
      <c r="C5" s="31" t="s">
        <v>81</v>
      </c>
      <c r="D5" s="31" t="s">
        <v>23</v>
      </c>
      <c r="E5" s="31" t="s">
        <v>26</v>
      </c>
      <c r="F5" s="32">
        <v>44197</v>
      </c>
      <c r="G5" s="30">
        <v>55.5</v>
      </c>
      <c r="H5" s="30">
        <v>65</v>
      </c>
      <c r="I5" s="46">
        <v>5.4</v>
      </c>
      <c r="J5" s="48">
        <f t="shared" si="0"/>
        <v>351</v>
      </c>
      <c r="K5" s="47">
        <v>1.7000000000000001E-2</v>
      </c>
      <c r="L5" s="46">
        <f>+K5*G5</f>
        <v>0.94350000000000012</v>
      </c>
      <c r="M5" s="49">
        <v>200000</v>
      </c>
      <c r="N5" s="46">
        <v>20</v>
      </c>
      <c r="O5" s="49"/>
      <c r="P5" s="49"/>
      <c r="Q5" s="51"/>
      <c r="R5" s="50">
        <f t="shared" ref="R5:R26" si="3">+J5+L5+N5*1.1</f>
        <v>373.94349999999997</v>
      </c>
      <c r="S5" s="52">
        <f t="shared" si="2"/>
        <v>220000.00000000003</v>
      </c>
    </row>
    <row r="6" spans="1:19" s="23" customFormat="1" ht="15.75" x14ac:dyDescent="0.25">
      <c r="A6" s="39">
        <v>5</v>
      </c>
      <c r="B6" s="39" t="s">
        <v>80</v>
      </c>
      <c r="C6" s="31" t="s">
        <v>81</v>
      </c>
      <c r="D6" s="31" t="s">
        <v>23</v>
      </c>
      <c r="E6" s="31" t="s">
        <v>26</v>
      </c>
      <c r="F6" s="32">
        <v>44197</v>
      </c>
      <c r="G6" s="30">
        <v>202.5</v>
      </c>
      <c r="H6" s="30">
        <v>442</v>
      </c>
      <c r="I6" s="46">
        <v>5.4</v>
      </c>
      <c r="J6" s="48">
        <f t="shared" si="0"/>
        <v>2386.8000000000002</v>
      </c>
      <c r="K6" s="47">
        <v>1.7000000000000001E-2</v>
      </c>
      <c r="L6" s="46">
        <f t="shared" si="1"/>
        <v>3.4425000000000003</v>
      </c>
      <c r="M6" s="49">
        <v>200000</v>
      </c>
      <c r="N6" s="46">
        <v>20</v>
      </c>
      <c r="O6" s="49"/>
      <c r="P6" s="49"/>
      <c r="Q6" s="51"/>
      <c r="R6" s="50">
        <f t="shared" si="3"/>
        <v>2412.2425000000003</v>
      </c>
      <c r="S6" s="52">
        <f t="shared" si="2"/>
        <v>220000.00000000003</v>
      </c>
    </row>
    <row r="7" spans="1:19" s="23" customFormat="1" ht="15.75" x14ac:dyDescent="0.25">
      <c r="A7" s="39">
        <v>6</v>
      </c>
      <c r="B7" s="39" t="s">
        <v>82</v>
      </c>
      <c r="C7" s="31" t="s">
        <v>83</v>
      </c>
      <c r="D7" s="31" t="s">
        <v>24</v>
      </c>
      <c r="E7" s="31" t="s">
        <v>26</v>
      </c>
      <c r="F7" s="32">
        <v>44201</v>
      </c>
      <c r="G7" s="30">
        <v>1706</v>
      </c>
      <c r="H7" s="30">
        <v>2379.5</v>
      </c>
      <c r="I7" s="46">
        <v>6.85</v>
      </c>
      <c r="J7" s="48">
        <f t="shared" si="0"/>
        <v>16299.574999999999</v>
      </c>
      <c r="K7" s="47">
        <v>1.7000000000000001E-2</v>
      </c>
      <c r="L7" s="46">
        <f t="shared" si="1"/>
        <v>29.002000000000002</v>
      </c>
      <c r="M7" s="49"/>
      <c r="N7" s="46">
        <v>20</v>
      </c>
      <c r="O7" s="49"/>
      <c r="P7" s="49">
        <v>2430516</v>
      </c>
      <c r="Q7" s="51"/>
      <c r="R7" s="50">
        <f t="shared" si="3"/>
        <v>16350.576999999999</v>
      </c>
      <c r="S7" s="52">
        <f t="shared" si="2"/>
        <v>2673567.6</v>
      </c>
    </row>
    <row r="8" spans="1:19" s="23" customFormat="1" ht="15.75" x14ac:dyDescent="0.25">
      <c r="A8" s="39">
        <v>7</v>
      </c>
      <c r="B8" s="39" t="s">
        <v>84</v>
      </c>
      <c r="C8" s="31" t="s">
        <v>85</v>
      </c>
      <c r="D8" s="31" t="s">
        <v>23</v>
      </c>
      <c r="E8" s="31" t="s">
        <v>26</v>
      </c>
      <c r="F8" s="32">
        <v>44217</v>
      </c>
      <c r="G8" s="30">
        <v>160.5</v>
      </c>
      <c r="H8" s="30">
        <v>309</v>
      </c>
      <c r="I8" s="46">
        <v>6.2</v>
      </c>
      <c r="J8" s="48">
        <f t="shared" si="0"/>
        <v>1915.8</v>
      </c>
      <c r="K8" s="47">
        <v>1.7000000000000001E-2</v>
      </c>
      <c r="L8" s="46">
        <f t="shared" si="1"/>
        <v>2.7285000000000004</v>
      </c>
      <c r="M8" s="49"/>
      <c r="N8" s="46">
        <v>20</v>
      </c>
      <c r="O8" s="49"/>
      <c r="P8" s="49"/>
      <c r="Q8" s="51"/>
      <c r="R8" s="50">
        <f t="shared" si="3"/>
        <v>1940.5284999999999</v>
      </c>
      <c r="S8" s="52">
        <f t="shared" si="2"/>
        <v>0</v>
      </c>
    </row>
    <row r="9" spans="1:19" s="23" customFormat="1" ht="15.75" x14ac:dyDescent="0.25">
      <c r="A9" s="39">
        <v>8</v>
      </c>
      <c r="B9" s="39" t="s">
        <v>86</v>
      </c>
      <c r="C9" s="31" t="s">
        <v>87</v>
      </c>
      <c r="D9" s="31" t="s">
        <v>24</v>
      </c>
      <c r="E9" s="31" t="s">
        <v>26</v>
      </c>
      <c r="F9" s="32">
        <v>44206</v>
      </c>
      <c r="G9" s="30">
        <v>2949</v>
      </c>
      <c r="H9" s="30">
        <v>3545.3</v>
      </c>
      <c r="I9" s="46">
        <v>4.55</v>
      </c>
      <c r="J9" s="48">
        <f t="shared" si="0"/>
        <v>16131.115</v>
      </c>
      <c r="K9" s="47">
        <v>1.7000000000000001E-2</v>
      </c>
      <c r="L9" s="46">
        <f t="shared" si="1"/>
        <v>50.133000000000003</v>
      </c>
      <c r="M9" s="49"/>
      <c r="N9" s="46">
        <v>20</v>
      </c>
      <c r="O9" s="49"/>
      <c r="P9" s="49">
        <v>3114114</v>
      </c>
      <c r="Q9" s="51"/>
      <c r="R9" s="50">
        <f t="shared" si="3"/>
        <v>16203.248</v>
      </c>
      <c r="S9" s="52">
        <f t="shared" si="2"/>
        <v>3425525.4000000004</v>
      </c>
    </row>
    <row r="10" spans="1:19" s="23" customFormat="1" ht="15.75" x14ac:dyDescent="0.25">
      <c r="A10" s="39">
        <v>9</v>
      </c>
      <c r="B10" s="39" t="s">
        <v>88</v>
      </c>
      <c r="C10" s="31" t="s">
        <v>89</v>
      </c>
      <c r="D10" s="31" t="s">
        <v>24</v>
      </c>
      <c r="E10" s="31" t="s">
        <v>26</v>
      </c>
      <c r="F10" s="32">
        <v>44206</v>
      </c>
      <c r="G10" s="30">
        <v>1587</v>
      </c>
      <c r="H10" s="30">
        <v>2140</v>
      </c>
      <c r="I10" s="46">
        <v>4.55</v>
      </c>
      <c r="J10" s="48">
        <f t="shared" si="0"/>
        <v>9737</v>
      </c>
      <c r="K10" s="47">
        <v>1.7000000000000001E-2</v>
      </c>
      <c r="L10" s="46">
        <f t="shared" si="1"/>
        <v>26.979000000000003</v>
      </c>
      <c r="M10" s="49"/>
      <c r="N10" s="46">
        <v>20</v>
      </c>
      <c r="O10" s="49"/>
      <c r="P10" s="49">
        <v>1675872</v>
      </c>
      <c r="Q10" s="51"/>
      <c r="R10" s="50">
        <f t="shared" si="3"/>
        <v>9785.9789999999994</v>
      </c>
      <c r="S10" s="52">
        <f t="shared" si="2"/>
        <v>1843459.2000000002</v>
      </c>
    </row>
    <row r="11" spans="1:19" s="23" customFormat="1" ht="15.75" x14ac:dyDescent="0.25">
      <c r="A11" s="39">
        <v>10</v>
      </c>
      <c r="B11" s="39" t="s">
        <v>90</v>
      </c>
      <c r="C11" s="31" t="s">
        <v>91</v>
      </c>
      <c r="D11" s="31" t="s">
        <v>24</v>
      </c>
      <c r="E11" s="31" t="s">
        <v>26</v>
      </c>
      <c r="F11" s="32">
        <v>44213</v>
      </c>
      <c r="G11" s="30">
        <v>2052</v>
      </c>
      <c r="H11" s="30">
        <v>2793.5</v>
      </c>
      <c r="I11" s="46">
        <v>7.5</v>
      </c>
      <c r="J11" s="48">
        <f t="shared" si="0"/>
        <v>20951.25</v>
      </c>
      <c r="K11" s="47">
        <v>1.7000000000000001E-2</v>
      </c>
      <c r="L11" s="46">
        <f t="shared" si="1"/>
        <v>34.884</v>
      </c>
      <c r="M11" s="49"/>
      <c r="N11" s="46">
        <v>20</v>
      </c>
      <c r="O11" s="49"/>
      <c r="P11" s="49">
        <v>2166912</v>
      </c>
      <c r="Q11" s="51"/>
      <c r="R11" s="50">
        <f t="shared" si="3"/>
        <v>21008.133999999998</v>
      </c>
      <c r="S11" s="52">
        <f t="shared" si="2"/>
        <v>2383603.2000000002</v>
      </c>
    </row>
    <row r="12" spans="1:19" s="23" customFormat="1" ht="15.75" x14ac:dyDescent="0.25">
      <c r="A12" s="39">
        <v>11</v>
      </c>
      <c r="B12" s="39" t="s">
        <v>92</v>
      </c>
      <c r="C12" s="31" t="s">
        <v>93</v>
      </c>
      <c r="D12" s="31" t="s">
        <v>24</v>
      </c>
      <c r="E12" s="31" t="s">
        <v>26</v>
      </c>
      <c r="F12" s="32">
        <v>44208</v>
      </c>
      <c r="G12" s="30">
        <v>245</v>
      </c>
      <c r="H12" s="30">
        <v>461</v>
      </c>
      <c r="I12" s="46">
        <v>4.3499999999999996</v>
      </c>
      <c r="J12" s="48">
        <f t="shared" si="0"/>
        <v>2005.35</v>
      </c>
      <c r="K12" s="47">
        <v>1.7000000000000001E-2</v>
      </c>
      <c r="L12" s="46">
        <f t="shared" si="1"/>
        <v>4.165</v>
      </c>
      <c r="M12" s="49"/>
      <c r="N12" s="46">
        <v>20</v>
      </c>
      <c r="O12" s="49"/>
      <c r="P12" s="64">
        <v>518400</v>
      </c>
      <c r="Q12" s="51"/>
      <c r="R12" s="50">
        <f t="shared" si="3"/>
        <v>2031.5149999999999</v>
      </c>
      <c r="S12" s="64">
        <f t="shared" si="2"/>
        <v>570240</v>
      </c>
    </row>
    <row r="13" spans="1:19" s="23" customFormat="1" ht="15.75" x14ac:dyDescent="0.25">
      <c r="A13" s="39">
        <v>12</v>
      </c>
      <c r="B13" s="39" t="s">
        <v>92</v>
      </c>
      <c r="C13" s="31" t="s">
        <v>93</v>
      </c>
      <c r="D13" s="31" t="s">
        <v>24</v>
      </c>
      <c r="E13" s="31" t="s">
        <v>26</v>
      </c>
      <c r="F13" s="32">
        <v>44208</v>
      </c>
      <c r="G13" s="30">
        <v>295</v>
      </c>
      <c r="H13" s="30">
        <v>295</v>
      </c>
      <c r="I13" s="46">
        <v>4.3499999999999996</v>
      </c>
      <c r="J13" s="48">
        <f t="shared" si="0"/>
        <v>1283.25</v>
      </c>
      <c r="K13" s="47">
        <v>1.7000000000000001E-2</v>
      </c>
      <c r="L13" s="46">
        <f t="shared" si="1"/>
        <v>5.0150000000000006</v>
      </c>
      <c r="M13" s="49"/>
      <c r="N13" s="46">
        <v>20</v>
      </c>
      <c r="O13" s="49"/>
      <c r="P13" s="49"/>
      <c r="Q13" s="51"/>
      <c r="R13" s="50">
        <f t="shared" si="3"/>
        <v>1310.2650000000001</v>
      </c>
      <c r="S13" s="52">
        <f t="shared" si="2"/>
        <v>0</v>
      </c>
    </row>
    <row r="14" spans="1:19" s="23" customFormat="1" ht="15.75" x14ac:dyDescent="0.25">
      <c r="A14" s="39">
        <v>13</v>
      </c>
      <c r="B14" s="39" t="s">
        <v>94</v>
      </c>
      <c r="C14" s="65" t="s">
        <v>95</v>
      </c>
      <c r="D14" s="31" t="s">
        <v>24</v>
      </c>
      <c r="E14" s="31" t="s">
        <v>26</v>
      </c>
      <c r="F14" s="32">
        <v>44209</v>
      </c>
      <c r="G14" s="30">
        <v>1802</v>
      </c>
      <c r="H14" s="30">
        <v>1865</v>
      </c>
      <c r="I14" s="46">
        <v>6.2</v>
      </c>
      <c r="J14" s="48">
        <f t="shared" si="0"/>
        <v>11563</v>
      </c>
      <c r="K14" s="47">
        <v>1.7000000000000001E-2</v>
      </c>
      <c r="L14" s="46">
        <f t="shared" si="1"/>
        <v>30.634000000000004</v>
      </c>
      <c r="M14" s="49"/>
      <c r="N14" s="46">
        <v>20</v>
      </c>
      <c r="O14" s="49"/>
      <c r="P14" s="64">
        <v>1729920</v>
      </c>
      <c r="Q14" s="51"/>
      <c r="R14" s="50">
        <f t="shared" si="3"/>
        <v>11615.634</v>
      </c>
      <c r="S14" s="64">
        <f t="shared" si="2"/>
        <v>1902912.0000000002</v>
      </c>
    </row>
    <row r="15" spans="1:19" s="23" customFormat="1" ht="15.75" x14ac:dyDescent="0.25">
      <c r="A15" s="39">
        <v>14</v>
      </c>
      <c r="B15" s="39" t="s">
        <v>96</v>
      </c>
      <c r="C15" s="31" t="s">
        <v>97</v>
      </c>
      <c r="D15" s="31" t="s">
        <v>24</v>
      </c>
      <c r="E15" s="31" t="s">
        <v>26</v>
      </c>
      <c r="F15" s="32">
        <v>44213</v>
      </c>
      <c r="G15" s="30">
        <v>5435</v>
      </c>
      <c r="H15" s="30">
        <v>6227.5</v>
      </c>
      <c r="I15" s="46">
        <v>7.2</v>
      </c>
      <c r="J15" s="48">
        <f t="shared" si="0"/>
        <v>44838</v>
      </c>
      <c r="K15" s="47">
        <v>1.7000000000000001E-2</v>
      </c>
      <c r="L15" s="46">
        <f t="shared" si="1"/>
        <v>92.39500000000001</v>
      </c>
      <c r="M15" s="49"/>
      <c r="N15" s="46">
        <v>20</v>
      </c>
      <c r="O15" s="49"/>
      <c r="P15" s="49">
        <v>5739360</v>
      </c>
      <c r="Q15" s="51"/>
      <c r="R15" s="50">
        <f t="shared" si="3"/>
        <v>44952.394999999997</v>
      </c>
      <c r="S15" s="52">
        <f t="shared" si="2"/>
        <v>6313296.0000000009</v>
      </c>
    </row>
    <row r="16" spans="1:19" s="23" customFormat="1" ht="15.75" x14ac:dyDescent="0.25">
      <c r="A16" s="39">
        <v>15</v>
      </c>
      <c r="B16" s="39" t="s">
        <v>98</v>
      </c>
      <c r="C16" s="31" t="s">
        <v>99</v>
      </c>
      <c r="D16" s="31" t="s">
        <v>24</v>
      </c>
      <c r="E16" s="31" t="s">
        <v>26</v>
      </c>
      <c r="F16" s="32">
        <v>44211</v>
      </c>
      <c r="G16" s="30">
        <v>2492</v>
      </c>
      <c r="H16" s="30">
        <v>2823</v>
      </c>
      <c r="I16" s="46">
        <v>6.2</v>
      </c>
      <c r="J16" s="48">
        <f t="shared" si="0"/>
        <v>17502.600000000002</v>
      </c>
      <c r="K16" s="47">
        <v>1.7000000000000001E-2</v>
      </c>
      <c r="L16" s="46">
        <f t="shared" si="1"/>
        <v>42.364000000000004</v>
      </c>
      <c r="M16" s="49"/>
      <c r="N16" s="46">
        <v>20</v>
      </c>
      <c r="O16" s="49"/>
      <c r="P16" s="64">
        <f>2392320+214312</f>
        <v>2606632</v>
      </c>
      <c r="Q16" s="51"/>
      <c r="R16" s="50">
        <f t="shared" si="3"/>
        <v>17566.964000000004</v>
      </c>
      <c r="S16" s="64">
        <f t="shared" si="2"/>
        <v>2867295.2</v>
      </c>
    </row>
    <row r="17" spans="1:19" s="23" customFormat="1" ht="15.75" x14ac:dyDescent="0.25">
      <c r="A17" s="39">
        <v>16</v>
      </c>
      <c r="B17" s="39" t="s">
        <v>100</v>
      </c>
      <c r="C17" s="31" t="s">
        <v>101</v>
      </c>
      <c r="D17" s="31" t="s">
        <v>24</v>
      </c>
      <c r="E17" s="31" t="s">
        <v>26</v>
      </c>
      <c r="F17" s="32">
        <v>44211</v>
      </c>
      <c r="G17" s="30">
        <v>2668</v>
      </c>
      <c r="H17" s="30">
        <v>3085</v>
      </c>
      <c r="I17" s="46">
        <v>4.3</v>
      </c>
      <c r="J17" s="48">
        <f t="shared" ref="J17:J26" si="4">+H17*I17</f>
        <v>13265.5</v>
      </c>
      <c r="K17" s="47">
        <v>1.7000000000000001E-2</v>
      </c>
      <c r="L17" s="46">
        <f t="shared" si="1"/>
        <v>45.356000000000002</v>
      </c>
      <c r="M17" s="49"/>
      <c r="N17" s="46">
        <v>20</v>
      </c>
      <c r="O17" s="49"/>
      <c r="P17" s="64">
        <f>2561280+229448</f>
        <v>2790728</v>
      </c>
      <c r="Q17" s="51"/>
      <c r="R17" s="50">
        <f t="shared" si="3"/>
        <v>13332.856</v>
      </c>
      <c r="S17" s="64">
        <f t="shared" si="2"/>
        <v>3069800.8000000003</v>
      </c>
    </row>
    <row r="18" spans="1:19" s="23" customFormat="1" ht="15.75" x14ac:dyDescent="0.25">
      <c r="A18" s="39">
        <v>17</v>
      </c>
      <c r="B18" s="39" t="s">
        <v>102</v>
      </c>
      <c r="C18" s="65" t="s">
        <v>103</v>
      </c>
      <c r="D18" s="31" t="s">
        <v>24</v>
      </c>
      <c r="E18" s="31" t="s">
        <v>25</v>
      </c>
      <c r="F18" s="32">
        <v>44208</v>
      </c>
      <c r="G18" s="30">
        <v>185</v>
      </c>
      <c r="H18" s="30">
        <v>222</v>
      </c>
      <c r="I18" s="46">
        <v>7.7</v>
      </c>
      <c r="J18" s="48">
        <f t="shared" si="4"/>
        <v>1709.4</v>
      </c>
      <c r="K18" s="47">
        <v>1.7000000000000001E-2</v>
      </c>
      <c r="L18" s="46">
        <f t="shared" si="1"/>
        <v>3.145</v>
      </c>
      <c r="M18" s="49"/>
      <c r="N18" s="46">
        <v>20</v>
      </c>
      <c r="O18" s="49"/>
      <c r="P18" s="64">
        <v>177600</v>
      </c>
      <c r="Q18" s="51"/>
      <c r="R18" s="50">
        <f t="shared" si="3"/>
        <v>1734.5450000000001</v>
      </c>
      <c r="S18" s="64">
        <f t="shared" si="2"/>
        <v>195360.00000000003</v>
      </c>
    </row>
    <row r="19" spans="1:19" s="23" customFormat="1" ht="15.75" x14ac:dyDescent="0.25">
      <c r="A19" s="39">
        <v>18</v>
      </c>
      <c r="B19" s="39" t="s">
        <v>104</v>
      </c>
      <c r="C19" s="31" t="s">
        <v>105</v>
      </c>
      <c r="D19" s="31" t="s">
        <v>24</v>
      </c>
      <c r="E19" s="31" t="s">
        <v>26</v>
      </c>
      <c r="F19" s="32">
        <v>44221</v>
      </c>
      <c r="G19" s="30">
        <v>2646</v>
      </c>
      <c r="H19" s="30">
        <v>3477</v>
      </c>
      <c r="I19" s="46">
        <v>7.3</v>
      </c>
      <c r="J19" s="48">
        <f t="shared" si="4"/>
        <v>25382.1</v>
      </c>
      <c r="K19" s="47">
        <v>1.7000000000000001E-2</v>
      </c>
      <c r="L19" s="46">
        <f t="shared" si="1"/>
        <v>44.982000000000006</v>
      </c>
      <c r="M19" s="49"/>
      <c r="N19" s="46">
        <v>20</v>
      </c>
      <c r="O19" s="49"/>
      <c r="P19" s="49">
        <v>2794176</v>
      </c>
      <c r="Q19" s="51"/>
      <c r="R19" s="50">
        <f t="shared" si="3"/>
        <v>25449.081999999999</v>
      </c>
      <c r="S19" s="52">
        <f t="shared" si="2"/>
        <v>3073593.6</v>
      </c>
    </row>
    <row r="20" spans="1:19" s="23" customFormat="1" ht="15.75" x14ac:dyDescent="0.25">
      <c r="A20" s="39">
        <v>19</v>
      </c>
      <c r="B20" s="39" t="s">
        <v>106</v>
      </c>
      <c r="C20" s="31" t="s">
        <v>107</v>
      </c>
      <c r="D20" s="31" t="s">
        <v>24</v>
      </c>
      <c r="E20" s="31" t="s">
        <v>26</v>
      </c>
      <c r="F20" s="32">
        <v>44221</v>
      </c>
      <c r="G20" s="30">
        <v>3782</v>
      </c>
      <c r="H20" s="30">
        <v>4356</v>
      </c>
      <c r="I20" s="46">
        <v>7.3</v>
      </c>
      <c r="J20" s="48">
        <f t="shared" si="4"/>
        <v>31798.799999999999</v>
      </c>
      <c r="K20" s="47">
        <v>1.7000000000000001E-2</v>
      </c>
      <c r="L20" s="46">
        <f t="shared" si="1"/>
        <v>64.294000000000011</v>
      </c>
      <c r="M20" s="49"/>
      <c r="N20" s="46">
        <v>20</v>
      </c>
      <c r="O20" s="49"/>
      <c r="P20" s="49">
        <v>3993792</v>
      </c>
      <c r="Q20" s="51"/>
      <c r="R20" s="50">
        <f t="shared" si="3"/>
        <v>31885.094000000001</v>
      </c>
      <c r="S20" s="52">
        <f t="shared" si="2"/>
        <v>4393171.2</v>
      </c>
    </row>
    <row r="21" spans="1:19" s="23" customFormat="1" ht="15.75" x14ac:dyDescent="0.25">
      <c r="A21" s="39">
        <v>20</v>
      </c>
      <c r="B21" s="39" t="s">
        <v>108</v>
      </c>
      <c r="C21" s="31" t="s">
        <v>109</v>
      </c>
      <c r="D21" s="31" t="s">
        <v>24</v>
      </c>
      <c r="E21" s="31" t="s">
        <v>26</v>
      </c>
      <c r="F21" s="32">
        <v>44222</v>
      </c>
      <c r="G21" s="30">
        <v>2424</v>
      </c>
      <c r="H21" s="30">
        <v>2843.5</v>
      </c>
      <c r="I21" s="46">
        <v>7.3</v>
      </c>
      <c r="J21" s="48">
        <f t="shared" si="4"/>
        <v>20757.55</v>
      </c>
      <c r="K21" s="47">
        <v>1.7000000000000001E-2</v>
      </c>
      <c r="L21" s="46">
        <f t="shared" si="1"/>
        <v>41.208000000000006</v>
      </c>
      <c r="M21" s="49"/>
      <c r="N21" s="46">
        <v>20</v>
      </c>
      <c r="O21" s="49"/>
      <c r="P21" s="49">
        <v>2559744</v>
      </c>
      <c r="Q21" s="51"/>
      <c r="R21" s="50">
        <f t="shared" si="3"/>
        <v>20820.757999999998</v>
      </c>
      <c r="S21" s="52">
        <f t="shared" si="2"/>
        <v>2815718.4000000004</v>
      </c>
    </row>
    <row r="22" spans="1:19" s="23" customFormat="1" ht="15.75" x14ac:dyDescent="0.25">
      <c r="A22" s="39">
        <v>21</v>
      </c>
      <c r="B22" s="39" t="s">
        <v>110</v>
      </c>
      <c r="C22" s="31" t="s">
        <v>111</v>
      </c>
      <c r="D22" s="31" t="s">
        <v>24</v>
      </c>
      <c r="E22" s="31" t="s">
        <v>26</v>
      </c>
      <c r="F22" s="32">
        <v>44222</v>
      </c>
      <c r="G22" s="30">
        <v>5022</v>
      </c>
      <c r="H22" s="30">
        <v>5812.5</v>
      </c>
      <c r="I22" s="46">
        <v>7.3</v>
      </c>
      <c r="J22" s="48">
        <f t="shared" si="4"/>
        <v>42431.25</v>
      </c>
      <c r="K22" s="47">
        <v>1.7000000000000001E-2</v>
      </c>
      <c r="L22" s="46">
        <f t="shared" si="1"/>
        <v>85.374000000000009</v>
      </c>
      <c r="M22" s="49"/>
      <c r="N22" s="46">
        <v>20</v>
      </c>
      <c r="O22" s="49"/>
      <c r="P22" s="49">
        <v>5780523</v>
      </c>
      <c r="Q22" s="51"/>
      <c r="R22" s="50">
        <f t="shared" si="3"/>
        <v>42538.624000000003</v>
      </c>
      <c r="S22" s="52">
        <f t="shared" si="2"/>
        <v>6358575.3000000007</v>
      </c>
    </row>
    <row r="23" spans="1:19" s="23" customFormat="1" ht="15.75" x14ac:dyDescent="0.25">
      <c r="A23" s="39">
        <v>22</v>
      </c>
      <c r="B23" s="39" t="s">
        <v>112</v>
      </c>
      <c r="C23" s="31" t="s">
        <v>113</v>
      </c>
      <c r="D23" s="31" t="s">
        <v>24</v>
      </c>
      <c r="E23" s="31" t="s">
        <v>26</v>
      </c>
      <c r="F23" s="32">
        <v>44222</v>
      </c>
      <c r="G23" s="30">
        <v>4877</v>
      </c>
      <c r="H23" s="30">
        <v>5558</v>
      </c>
      <c r="I23" s="46">
        <v>7.3</v>
      </c>
      <c r="J23" s="48">
        <f t="shared" si="4"/>
        <v>40573.4</v>
      </c>
      <c r="K23" s="47">
        <v>1.7000000000000001E-2</v>
      </c>
      <c r="L23" s="46">
        <f t="shared" si="1"/>
        <v>82.909000000000006</v>
      </c>
      <c r="M23" s="49"/>
      <c r="N23" s="46">
        <v>20</v>
      </c>
      <c r="O23" s="49"/>
      <c r="P23" s="49">
        <v>5150112</v>
      </c>
      <c r="Q23" s="51"/>
      <c r="R23" s="50">
        <f t="shared" si="3"/>
        <v>40678.309000000001</v>
      </c>
      <c r="S23" s="52">
        <f t="shared" si="2"/>
        <v>5665123.2000000002</v>
      </c>
    </row>
    <row r="24" spans="1:19" s="23" customFormat="1" ht="15.75" x14ac:dyDescent="0.25">
      <c r="A24" s="39">
        <v>23</v>
      </c>
      <c r="B24" s="39" t="s">
        <v>114</v>
      </c>
      <c r="C24" s="65" t="s">
        <v>115</v>
      </c>
      <c r="D24" s="31" t="s">
        <v>24</v>
      </c>
      <c r="E24" s="31" t="s">
        <v>26</v>
      </c>
      <c r="F24" s="32">
        <v>44225</v>
      </c>
      <c r="G24" s="30">
        <v>2752</v>
      </c>
      <c r="H24" s="30">
        <v>2752</v>
      </c>
      <c r="I24" s="46">
        <v>7.42</v>
      </c>
      <c r="J24" s="48">
        <f t="shared" si="4"/>
        <v>20419.84</v>
      </c>
      <c r="K24" s="47">
        <v>1.7000000000000001E-2</v>
      </c>
      <c r="L24" s="46">
        <f t="shared" si="1"/>
        <v>46.784000000000006</v>
      </c>
      <c r="M24" s="49"/>
      <c r="N24" s="46">
        <v>20</v>
      </c>
      <c r="O24" s="49"/>
      <c r="P24" s="64">
        <v>2641920</v>
      </c>
      <c r="Q24" s="51"/>
      <c r="R24" s="50">
        <f t="shared" si="3"/>
        <v>20488.624</v>
      </c>
      <c r="S24" s="64">
        <f t="shared" si="2"/>
        <v>2906112.0000000005</v>
      </c>
    </row>
    <row r="25" spans="1:19" s="23" customFormat="1" ht="15.75" x14ac:dyDescent="0.25">
      <c r="A25" s="39">
        <v>24</v>
      </c>
      <c r="B25" s="39" t="s">
        <v>116</v>
      </c>
      <c r="C25" s="31" t="s">
        <v>117</v>
      </c>
      <c r="D25" s="31" t="s">
        <v>23</v>
      </c>
      <c r="E25" s="31" t="s">
        <v>120</v>
      </c>
      <c r="F25" s="32">
        <v>44224</v>
      </c>
      <c r="G25" s="30">
        <v>230</v>
      </c>
      <c r="H25" s="30">
        <v>230</v>
      </c>
      <c r="I25" s="46">
        <v>8.9</v>
      </c>
      <c r="J25" s="48">
        <f t="shared" si="4"/>
        <v>2047</v>
      </c>
      <c r="K25" s="47">
        <v>1.7000000000000001E-2</v>
      </c>
      <c r="L25" s="46">
        <f t="shared" si="1"/>
        <v>3.91</v>
      </c>
      <c r="M25" s="49"/>
      <c r="N25" s="46">
        <v>20</v>
      </c>
      <c r="O25" s="49"/>
      <c r="P25" s="49"/>
      <c r="Q25" s="51"/>
      <c r="R25" s="50">
        <f t="shared" si="3"/>
        <v>2072.91</v>
      </c>
      <c r="S25" s="52">
        <f t="shared" si="2"/>
        <v>0</v>
      </c>
    </row>
    <row r="26" spans="1:19" s="23" customFormat="1" ht="15.75" x14ac:dyDescent="0.25">
      <c r="A26" s="39">
        <v>25</v>
      </c>
      <c r="B26" s="39" t="s">
        <v>118</v>
      </c>
      <c r="C26" s="31" t="s">
        <v>119</v>
      </c>
      <c r="D26" s="31" t="s">
        <v>23</v>
      </c>
      <c r="E26" s="31" t="s">
        <v>26</v>
      </c>
      <c r="F26" s="32">
        <v>44207</v>
      </c>
      <c r="G26" s="30">
        <v>5.5</v>
      </c>
      <c r="H26" s="30">
        <v>7.5</v>
      </c>
      <c r="I26" s="46">
        <v>26.5</v>
      </c>
      <c r="J26" s="48">
        <f t="shared" si="4"/>
        <v>198.75</v>
      </c>
      <c r="K26" s="47">
        <v>1.7000000000000001E-2</v>
      </c>
      <c r="L26" s="46">
        <f t="shared" si="1"/>
        <v>9.35E-2</v>
      </c>
      <c r="M26" s="46"/>
      <c r="N26" s="46">
        <v>20</v>
      </c>
      <c r="O26" s="46"/>
      <c r="P26" s="46"/>
      <c r="Q26" s="51"/>
      <c r="R26" s="50">
        <f t="shared" si="3"/>
        <v>220.84350000000001</v>
      </c>
      <c r="S26" s="52">
        <f t="shared" si="2"/>
        <v>0</v>
      </c>
    </row>
    <row r="27" spans="1:19" s="6" customFormat="1" ht="15.75" x14ac:dyDescent="0.25">
      <c r="A27" s="13"/>
      <c r="B27" s="13"/>
      <c r="C27" s="25"/>
      <c r="D27" s="25"/>
      <c r="E27" s="53"/>
      <c r="F27" s="54"/>
      <c r="G27" s="53"/>
      <c r="H27" s="55"/>
      <c r="I27" s="56"/>
      <c r="J27" s="57"/>
      <c r="K27" s="56"/>
      <c r="L27" s="58"/>
      <c r="M27" s="59"/>
      <c r="N27" s="59"/>
      <c r="O27" s="59"/>
      <c r="P27" s="59"/>
      <c r="Q27" s="58"/>
      <c r="R27" s="60">
        <f>SUM(R2:R26)</f>
        <v>473655.31099999987</v>
      </c>
      <c r="S27" s="61">
        <f>SUM(S2:S26)</f>
        <v>76427446.700000018</v>
      </c>
    </row>
    <row r="28" spans="1:19" x14ac:dyDescent="0.25">
      <c r="R28" s="2">
        <f>+R27*23220</f>
        <v>10998276321.419996</v>
      </c>
      <c r="S28" s="2">
        <f>+S27</f>
        <v>76427446.700000018</v>
      </c>
    </row>
    <row r="29" spans="1:19" x14ac:dyDescent="0.25">
      <c r="F29"/>
      <c r="G29"/>
      <c r="H29"/>
      <c r="I29"/>
      <c r="J29"/>
      <c r="K29"/>
      <c r="L29"/>
      <c r="R29" s="2">
        <f>+R28+S28</f>
        <v>11074703768.119997</v>
      </c>
      <c r="S29"/>
    </row>
    <row r="30" spans="1:19" x14ac:dyDescent="0.25">
      <c r="F30"/>
      <c r="G30"/>
      <c r="H30"/>
      <c r="I30"/>
      <c r="J30"/>
      <c r="K30"/>
      <c r="L30"/>
      <c r="R30" s="2">
        <f>+R29+2176548</f>
        <v>11076880316.119997</v>
      </c>
      <c r="S30"/>
    </row>
  </sheetData>
  <autoFilter ref="A1:S27">
    <filterColumn colId="8" showButton="0"/>
    <filterColumn colId="10" showButton="0"/>
    <filterColumn colId="16" showButton="0"/>
  </autoFilter>
  <pageMargins left="0.25" right="0.25" top="0.37" bottom="0.39" header="0.3" footer="0.3"/>
  <pageSetup paperSize="9" scale="69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8"/>
  <sheetViews>
    <sheetView workbookViewId="0">
      <selection activeCell="G7" sqref="G7"/>
    </sheetView>
  </sheetViews>
  <sheetFormatPr defaultRowHeight="15" x14ac:dyDescent="0.25"/>
  <cols>
    <col min="4" max="4" width="12.28515625" customWidth="1"/>
  </cols>
  <sheetData>
    <row r="2" spans="5:5" x14ac:dyDescent="0.25">
      <c r="E2" s="35"/>
    </row>
    <row r="3" spans="5:5" x14ac:dyDescent="0.25">
      <c r="E3" s="35"/>
    </row>
    <row r="4" spans="5:5" x14ac:dyDescent="0.25">
      <c r="E4" s="35"/>
    </row>
    <row r="5" spans="5:5" x14ac:dyDescent="0.25">
      <c r="E5" s="35"/>
    </row>
    <row r="6" spans="5:5" x14ac:dyDescent="0.25">
      <c r="E6" s="35"/>
    </row>
    <row r="7" spans="5:5" x14ac:dyDescent="0.25">
      <c r="E7" s="35"/>
    </row>
    <row r="8" spans="5:5" x14ac:dyDescent="0.25">
      <c r="E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PACTRA</vt:lpstr>
      <vt:lpstr>PACTRA NOV</vt:lpstr>
      <vt:lpstr>PACTRA DEC</vt:lpstr>
      <vt:lpstr>PACTRA JAN</vt:lpstr>
      <vt:lpstr>Sheet2</vt:lpstr>
      <vt:lpstr>Sheet1</vt:lpstr>
      <vt:lpstr>Sheet3</vt:lpstr>
    </vt:vector>
  </TitlesOfParts>
  <Company>itlvn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Sea2</dc:creator>
  <cp:lastModifiedBy>ismail - [2010]</cp:lastModifiedBy>
  <cp:lastPrinted>2021-01-14T14:27:36Z</cp:lastPrinted>
  <dcterms:created xsi:type="dcterms:W3CDTF">2013-04-11T10:22:14Z</dcterms:created>
  <dcterms:modified xsi:type="dcterms:W3CDTF">2021-02-19T16:52:04Z</dcterms:modified>
</cp:coreProperties>
</file>