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orm\Downloads\TaiLieu\"/>
    </mc:Choice>
  </mc:AlternateContent>
  <xr:revisionPtr revIDLastSave="0" documentId="13_ncr:1_{CC2E2805-E829-4108-AA0F-AEE8AFF67A68}" xr6:coauthVersionLast="47" xr6:coauthVersionMax="47" xr10:uidLastSave="{00000000-0000-0000-0000-000000000000}"/>
  <bookViews>
    <workbookView xWindow="-110" yWindow="-110" windowWidth="19420" windowHeight="11500" xr2:uid="{37622D73-9428-3F4E-8D17-974DFC3E0D1D}"/>
  </bookViews>
  <sheets>
    <sheet name="Bài kiểm tra QT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5" l="1"/>
  <c r="G20" i="5"/>
  <c r="C113" i="5"/>
  <c r="C114" i="5" s="1"/>
  <c r="D108" i="5"/>
  <c r="D93" i="5"/>
  <c r="C96" i="5" s="1"/>
  <c r="C91" i="5"/>
  <c r="C90" i="5"/>
  <c r="C83" i="5"/>
  <c r="C84" i="5" s="1"/>
  <c r="C82" i="5"/>
  <c r="C86" i="5" s="1"/>
  <c r="C87" i="5" s="1"/>
  <c r="C80" i="5"/>
  <c r="C74" i="5"/>
  <c r="C75" i="5" s="1"/>
  <c r="C73" i="5"/>
  <c r="C72" i="5"/>
  <c r="C69" i="5"/>
  <c r="C70" i="5" s="1"/>
  <c r="C64" i="5"/>
  <c r="C61" i="5"/>
  <c r="C65" i="5" s="1"/>
  <c r="C62" i="5"/>
  <c r="C63" i="5"/>
  <c r="C60" i="5"/>
  <c r="C57" i="5"/>
  <c r="C58" i="5" s="1"/>
  <c r="C52" i="5"/>
  <c r="C55" i="5" s="1"/>
  <c r="C53" i="5"/>
  <c r="G21" i="5" s="1"/>
  <c r="C54" i="5"/>
  <c r="C51" i="5"/>
  <c r="C49" i="5"/>
  <c r="C39" i="5"/>
  <c r="C34" i="5"/>
  <c r="C33" i="5"/>
  <c r="C31" i="5"/>
  <c r="C27" i="5"/>
  <c r="C24" i="5"/>
  <c r="C18" i="5"/>
  <c r="F13" i="5"/>
  <c r="C13" i="5"/>
  <c r="C89" i="5" l="1"/>
  <c r="C92" i="5"/>
  <c r="C19" i="5"/>
  <c r="C20" i="5" s="1"/>
  <c r="C21" i="5" s="1"/>
  <c r="D94" i="5"/>
  <c r="C95" i="5"/>
  <c r="D98" i="5" l="1"/>
  <c r="C100" i="5"/>
  <c r="D104" i="5" s="1"/>
  <c r="G23" i="5" l="1"/>
  <c r="D105" i="5"/>
  <c r="D102" i="5" s="1"/>
  <c r="D103" i="5" s="1"/>
  <c r="D110" i="5" s="1"/>
  <c r="D111" i="5" s="1"/>
  <c r="D99" i="5"/>
  <c r="G19" i="5"/>
  <c r="G18" i="5" s="1"/>
  <c r="G24" i="5" l="1"/>
  <c r="G27" i="5"/>
  <c r="G28" i="5" s="1"/>
</calcChain>
</file>

<file path=xl/sharedStrings.xml><?xml version="1.0" encoding="utf-8"?>
<sst xmlns="http://schemas.openxmlformats.org/spreadsheetml/2006/main" count="113" uniqueCount="104">
  <si>
    <t>Tài sản</t>
  </si>
  <si>
    <t>Số tiền</t>
  </si>
  <si>
    <t>Nguồn vốn</t>
  </si>
  <si>
    <t>Tiền mặt</t>
  </si>
  <si>
    <t>Nguyên vật liệu</t>
  </si>
  <si>
    <t>TSCĐ hữu hình</t>
  </si>
  <si>
    <t>Hao mòn TSCĐ</t>
  </si>
  <si>
    <t>Tổng tài sản</t>
  </si>
  <si>
    <t>Phải trả người bán</t>
  </si>
  <si>
    <t>Nguồn vốn kinh doanh</t>
  </si>
  <si>
    <t>Tổng nguồn vốn</t>
  </si>
  <si>
    <t xml:space="preserve">     Nợ TK 133</t>
  </si>
  <si>
    <t xml:space="preserve">           Có TK 112</t>
  </si>
  <si>
    <t xml:space="preserve">         Có TK 111</t>
  </si>
  <si>
    <t xml:space="preserve">    Nợ TK 133</t>
  </si>
  <si>
    <t xml:space="preserve">Phải thu khách hàng </t>
  </si>
  <si>
    <t xml:space="preserve">         Có TK 131</t>
  </si>
  <si>
    <t>Công cụ dụng cụ</t>
  </si>
  <si>
    <t xml:space="preserve">       Nợ TK 133</t>
  </si>
  <si>
    <t xml:space="preserve">     Nợ TK 627 </t>
  </si>
  <si>
    <t xml:space="preserve">        Có TK 334</t>
  </si>
  <si>
    <t xml:space="preserve">     Nợ TK 642</t>
  </si>
  <si>
    <t xml:space="preserve">     Nợ TK 641</t>
  </si>
  <si>
    <t xml:space="preserve">           Có TK 331</t>
  </si>
  <si>
    <t>7a/ Nợ TK 622</t>
  </si>
  <si>
    <t>7b/ Nợ TK 334</t>
  </si>
  <si>
    <t xml:space="preserve">           Có TK 338</t>
  </si>
  <si>
    <t xml:space="preserve">       Nợ TK 641</t>
  </si>
  <si>
    <t xml:space="preserve">       Nợ TK 642</t>
  </si>
  <si>
    <t xml:space="preserve"> </t>
  </si>
  <si>
    <t xml:space="preserve">          Có TK 111</t>
  </si>
  <si>
    <t xml:space="preserve">       Nợ TK 627</t>
  </si>
  <si>
    <t xml:space="preserve">          Có TK 338</t>
  </si>
  <si>
    <t xml:space="preserve">          Có TK 153</t>
  </si>
  <si>
    <t>8/ Nợ TK 627</t>
  </si>
  <si>
    <t xml:space="preserve">           Có TK 214</t>
  </si>
  <si>
    <t xml:space="preserve">             Có TK 622</t>
  </si>
  <si>
    <t>16a/ Nợ TK 911</t>
  </si>
  <si>
    <t>16b/ Nợ TK 511</t>
  </si>
  <si>
    <t xml:space="preserve">Bài kiểm tra quá trình: </t>
  </si>
  <si>
    <t>1/ Bảng cân đối kế toán đầu kỳ (1.5đ)</t>
  </si>
  <si>
    <t>Tiền gửi Ngân hàng</t>
  </si>
  <si>
    <t xml:space="preserve">Chi phí dở dang </t>
  </si>
  <si>
    <t>TSCĐ vô hình</t>
  </si>
  <si>
    <t xml:space="preserve">Vay ngắn hạn </t>
  </si>
  <si>
    <t>Quỹ khen thưởng phúc lợi</t>
  </si>
  <si>
    <t>Lợi nhuận chưa pp</t>
  </si>
  <si>
    <t>2/ Vẽ và phản ánh vào TK chữ T (1đ)</t>
  </si>
  <si>
    <t>3/ Định khoản các nghiệp vụ kinh tế (7.5đ)</t>
  </si>
  <si>
    <t>1a/ Nợ TK 621</t>
  </si>
  <si>
    <t>1b/ Nợ TK 621</t>
  </si>
  <si>
    <t>2/ Nợ TK 141</t>
  </si>
  <si>
    <t>3/ Nợ TK 621</t>
  </si>
  <si>
    <t xml:space="preserve">     Nợ TK627 </t>
  </si>
  <si>
    <t xml:space="preserve">       Có TK152 </t>
  </si>
  <si>
    <t>4a/ Nợ TK 242</t>
  </si>
  <si>
    <t xml:space="preserve">4b/ Nợ TK 627 </t>
  </si>
  <si>
    <t xml:space="preserve">        Nợ TK 642</t>
  </si>
  <si>
    <t xml:space="preserve">        Nợ TK 641</t>
  </si>
  <si>
    <t xml:space="preserve">            Có TK 242</t>
  </si>
  <si>
    <t>5/ Nợ TK 153</t>
  </si>
  <si>
    <t xml:space="preserve">      Nợ TK 133</t>
  </si>
  <si>
    <t xml:space="preserve">          Có TK 331</t>
  </si>
  <si>
    <t xml:space="preserve">6/ Nợ TK 622 </t>
  </si>
  <si>
    <t>hoặc 7a 7b ghép lại thành 1 định khoản</t>
  </si>
  <si>
    <t>7/  Nợ TK 622</t>
  </si>
  <si>
    <t xml:space="preserve">       Nợ TK 334</t>
  </si>
  <si>
    <t xml:space="preserve">        Có TK 112 </t>
  </si>
  <si>
    <t>9/Nợ TK 641</t>
  </si>
  <si>
    <t xml:space="preserve">    Nợ TK 642 </t>
  </si>
  <si>
    <t xml:space="preserve">         Có TK111 </t>
  </si>
  <si>
    <t>10/ Nợ TK 627</t>
  </si>
  <si>
    <t>11a/ Nợ TK 242</t>
  </si>
  <si>
    <t xml:space="preserve">          Nợ TK 133</t>
  </si>
  <si>
    <t xml:space="preserve">               Có TK 112</t>
  </si>
  <si>
    <t xml:space="preserve">11b/ Nợ TK 641 </t>
  </si>
  <si>
    <t xml:space="preserve">             Có TK 242 </t>
  </si>
  <si>
    <t>12a/ Nợ TK 154</t>
  </si>
  <si>
    <t xml:space="preserve">             Có TK 621</t>
  </si>
  <si>
    <t xml:space="preserve">             Có TK627 </t>
  </si>
  <si>
    <t>Z = 13500000+83367500-5000000</t>
  </si>
  <si>
    <t>Zđv = 91867500/1000</t>
  </si>
  <si>
    <t>12b/ Nợ TK 155</t>
  </si>
  <si>
    <t xml:space="preserve">             Có TK 154</t>
  </si>
  <si>
    <t>13a/ Nợ TK 632</t>
  </si>
  <si>
    <t xml:space="preserve">             Có TK 155</t>
  </si>
  <si>
    <t>950*91868</t>
  </si>
  <si>
    <t xml:space="preserve">Gía bán = 91.868*1.6 </t>
  </si>
  <si>
    <t>13b/ Nợ TK 112</t>
  </si>
  <si>
    <t xml:space="preserve">          Nợ TK 131</t>
  </si>
  <si>
    <t xml:space="preserve">              Có TK 511</t>
  </si>
  <si>
    <t>950*146.988</t>
  </si>
  <si>
    <t xml:space="preserve">               Có TK 3331</t>
  </si>
  <si>
    <t>14/ Nợ TK 112</t>
  </si>
  <si>
    <t>13c/ Nợ TK 641</t>
  </si>
  <si>
    <t xml:space="preserve">             Có TK 111</t>
  </si>
  <si>
    <t xml:space="preserve">15/ Nợ TK 334 </t>
  </si>
  <si>
    <t xml:space="preserve">              Có TK632 </t>
  </si>
  <si>
    <t xml:space="preserve">               Có TK 641</t>
  </si>
  <si>
    <t xml:space="preserve">                Có TK 642</t>
  </si>
  <si>
    <t xml:space="preserve">            Có TK911 </t>
  </si>
  <si>
    <t xml:space="preserve">Doanh nghiệp lãi </t>
  </si>
  <si>
    <t>16c/ Nợ TK 911</t>
  </si>
  <si>
    <t xml:space="preserve">             Có TK 421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</si>
</sst>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6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 (Body)_x0000_"/>
    </font>
    <font>
      <sz val="12"/>
      <color rgb="FF7030A0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rgb="FF7030A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3" fontId="0" fillId="0" borderId="0" xfId="0" applyNumberFormat="1"/>
    <xf numFmtId="3" fontId="1" fillId="0" borderId="0" xfId="0" applyNumberFormat="1" applyFont="1"/>
    <xf numFmtId="3" fontId="0" fillId="0" borderId="1" xfId="0" applyNumberFormat="1" applyBorder="1"/>
    <xf numFmtId="3" fontId="1" fillId="0" borderId="1" xfId="0" applyNumberFormat="1" applyFont="1" applyBorder="1"/>
    <xf numFmtId="3" fontId="2" fillId="0" borderId="0" xfId="0" applyNumberFormat="1" applyFont="1"/>
    <xf numFmtId="3" fontId="4" fillId="0" borderId="0" xfId="0" applyNumberFormat="1" applyFont="1"/>
    <xf numFmtId="3" fontId="0" fillId="0" borderId="0" xfId="0" applyNumberFormat="1" applyAlignment="1">
      <alignment horizontal="left"/>
    </xf>
    <xf numFmtId="3" fontId="5" fillId="0" borderId="0" xfId="0" applyNumberFormat="1" applyFont="1"/>
    <xf numFmtId="3" fontId="3" fillId="0" borderId="0" xfId="0" applyNumberFormat="1" applyFont="1"/>
    <xf numFmtId="37" fontId="0" fillId="0" borderId="1" xfId="0" applyNumberFormat="1" applyBorder="1" applyAlignment="1">
      <alignment horizontal="left"/>
    </xf>
    <xf numFmtId="3" fontId="4" fillId="0" borderId="0" xfId="0" applyNumberFormat="1" applyFont="1" applyAlignment="1">
      <alignment horizontal="center" vertical="center"/>
    </xf>
    <xf numFmtId="3" fontId="0" fillId="0" borderId="1" xfId="0" applyNumberFormat="1" applyBorder="1" applyAlignment="1">
      <alignment horizontal="left"/>
    </xf>
    <xf numFmtId="3" fontId="1" fillId="0" borderId="1" xfId="0" applyNumberFormat="1" applyFont="1" applyBorder="1" applyAlignment="1">
      <alignment horizontal="left"/>
    </xf>
    <xf numFmtId="164" fontId="0" fillId="0" borderId="0" xfId="0" applyNumberFormat="1"/>
    <xf numFmtId="3" fontId="0" fillId="0" borderId="1" xfId="0" applyNumberFormat="1" applyBorder="1" applyAlignment="1">
      <alignment horizontal="center"/>
    </xf>
    <xf numFmtId="3" fontId="1" fillId="0" borderId="1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left"/>
    </xf>
    <xf numFmtId="3" fontId="0" fillId="0" borderId="3" xfId="0" applyNumberFormat="1" applyBorder="1" applyAlignment="1">
      <alignment horizontal="left"/>
    </xf>
    <xf numFmtId="3" fontId="0" fillId="0" borderId="2" xfId="0" applyNumberFormat="1" applyBorder="1" applyAlignment="1">
      <alignment horizontal="center"/>
    </xf>
    <xf numFmtId="3" fontId="0" fillId="0" borderId="3" xfId="0" applyNumberFormat="1" applyBorder="1" applyAlignment="1">
      <alignment horizontal="center"/>
    </xf>
    <xf numFmtId="3" fontId="0" fillId="0" borderId="1" xfId="0" applyNumberFormat="1" applyBorder="1" applyAlignment="1">
      <alignment horizontal="left"/>
    </xf>
    <xf numFmtId="3" fontId="1" fillId="0" borderId="1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D4E7AC-17D1-5B4C-82D6-342BD6AFC4B9}">
  <dimension ref="A1:G114"/>
  <sheetViews>
    <sheetView tabSelected="1" topLeftCell="A17" zoomScale="103" zoomScaleNormal="103" workbookViewId="0">
      <selection activeCell="H28" sqref="H28"/>
    </sheetView>
  </sheetViews>
  <sheetFormatPr defaultColWidth="10.83203125" defaultRowHeight="15.5"/>
  <cols>
    <col min="1" max="2" width="10.83203125" style="1"/>
    <col min="3" max="3" width="11.5" style="1" bestFit="1" customWidth="1"/>
    <col min="4" max="7" width="11.1640625" style="1" bestFit="1" customWidth="1"/>
    <col min="8" max="16384" width="10.83203125" style="1"/>
  </cols>
  <sheetData>
    <row r="1" spans="1:6">
      <c r="A1" s="5" t="s">
        <v>39</v>
      </c>
    </row>
    <row r="2" spans="1:6">
      <c r="A2" s="2" t="s">
        <v>40</v>
      </c>
    </row>
    <row r="3" spans="1:6">
      <c r="A3" s="16" t="s">
        <v>0</v>
      </c>
      <c r="B3" s="16"/>
      <c r="C3" s="4" t="s">
        <v>1</v>
      </c>
      <c r="D3" s="16" t="s">
        <v>2</v>
      </c>
      <c r="E3" s="16"/>
      <c r="F3" s="4" t="s">
        <v>1</v>
      </c>
    </row>
    <row r="4" spans="1:6">
      <c r="A4" s="21" t="s">
        <v>3</v>
      </c>
      <c r="B4" s="21"/>
      <c r="C4" s="12">
        <v>75000000</v>
      </c>
      <c r="D4" s="21" t="s">
        <v>8</v>
      </c>
      <c r="E4" s="21"/>
      <c r="F4" s="12">
        <v>60000000</v>
      </c>
    </row>
    <row r="5" spans="1:6">
      <c r="A5" s="21" t="s">
        <v>41</v>
      </c>
      <c r="B5" s="21"/>
      <c r="C5" s="12">
        <v>120000000</v>
      </c>
      <c r="D5" s="21" t="s">
        <v>44</v>
      </c>
      <c r="E5" s="21"/>
      <c r="F5" s="12">
        <v>75000000</v>
      </c>
    </row>
    <row r="6" spans="1:6">
      <c r="A6" s="21" t="s">
        <v>4</v>
      </c>
      <c r="B6" s="21"/>
      <c r="C6" s="12">
        <v>52500000</v>
      </c>
      <c r="D6" s="21" t="s">
        <v>45</v>
      </c>
      <c r="E6" s="21"/>
      <c r="F6" s="12">
        <v>45000000</v>
      </c>
    </row>
    <row r="7" spans="1:6">
      <c r="A7" s="21" t="s">
        <v>17</v>
      </c>
      <c r="B7" s="21"/>
      <c r="C7" s="12">
        <v>22500000</v>
      </c>
      <c r="D7" s="21" t="s">
        <v>46</v>
      </c>
      <c r="E7" s="21"/>
      <c r="F7" s="12">
        <v>135000000</v>
      </c>
    </row>
    <row r="8" spans="1:6">
      <c r="A8" s="21" t="s">
        <v>42</v>
      </c>
      <c r="B8" s="21"/>
      <c r="C8" s="12">
        <v>13500000</v>
      </c>
      <c r="D8" s="21" t="s">
        <v>9</v>
      </c>
      <c r="E8" s="21"/>
      <c r="F8" s="12">
        <v>576000000</v>
      </c>
    </row>
    <row r="9" spans="1:6">
      <c r="A9" s="21" t="s">
        <v>15</v>
      </c>
      <c r="B9" s="21"/>
      <c r="C9" s="12">
        <v>82500000</v>
      </c>
      <c r="D9" s="15"/>
      <c r="E9" s="15"/>
      <c r="F9" s="3"/>
    </row>
    <row r="10" spans="1:6">
      <c r="A10" s="21" t="s">
        <v>5</v>
      </c>
      <c r="B10" s="21"/>
      <c r="C10" s="12">
        <v>375000000</v>
      </c>
      <c r="D10" s="15"/>
      <c r="E10" s="15"/>
      <c r="F10" s="3"/>
    </row>
    <row r="11" spans="1:6">
      <c r="A11" s="21" t="s">
        <v>43</v>
      </c>
      <c r="B11" s="21"/>
      <c r="C11" s="12">
        <v>225000000</v>
      </c>
      <c r="D11" s="15"/>
      <c r="E11" s="15"/>
      <c r="F11" s="3"/>
    </row>
    <row r="12" spans="1:6">
      <c r="A12" s="17" t="s">
        <v>6</v>
      </c>
      <c r="B12" s="18"/>
      <c r="C12" s="10">
        <v>-75000000</v>
      </c>
      <c r="D12" s="19"/>
      <c r="E12" s="20"/>
      <c r="F12" s="3"/>
    </row>
    <row r="13" spans="1:6">
      <c r="A13" s="22" t="s">
        <v>7</v>
      </c>
      <c r="B13" s="22"/>
      <c r="C13" s="13">
        <f>SUM(C4:C12)</f>
        <v>891000000</v>
      </c>
      <c r="D13" s="16" t="s">
        <v>10</v>
      </c>
      <c r="E13" s="16"/>
      <c r="F13" s="4">
        <f>SUM(F4:F8)</f>
        <v>891000000</v>
      </c>
    </row>
    <row r="15" spans="1:6">
      <c r="A15" s="2" t="s">
        <v>47</v>
      </c>
      <c r="B15" s="2"/>
      <c r="C15" s="2"/>
      <c r="D15" s="2"/>
    </row>
    <row r="16" spans="1:6">
      <c r="A16" s="2" t="s">
        <v>48</v>
      </c>
      <c r="B16" s="2"/>
      <c r="C16" s="2"/>
      <c r="D16" s="2"/>
      <c r="E16" s="14"/>
    </row>
    <row r="18" spans="1:7">
      <c r="A18" s="1" t="s">
        <v>49</v>
      </c>
      <c r="C18" s="1">
        <f>23100000/(1+10%)</f>
        <v>21000000</v>
      </c>
      <c r="E18" s="1" t="s">
        <v>37</v>
      </c>
      <c r="G18" s="1">
        <f>SUM(G19:G21)</f>
        <v>122844125</v>
      </c>
    </row>
    <row r="19" spans="1:7">
      <c r="A19" s="1" t="s">
        <v>18</v>
      </c>
      <c r="C19" s="1">
        <f>C18*10%</f>
        <v>2100000</v>
      </c>
      <c r="E19" s="1" t="s">
        <v>97</v>
      </c>
      <c r="G19" s="1">
        <f>D98</f>
        <v>87274125</v>
      </c>
    </row>
    <row r="20" spans="1:7">
      <c r="A20" s="1" t="s">
        <v>12</v>
      </c>
      <c r="C20" s="1">
        <f>SUM(C18:C19)/2</f>
        <v>11550000</v>
      </c>
      <c r="E20" s="1" t="s">
        <v>98</v>
      </c>
      <c r="G20" s="1">
        <f>C38+C48+C54+C72+C78+C86+D107</f>
        <v>18020000</v>
      </c>
    </row>
    <row r="21" spans="1:7">
      <c r="A21" s="1" t="s">
        <v>23</v>
      </c>
      <c r="C21" s="1">
        <f>C20</f>
        <v>11550000</v>
      </c>
      <c r="E21" s="1" t="s">
        <v>99</v>
      </c>
      <c r="G21" s="1">
        <f>C37+C47+C53+C68+C73+C79</f>
        <v>17550000</v>
      </c>
    </row>
    <row r="22" spans="1:7">
      <c r="A22" s="1" t="s">
        <v>29</v>
      </c>
    </row>
    <row r="23" spans="1:7">
      <c r="A23" s="1" t="s">
        <v>50</v>
      </c>
      <c r="C23" s="1">
        <v>900000</v>
      </c>
      <c r="E23" s="1" t="s">
        <v>38</v>
      </c>
      <c r="G23" s="1">
        <f>D104</f>
        <v>139638600</v>
      </c>
    </row>
    <row r="24" spans="1:7">
      <c r="A24" s="1" t="s">
        <v>30</v>
      </c>
      <c r="C24" s="1">
        <f>C23</f>
        <v>900000</v>
      </c>
      <c r="E24" s="1" t="s">
        <v>100</v>
      </c>
      <c r="G24" s="1">
        <f>G23</f>
        <v>139638600</v>
      </c>
    </row>
    <row r="25" spans="1:7">
      <c r="E25" s="1" t="s">
        <v>101</v>
      </c>
      <c r="G25" s="1">
        <f>G23-G18</f>
        <v>16794475</v>
      </c>
    </row>
    <row r="26" spans="1:7">
      <c r="A26" s="1" t="s">
        <v>51</v>
      </c>
      <c r="C26" s="1">
        <v>2500000</v>
      </c>
    </row>
    <row r="27" spans="1:7">
      <c r="A27" s="1" t="s">
        <v>13</v>
      </c>
      <c r="C27" s="1">
        <f>C26</f>
        <v>2500000</v>
      </c>
      <c r="E27" s="1" t="s">
        <v>102</v>
      </c>
      <c r="G27" s="1">
        <f>G25</f>
        <v>16794475</v>
      </c>
    </row>
    <row r="28" spans="1:7">
      <c r="E28" s="1" t="s">
        <v>103</v>
      </c>
      <c r="G28" s="1">
        <f>G27</f>
        <v>16794475</v>
      </c>
    </row>
    <row r="29" spans="1:7">
      <c r="A29" s="1" t="s">
        <v>52</v>
      </c>
      <c r="C29" s="1">
        <v>15000000</v>
      </c>
    </row>
    <row r="30" spans="1:7">
      <c r="A30" s="1" t="s">
        <v>53</v>
      </c>
      <c r="C30" s="1">
        <v>2300000</v>
      </c>
    </row>
    <row r="31" spans="1:7">
      <c r="A31" s="1" t="s">
        <v>54</v>
      </c>
      <c r="C31" s="1">
        <f>SUM(C29:C30)</f>
        <v>17300000</v>
      </c>
    </row>
    <row r="33" spans="1:3">
      <c r="A33" s="1" t="s">
        <v>55</v>
      </c>
      <c r="C33" s="1">
        <f>1500000+3000000+1200000</f>
        <v>5700000</v>
      </c>
    </row>
    <row r="34" spans="1:3">
      <c r="A34" s="1" t="s">
        <v>33</v>
      </c>
      <c r="C34" s="1">
        <f>C33</f>
        <v>5700000</v>
      </c>
    </row>
    <row r="36" spans="1:3">
      <c r="A36" s="1" t="s">
        <v>56</v>
      </c>
      <c r="C36" s="1">
        <v>500000</v>
      </c>
    </row>
    <row r="37" spans="1:3">
      <c r="A37" s="1" t="s">
        <v>57</v>
      </c>
      <c r="C37" s="1">
        <v>1000000</v>
      </c>
    </row>
    <row r="38" spans="1:3">
      <c r="A38" s="1" t="s">
        <v>58</v>
      </c>
      <c r="C38" s="1">
        <v>400000</v>
      </c>
    </row>
    <row r="39" spans="1:3">
      <c r="A39" s="1" t="s">
        <v>59</v>
      </c>
      <c r="C39" s="1">
        <f>SUM(C36:C38)</f>
        <v>1900000</v>
      </c>
    </row>
    <row r="41" spans="1:3">
      <c r="A41" s="1" t="s">
        <v>60</v>
      </c>
      <c r="C41" s="1">
        <v>3000000</v>
      </c>
    </row>
    <row r="42" spans="1:3">
      <c r="A42" s="1" t="s">
        <v>61</v>
      </c>
      <c r="C42" s="1">
        <v>300000</v>
      </c>
    </row>
    <row r="43" spans="1:3">
      <c r="A43" s="1" t="s">
        <v>62</v>
      </c>
      <c r="C43" s="1">
        <v>3300000</v>
      </c>
    </row>
    <row r="45" spans="1:3">
      <c r="A45" s="1" t="s">
        <v>63</v>
      </c>
      <c r="C45" s="1">
        <v>18000000</v>
      </c>
    </row>
    <row r="46" spans="1:3">
      <c r="A46" s="1" t="s">
        <v>19</v>
      </c>
      <c r="C46" s="1">
        <v>12500000</v>
      </c>
    </row>
    <row r="47" spans="1:3">
      <c r="A47" s="1" t="s">
        <v>21</v>
      </c>
      <c r="C47" s="1">
        <v>10000000</v>
      </c>
    </row>
    <row r="48" spans="1:3">
      <c r="A48" s="1" t="s">
        <v>22</v>
      </c>
      <c r="C48" s="1">
        <v>12000000</v>
      </c>
    </row>
    <row r="49" spans="1:3">
      <c r="A49" s="1" t="s">
        <v>20</v>
      </c>
      <c r="C49" s="1">
        <f>SUM(C45:C48)</f>
        <v>52500000</v>
      </c>
    </row>
    <row r="51" spans="1:3">
      <c r="A51" s="1" t="s">
        <v>24</v>
      </c>
      <c r="C51" s="1">
        <f>C45*23.5%</f>
        <v>4230000</v>
      </c>
    </row>
    <row r="52" spans="1:3">
      <c r="A52" s="1" t="s">
        <v>31</v>
      </c>
      <c r="C52" s="1">
        <f t="shared" ref="C52:C54" si="0">C46*23.5%</f>
        <v>2937500</v>
      </c>
    </row>
    <row r="53" spans="1:3">
      <c r="A53" s="1" t="s">
        <v>28</v>
      </c>
      <c r="C53" s="1">
        <f t="shared" si="0"/>
        <v>2350000</v>
      </c>
    </row>
    <row r="54" spans="1:3">
      <c r="A54" s="1" t="s">
        <v>27</v>
      </c>
      <c r="C54" s="1">
        <f t="shared" si="0"/>
        <v>2820000</v>
      </c>
    </row>
    <row r="55" spans="1:3">
      <c r="A55" s="1" t="s">
        <v>32</v>
      </c>
      <c r="C55" s="1">
        <f>SUM(C51:C54)</f>
        <v>12337500</v>
      </c>
    </row>
    <row r="57" spans="1:3">
      <c r="A57" s="1" t="s">
        <v>25</v>
      </c>
      <c r="C57" s="1">
        <f>C49*10.5%</f>
        <v>5512500</v>
      </c>
    </row>
    <row r="58" spans="1:3">
      <c r="A58" s="1" t="s">
        <v>26</v>
      </c>
      <c r="C58" s="1">
        <f>C57</f>
        <v>5512500</v>
      </c>
    </row>
    <row r="59" spans="1:3">
      <c r="A59" s="8" t="s">
        <v>64</v>
      </c>
      <c r="B59" s="8"/>
      <c r="C59" s="8"/>
    </row>
    <row r="60" spans="1:3">
      <c r="A60" s="9" t="s">
        <v>65</v>
      </c>
      <c r="B60" s="9"/>
      <c r="C60" s="9">
        <f>C45*23.5%</f>
        <v>4230000</v>
      </c>
    </row>
    <row r="61" spans="1:3">
      <c r="A61" s="9" t="s">
        <v>31</v>
      </c>
      <c r="B61" s="9"/>
      <c r="C61" s="9">
        <f t="shared" ref="C61:C63" si="1">C46*23.5%</f>
        <v>2937500</v>
      </c>
    </row>
    <row r="62" spans="1:3">
      <c r="A62" s="9" t="s">
        <v>28</v>
      </c>
      <c r="B62" s="9"/>
      <c r="C62" s="9">
        <f t="shared" si="1"/>
        <v>2350000</v>
      </c>
    </row>
    <row r="63" spans="1:3">
      <c r="A63" s="9" t="s">
        <v>27</v>
      </c>
      <c r="B63" s="9"/>
      <c r="C63" s="9">
        <f t="shared" si="1"/>
        <v>2820000</v>
      </c>
    </row>
    <row r="64" spans="1:3">
      <c r="A64" s="9" t="s">
        <v>66</v>
      </c>
      <c r="B64" s="9"/>
      <c r="C64" s="9">
        <f>C49*10.5%</f>
        <v>5512500</v>
      </c>
    </row>
    <row r="65" spans="1:3">
      <c r="A65" s="9" t="s">
        <v>26</v>
      </c>
      <c r="B65" s="9"/>
      <c r="C65" s="9">
        <f>SUM(C60:C64)</f>
        <v>17850000</v>
      </c>
    </row>
    <row r="67" spans="1:3">
      <c r="A67" s="1" t="s">
        <v>34</v>
      </c>
      <c r="C67" s="1">
        <v>2500000</v>
      </c>
    </row>
    <row r="68" spans="1:3">
      <c r="A68" s="1" t="s">
        <v>21</v>
      </c>
      <c r="C68" s="1">
        <v>1500000</v>
      </c>
    </row>
    <row r="69" spans="1:3">
      <c r="A69" s="1" t="s">
        <v>11</v>
      </c>
      <c r="C69" s="1">
        <f>SUM(C67:C68)*10%</f>
        <v>400000</v>
      </c>
    </row>
    <row r="70" spans="1:3">
      <c r="A70" s="1" t="s">
        <v>67</v>
      </c>
      <c r="C70" s="1">
        <f>SUM(C67:C69)</f>
        <v>4400000</v>
      </c>
    </row>
    <row r="72" spans="1:3">
      <c r="A72" s="1" t="s">
        <v>68</v>
      </c>
      <c r="C72" s="1">
        <f>550000/1.1</f>
        <v>499999.99999999994</v>
      </c>
    </row>
    <row r="73" spans="1:3">
      <c r="A73" s="1" t="s">
        <v>69</v>
      </c>
      <c r="C73" s="1">
        <f>660000/1.1</f>
        <v>600000</v>
      </c>
    </row>
    <row r="74" spans="1:3">
      <c r="A74" s="1" t="s">
        <v>14</v>
      </c>
      <c r="C74" s="1">
        <f>SUM(C72:C73)*10%</f>
        <v>110000</v>
      </c>
    </row>
    <row r="75" spans="1:3">
      <c r="A75" s="1" t="s">
        <v>70</v>
      </c>
      <c r="C75" s="1">
        <f>SUM(C72:C74)</f>
        <v>1210000</v>
      </c>
    </row>
    <row r="77" spans="1:3">
      <c r="A77" s="1" t="s">
        <v>71</v>
      </c>
      <c r="C77" s="1">
        <v>3500000</v>
      </c>
    </row>
    <row r="78" spans="1:3">
      <c r="A78" s="1" t="s">
        <v>27</v>
      </c>
      <c r="C78" s="1">
        <v>900000</v>
      </c>
    </row>
    <row r="79" spans="1:3">
      <c r="A79" s="1" t="s">
        <v>28</v>
      </c>
      <c r="C79" s="1">
        <v>2100000</v>
      </c>
    </row>
    <row r="80" spans="1:3">
      <c r="A80" s="1" t="s">
        <v>35</v>
      </c>
      <c r="C80" s="1">
        <f>SUM(C77:C79)</f>
        <v>6500000</v>
      </c>
    </row>
    <row r="82" spans="1:4">
      <c r="A82" s="1" t="s">
        <v>72</v>
      </c>
      <c r="C82" s="1">
        <f>2200000/1.1</f>
        <v>1999999.9999999998</v>
      </c>
    </row>
    <row r="83" spans="1:4">
      <c r="A83" s="1" t="s">
        <v>73</v>
      </c>
      <c r="C83" s="1">
        <f>C82*10%</f>
        <v>200000</v>
      </c>
    </row>
    <row r="84" spans="1:4">
      <c r="A84" s="1" t="s">
        <v>74</v>
      </c>
      <c r="C84" s="1">
        <f>SUM(C82:C83)</f>
        <v>2200000</v>
      </c>
    </row>
    <row r="86" spans="1:4">
      <c r="A86" s="1" t="s">
        <v>75</v>
      </c>
      <c r="C86" s="1">
        <f>C82/5</f>
        <v>399999.99999999994</v>
      </c>
    </row>
    <row r="87" spans="1:4">
      <c r="A87" s="1" t="s">
        <v>76</v>
      </c>
      <c r="C87" s="1">
        <f>C86</f>
        <v>399999.99999999994</v>
      </c>
    </row>
    <row r="89" spans="1:4">
      <c r="A89" s="1" t="s">
        <v>77</v>
      </c>
      <c r="C89" s="1">
        <f>SUM(C90:C92)</f>
        <v>83367500</v>
      </c>
    </row>
    <row r="90" spans="1:4">
      <c r="A90" s="1" t="s">
        <v>78</v>
      </c>
      <c r="C90" s="1">
        <f>C18+C23+C29</f>
        <v>36900000</v>
      </c>
    </row>
    <row r="91" spans="1:4">
      <c r="A91" s="1" t="s">
        <v>36</v>
      </c>
      <c r="C91" s="1">
        <f>C45+C51</f>
        <v>22230000</v>
      </c>
    </row>
    <row r="92" spans="1:4">
      <c r="A92" s="1" t="s">
        <v>79</v>
      </c>
      <c r="C92" s="1">
        <f>C30+C36+C46+C52+C67+C77</f>
        <v>24237500</v>
      </c>
    </row>
    <row r="93" spans="1:4">
      <c r="A93" s="1" t="s">
        <v>80</v>
      </c>
      <c r="D93" s="1">
        <f>13500000+83367500-5000000</f>
        <v>91867500</v>
      </c>
    </row>
    <row r="94" spans="1:4">
      <c r="A94" s="1" t="s">
        <v>81</v>
      </c>
      <c r="D94" s="7">
        <f>D93/1000</f>
        <v>91867.5</v>
      </c>
    </row>
    <row r="95" spans="1:4">
      <c r="A95" s="1" t="s">
        <v>82</v>
      </c>
      <c r="C95" s="1">
        <f>D93</f>
        <v>91867500</v>
      </c>
    </row>
    <row r="96" spans="1:4">
      <c r="A96" s="1" t="s">
        <v>83</v>
      </c>
      <c r="C96" s="1">
        <f>D93</f>
        <v>91867500</v>
      </c>
    </row>
    <row r="98" spans="1:4">
      <c r="A98" s="1" t="s">
        <v>84</v>
      </c>
      <c r="C98" s="6" t="s">
        <v>86</v>
      </c>
      <c r="D98" s="1">
        <f>D94*950</f>
        <v>87274125</v>
      </c>
    </row>
    <row r="99" spans="1:4">
      <c r="A99" s="1" t="s">
        <v>85</v>
      </c>
      <c r="D99" s="1">
        <f>D98</f>
        <v>87274125</v>
      </c>
    </row>
    <row r="100" spans="1:4">
      <c r="A100" s="1" t="s">
        <v>87</v>
      </c>
      <c r="C100" s="1">
        <f>D94*1.6</f>
        <v>146988</v>
      </c>
    </row>
    <row r="102" spans="1:4">
      <c r="A102" s="1" t="s">
        <v>88</v>
      </c>
      <c r="D102" s="1">
        <f>SUM(D104:D105)/2</f>
        <v>76801230</v>
      </c>
    </row>
    <row r="103" spans="1:4">
      <c r="A103" s="1" t="s">
        <v>89</v>
      </c>
      <c r="C103" s="11" t="s">
        <v>91</v>
      </c>
      <c r="D103" s="1">
        <f>D102</f>
        <v>76801230</v>
      </c>
    </row>
    <row r="104" spans="1:4">
      <c r="A104" s="1" t="s">
        <v>90</v>
      </c>
      <c r="C104" s="11"/>
      <c r="D104" s="1">
        <f>C100*950</f>
        <v>139638600</v>
      </c>
    </row>
    <row r="105" spans="1:4">
      <c r="A105" s="1" t="s">
        <v>92</v>
      </c>
      <c r="D105" s="1">
        <f>D104*10%</f>
        <v>13963860</v>
      </c>
    </row>
    <row r="107" spans="1:4">
      <c r="A107" s="1" t="s">
        <v>94</v>
      </c>
      <c r="D107" s="1">
        <v>1000000</v>
      </c>
    </row>
    <row r="108" spans="1:4">
      <c r="A108" s="1" t="s">
        <v>95</v>
      </c>
      <c r="D108" s="1">
        <f>D107</f>
        <v>1000000</v>
      </c>
    </row>
    <row r="110" spans="1:4">
      <c r="A110" s="1" t="s">
        <v>93</v>
      </c>
      <c r="D110" s="1">
        <f>D103</f>
        <v>76801230</v>
      </c>
    </row>
    <row r="111" spans="1:4">
      <c r="A111" s="1" t="s">
        <v>16</v>
      </c>
      <c r="D111" s="1">
        <f>D110</f>
        <v>76801230</v>
      </c>
    </row>
    <row r="113" spans="1:3">
      <c r="A113" s="1" t="s">
        <v>96</v>
      </c>
      <c r="C113" s="1">
        <f>C49-C57</f>
        <v>46987500</v>
      </c>
    </row>
    <row r="114" spans="1:3">
      <c r="A114" s="1" t="s">
        <v>12</v>
      </c>
      <c r="C114" s="1">
        <f>C113</f>
        <v>46987500</v>
      </c>
    </row>
  </sheetData>
  <mergeCells count="22">
    <mergeCell ref="D8:E8"/>
    <mergeCell ref="A3:B3"/>
    <mergeCell ref="A4:B4"/>
    <mergeCell ref="A5:B5"/>
    <mergeCell ref="A6:B6"/>
    <mergeCell ref="A7:B7"/>
    <mergeCell ref="A8:B8"/>
    <mergeCell ref="D3:E3"/>
    <mergeCell ref="D4:E4"/>
    <mergeCell ref="D5:E5"/>
    <mergeCell ref="D6:E6"/>
    <mergeCell ref="D7:E7"/>
    <mergeCell ref="D9:E9"/>
    <mergeCell ref="D10:E10"/>
    <mergeCell ref="D11:E11"/>
    <mergeCell ref="D13:E13"/>
    <mergeCell ref="A12:B12"/>
    <mergeCell ref="D12:E12"/>
    <mergeCell ref="A9:B9"/>
    <mergeCell ref="A10:B10"/>
    <mergeCell ref="A11:B11"/>
    <mergeCell ref="A13:B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Bài kiểm tra QT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Paw Storm</cp:lastModifiedBy>
  <dcterms:created xsi:type="dcterms:W3CDTF">2024-07-30T03:37:50Z</dcterms:created>
  <dcterms:modified xsi:type="dcterms:W3CDTF">2024-11-16T12:55:40Z</dcterms:modified>
</cp:coreProperties>
</file>