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eea57f36b081bbb/Documents/OneNote Notebooks/"/>
    </mc:Choice>
  </mc:AlternateContent>
  <xr:revisionPtr revIDLastSave="2" documentId="8_{61FB4CB6-8479-43D6-BACA-9A6A25CC5331}" xr6:coauthVersionLast="47" xr6:coauthVersionMax="47" xr10:uidLastSave="{C236A7A3-8286-4596-BE63-2F109EBC2B6E}"/>
  <bookViews>
    <workbookView xWindow="-110" yWindow="-110" windowWidth="19420" windowHeight="11500" xr2:uid="{FFE83F97-5BD2-4D0A-AFE4-DF22F75FBBF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4" i="2" l="1"/>
  <c r="B153" i="2"/>
  <c r="B150" i="2"/>
  <c r="B149" i="2"/>
  <c r="B148" i="2"/>
  <c r="B142" i="2"/>
  <c r="B145" i="2"/>
  <c r="B144" i="2"/>
  <c r="B143" i="2"/>
  <c r="B131" i="2"/>
  <c r="B130" i="2" s="1"/>
  <c r="B139" i="2"/>
  <c r="B138" i="2"/>
  <c r="B135" i="2"/>
  <c r="B133" i="2"/>
  <c r="B132" i="2"/>
  <c r="B118" i="2"/>
  <c r="B117" i="2"/>
  <c r="B116" i="2"/>
  <c r="B115" i="2"/>
  <c r="B112" i="2"/>
  <c r="B111" i="2"/>
  <c r="B110" i="2"/>
  <c r="B109" i="2"/>
  <c r="B108" i="2"/>
  <c r="B105" i="2"/>
  <c r="B104" i="2"/>
  <c r="B97" i="2"/>
  <c r="B96" i="2"/>
  <c r="B90" i="2"/>
  <c r="B91" i="2"/>
  <c r="B92" i="2"/>
  <c r="B93" i="2"/>
  <c r="B89" i="2"/>
  <c r="B86" i="2"/>
  <c r="B79" i="2"/>
  <c r="B69" i="2"/>
  <c r="B68" i="2"/>
  <c r="B61" i="2"/>
  <c r="B49" i="2"/>
  <c r="B50" i="2"/>
  <c r="B23" i="2"/>
  <c r="E14" i="1"/>
  <c r="B14" i="1"/>
</calcChain>
</file>

<file path=xl/sharedStrings.xml><?xml version="1.0" encoding="utf-8"?>
<sst xmlns="http://schemas.openxmlformats.org/spreadsheetml/2006/main" count="147" uniqueCount="99">
  <si>
    <t>Tài sản</t>
  </si>
  <si>
    <t>Số tiền</t>
  </si>
  <si>
    <t>Nguồn vốn</t>
  </si>
  <si>
    <t>1. Tiền mặt</t>
  </si>
  <si>
    <t>1. Vay ngắn hạn</t>
  </si>
  <si>
    <t>2. Vốn đầu tư CSH</t>
  </si>
  <si>
    <t>2. Nguyên vật liệu</t>
  </si>
  <si>
    <t>3. Công cụ - dụng cụ</t>
  </si>
  <si>
    <t>4. Chi phí SXKD dở dang</t>
  </si>
  <si>
    <t>3. Quỹ khen thưởng phúc lợi</t>
  </si>
  <si>
    <t>4. Quỹ đầu tư phát triển</t>
  </si>
  <si>
    <t>5. Lợi nhuận chưa phân phối</t>
  </si>
  <si>
    <t>5. Tài sản cố định</t>
  </si>
  <si>
    <t>6. Phải trả công nhân viên</t>
  </si>
  <si>
    <t>6. Tiền gửi ngân hàng</t>
  </si>
  <si>
    <t>7. Phải trả người bán</t>
  </si>
  <si>
    <t>7. Hao mòn tài sản cố định</t>
  </si>
  <si>
    <t>8. Phải thu khách hàng</t>
  </si>
  <si>
    <t>9. Hàng gửi đi bán</t>
  </si>
  <si>
    <t>10. Thành phẩm</t>
  </si>
  <si>
    <t>Tổng tài sản</t>
  </si>
  <si>
    <t>Tổng nguồn vốn</t>
  </si>
  <si>
    <t>1.</t>
  </si>
  <si>
    <t>Nợ TK 411</t>
  </si>
  <si>
    <t xml:space="preserve">      Có TK 421</t>
  </si>
  <si>
    <t>2.</t>
  </si>
  <si>
    <t>Nợ TK 353</t>
  </si>
  <si>
    <t xml:space="preserve">      Có TK 111</t>
  </si>
  <si>
    <t>3.</t>
  </si>
  <si>
    <t>Nợ TK 141</t>
  </si>
  <si>
    <t>4a.</t>
  </si>
  <si>
    <t>Nợ TK 211</t>
  </si>
  <si>
    <t>Nợ TK 133</t>
  </si>
  <si>
    <t xml:space="preserve">      Có TK 331</t>
  </si>
  <si>
    <t>4b.</t>
  </si>
  <si>
    <t xml:space="preserve">      Có TK 112</t>
  </si>
  <si>
    <t>5a.</t>
  </si>
  <si>
    <t>Nợ TK 152</t>
  </si>
  <si>
    <t>5b.</t>
  </si>
  <si>
    <t>6a.</t>
  </si>
  <si>
    <t>Nợ TK 632</t>
  </si>
  <si>
    <t xml:space="preserve">      Có TK 157</t>
  </si>
  <si>
    <t>6b.</t>
  </si>
  <si>
    <t>Nợ TK 131</t>
  </si>
  <si>
    <t xml:space="preserve">      Có TK 511</t>
  </si>
  <si>
    <t xml:space="preserve">      Có TK 3331</t>
  </si>
  <si>
    <t>7.</t>
  </si>
  <si>
    <t>Nợ TK 621</t>
  </si>
  <si>
    <t xml:space="preserve">      Có TK 152</t>
  </si>
  <si>
    <t>8a.</t>
  </si>
  <si>
    <t xml:space="preserve">      Có TK 155</t>
  </si>
  <si>
    <t>8b.</t>
  </si>
  <si>
    <t>Nợ TK 112</t>
  </si>
  <si>
    <t>9a.</t>
  </si>
  <si>
    <t>Nợ TK 242</t>
  </si>
  <si>
    <t xml:space="preserve">      Có TK 153</t>
  </si>
  <si>
    <t>9b.</t>
  </si>
  <si>
    <t>Nợ TK 627</t>
  </si>
  <si>
    <t>Nợ TK 641</t>
  </si>
  <si>
    <t>Nợ TK 642</t>
  </si>
  <si>
    <t xml:space="preserve">      Có TK 242</t>
  </si>
  <si>
    <t>10.</t>
  </si>
  <si>
    <t>11.</t>
  </si>
  <si>
    <t>Nợ TK 157</t>
  </si>
  <si>
    <t>12.</t>
  </si>
  <si>
    <t xml:space="preserve">      Có TK 214</t>
  </si>
  <si>
    <t>13.</t>
  </si>
  <si>
    <t>Nợ TK 622</t>
  </si>
  <si>
    <t xml:space="preserve">      Có TK 334</t>
  </si>
  <si>
    <t>14a.</t>
  </si>
  <si>
    <t xml:space="preserve">      Có TK 338</t>
  </si>
  <si>
    <t>14b.</t>
  </si>
  <si>
    <t>Nợ TK 334</t>
  </si>
  <si>
    <t>15a.</t>
  </si>
  <si>
    <t>15b.</t>
  </si>
  <si>
    <t>16.</t>
  </si>
  <si>
    <t>17.</t>
  </si>
  <si>
    <t>18a.</t>
  </si>
  <si>
    <t>18b.</t>
  </si>
  <si>
    <t>19a.</t>
  </si>
  <si>
    <t>Nợ TK 154</t>
  </si>
  <si>
    <t xml:space="preserve">      Có TK 621</t>
  </si>
  <si>
    <t xml:space="preserve">      Có TK 622</t>
  </si>
  <si>
    <t xml:space="preserve">      Có TK 627</t>
  </si>
  <si>
    <t xml:space="preserve">Z = 2.5 + 62.91 - 3 = </t>
  </si>
  <si>
    <t>19b.</t>
  </si>
  <si>
    <t>Nợ TK 155</t>
  </si>
  <si>
    <t xml:space="preserve">      Có TK 154</t>
  </si>
  <si>
    <t>20a.</t>
  </si>
  <si>
    <t>Nợ TK 911</t>
  </si>
  <si>
    <t xml:space="preserve">      Có TK 632</t>
  </si>
  <si>
    <t xml:space="preserve">      Có TK 641</t>
  </si>
  <si>
    <t xml:space="preserve">      Có TK 642</t>
  </si>
  <si>
    <t>20b.</t>
  </si>
  <si>
    <t>Nợ TK 511</t>
  </si>
  <si>
    <t xml:space="preserve">      Có TK 911</t>
  </si>
  <si>
    <t>Doanh nghiệp lãi</t>
  </si>
  <si>
    <t>20c.</t>
  </si>
  <si>
    <t>BẢNG CÂN ĐỐI KẾ TOÁN ĐẦU KỲ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</si>
</sst>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\(0.0\)"/>
  </numFmts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C268-73C7-4A7E-BD50-BD92CD3F7A8F}">
  <dimension ref="A1:E14"/>
  <sheetViews>
    <sheetView tabSelected="1" zoomScale="145" zoomScaleNormal="145" workbookViewId="0">
      <selection activeCell="F15" sqref="F15"/>
    </sheetView>
  </sheetViews>
  <sheetFormatPr defaultRowHeight="14.5" x14ac:dyDescent="0.35"/>
  <cols>
    <col min="1" max="1" width="23.1796875" bestFit="1" customWidth="1"/>
    <col min="4" max="4" width="24.6328125" bestFit="1" customWidth="1"/>
  </cols>
  <sheetData>
    <row r="1" spans="1:5" x14ac:dyDescent="0.35">
      <c r="A1" s="4" t="s">
        <v>98</v>
      </c>
      <c r="B1" s="4"/>
      <c r="C1" s="4"/>
      <c r="D1" s="4"/>
      <c r="E1" s="4"/>
    </row>
    <row r="2" spans="1:5" x14ac:dyDescent="0.35">
      <c r="A2" t="s">
        <v>0</v>
      </c>
      <c r="B2" t="s">
        <v>1</v>
      </c>
      <c r="D2" t="s">
        <v>2</v>
      </c>
      <c r="E2" t="s">
        <v>1</v>
      </c>
    </row>
    <row r="3" spans="1:5" x14ac:dyDescent="0.35">
      <c r="A3" t="s">
        <v>3</v>
      </c>
      <c r="B3">
        <v>70</v>
      </c>
      <c r="D3" t="s">
        <v>4</v>
      </c>
      <c r="E3">
        <v>83</v>
      </c>
    </row>
    <row r="4" spans="1:5" x14ac:dyDescent="0.35">
      <c r="A4" t="s">
        <v>6</v>
      </c>
      <c r="B4">
        <v>20</v>
      </c>
      <c r="D4" t="s">
        <v>5</v>
      </c>
      <c r="E4">
        <v>130</v>
      </c>
    </row>
    <row r="5" spans="1:5" x14ac:dyDescent="0.35">
      <c r="A5" t="s">
        <v>7</v>
      </c>
      <c r="B5">
        <v>8</v>
      </c>
      <c r="D5" t="s">
        <v>9</v>
      </c>
      <c r="E5">
        <v>20</v>
      </c>
    </row>
    <row r="6" spans="1:5" x14ac:dyDescent="0.35">
      <c r="A6" s="2" t="s">
        <v>8</v>
      </c>
      <c r="B6" s="2">
        <v>2.5</v>
      </c>
      <c r="D6" t="s">
        <v>10</v>
      </c>
      <c r="E6">
        <v>11</v>
      </c>
    </row>
    <row r="7" spans="1:5" x14ac:dyDescent="0.35">
      <c r="A7" t="s">
        <v>12</v>
      </c>
      <c r="B7">
        <v>81</v>
      </c>
      <c r="D7" t="s">
        <v>11</v>
      </c>
      <c r="E7">
        <v>19</v>
      </c>
    </row>
    <row r="8" spans="1:5" x14ac:dyDescent="0.35">
      <c r="A8" t="s">
        <v>14</v>
      </c>
      <c r="B8">
        <v>80</v>
      </c>
      <c r="D8" t="s">
        <v>13</v>
      </c>
      <c r="E8">
        <v>21.5</v>
      </c>
    </row>
    <row r="9" spans="1:5" x14ac:dyDescent="0.35">
      <c r="A9" t="s">
        <v>16</v>
      </c>
      <c r="B9" s="1">
        <v>-15.6</v>
      </c>
      <c r="D9" t="s">
        <v>15</v>
      </c>
      <c r="E9">
        <v>42.7</v>
      </c>
    </row>
    <row r="10" spans="1:5" x14ac:dyDescent="0.35">
      <c r="A10" t="s">
        <v>17</v>
      </c>
      <c r="B10">
        <v>1.3</v>
      </c>
    </row>
    <row r="11" spans="1:5" x14ac:dyDescent="0.35">
      <c r="A11" s="2" t="s">
        <v>18</v>
      </c>
      <c r="B11" s="2">
        <v>10</v>
      </c>
    </row>
    <row r="12" spans="1:5" x14ac:dyDescent="0.35">
      <c r="A12" t="s">
        <v>19</v>
      </c>
      <c r="B12">
        <v>70</v>
      </c>
    </row>
    <row r="14" spans="1:5" x14ac:dyDescent="0.35">
      <c r="A14" t="s">
        <v>20</v>
      </c>
      <c r="B14">
        <f>SUM(B3:B12)</f>
        <v>327.20000000000005</v>
      </c>
      <c r="D14" t="s">
        <v>21</v>
      </c>
      <c r="E14">
        <f>SUM(E3:E9)</f>
        <v>327.2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32D74-4FA4-446A-A10E-87ADD50DFF5E}">
  <dimension ref="A1:B154"/>
  <sheetViews>
    <sheetView zoomScale="160" zoomScaleNormal="160" workbookViewId="0">
      <selection activeCell="B155" sqref="B155"/>
    </sheetView>
  </sheetViews>
  <sheetFormatPr defaultRowHeight="14.5" x14ac:dyDescent="0.35"/>
  <cols>
    <col min="1" max="1" width="15.1796875" customWidth="1"/>
  </cols>
  <sheetData>
    <row r="1" spans="1:2" x14ac:dyDescent="0.35">
      <c r="A1" s="3" t="s">
        <v>22</v>
      </c>
    </row>
    <row r="2" spans="1:2" x14ac:dyDescent="0.35">
      <c r="A2" t="s">
        <v>23</v>
      </c>
      <c r="B2">
        <v>10</v>
      </c>
    </row>
    <row r="3" spans="1:2" x14ac:dyDescent="0.35">
      <c r="A3" t="s">
        <v>24</v>
      </c>
      <c r="B3">
        <v>10</v>
      </c>
    </row>
    <row r="5" spans="1:2" x14ac:dyDescent="0.35">
      <c r="A5" s="3" t="s">
        <v>25</v>
      </c>
    </row>
    <row r="6" spans="1:2" x14ac:dyDescent="0.35">
      <c r="A6" t="s">
        <v>26</v>
      </c>
      <c r="B6">
        <v>2</v>
      </c>
    </row>
    <row r="7" spans="1:2" x14ac:dyDescent="0.35">
      <c r="A7" t="s">
        <v>27</v>
      </c>
      <c r="B7">
        <v>2</v>
      </c>
    </row>
    <row r="9" spans="1:2" x14ac:dyDescent="0.35">
      <c r="A9" s="3" t="s">
        <v>28</v>
      </c>
    </row>
    <row r="10" spans="1:2" x14ac:dyDescent="0.35">
      <c r="A10" t="s">
        <v>29</v>
      </c>
      <c r="B10">
        <v>2</v>
      </c>
    </row>
    <row r="11" spans="1:2" x14ac:dyDescent="0.35">
      <c r="A11" t="s">
        <v>27</v>
      </c>
      <c r="B11">
        <v>2</v>
      </c>
    </row>
    <row r="13" spans="1:2" x14ac:dyDescent="0.35">
      <c r="A13" t="s">
        <v>30</v>
      </c>
    </row>
    <row r="14" spans="1:2" x14ac:dyDescent="0.35">
      <c r="A14" t="s">
        <v>31</v>
      </c>
      <c r="B14">
        <v>40</v>
      </c>
    </row>
    <row r="15" spans="1:2" x14ac:dyDescent="0.35">
      <c r="A15" t="s">
        <v>32</v>
      </c>
      <c r="B15">
        <v>4</v>
      </c>
    </row>
    <row r="16" spans="1:2" x14ac:dyDescent="0.35">
      <c r="A16" t="s">
        <v>33</v>
      </c>
      <c r="B16">
        <v>44</v>
      </c>
    </row>
    <row r="18" spans="1:2" x14ac:dyDescent="0.35">
      <c r="A18" t="s">
        <v>34</v>
      </c>
    </row>
    <row r="19" spans="1:2" x14ac:dyDescent="0.35">
      <c r="A19" t="s">
        <v>31</v>
      </c>
      <c r="B19">
        <v>1</v>
      </c>
    </row>
    <row r="20" spans="1:2" x14ac:dyDescent="0.35">
      <c r="A20" t="s">
        <v>35</v>
      </c>
      <c r="B20">
        <v>1</v>
      </c>
    </row>
    <row r="22" spans="1:2" x14ac:dyDescent="0.35">
      <c r="A22" t="s">
        <v>36</v>
      </c>
    </row>
    <row r="23" spans="1:2" x14ac:dyDescent="0.35">
      <c r="A23" t="s">
        <v>37</v>
      </c>
      <c r="B23">
        <f>17.6/1.1</f>
        <v>16</v>
      </c>
    </row>
    <row r="24" spans="1:2" x14ac:dyDescent="0.35">
      <c r="A24" t="s">
        <v>32</v>
      </c>
      <c r="B24">
        <v>1.6</v>
      </c>
    </row>
    <row r="25" spans="1:2" x14ac:dyDescent="0.35">
      <c r="A25" t="s">
        <v>35</v>
      </c>
      <c r="B25">
        <v>17.600000000000001</v>
      </c>
    </row>
    <row r="27" spans="1:2" x14ac:dyDescent="0.35">
      <c r="A27" t="s">
        <v>38</v>
      </c>
    </row>
    <row r="28" spans="1:2" x14ac:dyDescent="0.35">
      <c r="A28" t="s">
        <v>37</v>
      </c>
      <c r="B28">
        <v>0.5</v>
      </c>
    </row>
    <row r="29" spans="1:2" x14ac:dyDescent="0.35">
      <c r="A29" t="s">
        <v>27</v>
      </c>
      <c r="B29">
        <v>0.5</v>
      </c>
    </row>
    <row r="31" spans="1:2" x14ac:dyDescent="0.35">
      <c r="A31" t="s">
        <v>39</v>
      </c>
    </row>
    <row r="32" spans="1:2" x14ac:dyDescent="0.35">
      <c r="A32" t="s">
        <v>40</v>
      </c>
      <c r="B32">
        <v>10</v>
      </c>
    </row>
    <row r="33" spans="1:2" x14ac:dyDescent="0.35">
      <c r="A33" t="s">
        <v>41</v>
      </c>
      <c r="B33">
        <v>10</v>
      </c>
    </row>
    <row r="35" spans="1:2" x14ac:dyDescent="0.35">
      <c r="A35" t="s">
        <v>42</v>
      </c>
    </row>
    <row r="36" spans="1:2" x14ac:dyDescent="0.35">
      <c r="A36" t="s">
        <v>43</v>
      </c>
      <c r="B36">
        <v>22</v>
      </c>
    </row>
    <row r="37" spans="1:2" x14ac:dyDescent="0.35">
      <c r="A37" t="s">
        <v>44</v>
      </c>
      <c r="B37">
        <v>20</v>
      </c>
    </row>
    <row r="38" spans="1:2" x14ac:dyDescent="0.35">
      <c r="A38" t="s">
        <v>45</v>
      </c>
      <c r="B38">
        <v>2</v>
      </c>
    </row>
    <row r="40" spans="1:2" x14ac:dyDescent="0.35">
      <c r="A40" s="3" t="s">
        <v>46</v>
      </c>
    </row>
    <row r="41" spans="1:2" x14ac:dyDescent="0.35">
      <c r="A41" t="s">
        <v>47</v>
      </c>
      <c r="B41">
        <v>20</v>
      </c>
    </row>
    <row r="42" spans="1:2" x14ac:dyDescent="0.35">
      <c r="A42" t="s">
        <v>48</v>
      </c>
      <c r="B42">
        <v>20</v>
      </c>
    </row>
    <row r="44" spans="1:2" x14ac:dyDescent="0.35">
      <c r="A44" s="3" t="s">
        <v>49</v>
      </c>
    </row>
    <row r="45" spans="1:2" x14ac:dyDescent="0.35">
      <c r="A45" t="s">
        <v>40</v>
      </c>
      <c r="B45">
        <v>35</v>
      </c>
    </row>
    <row r="46" spans="1:2" x14ac:dyDescent="0.35">
      <c r="A46" t="s">
        <v>50</v>
      </c>
      <c r="B46">
        <v>35</v>
      </c>
    </row>
    <row r="48" spans="1:2" x14ac:dyDescent="0.35">
      <c r="A48" t="s">
        <v>51</v>
      </c>
    </row>
    <row r="49" spans="1:2" x14ac:dyDescent="0.35">
      <c r="A49" t="s">
        <v>52</v>
      </c>
      <c r="B49">
        <f>SUM(B50:B51)</f>
        <v>60.499999999999993</v>
      </c>
    </row>
    <row r="50" spans="1:2" x14ac:dyDescent="0.35">
      <c r="A50" t="s">
        <v>44</v>
      </c>
      <c r="B50">
        <f>60.5/1.1</f>
        <v>54.999999999999993</v>
      </c>
    </row>
    <row r="51" spans="1:2" x14ac:dyDescent="0.35">
      <c r="A51" t="s">
        <v>45</v>
      </c>
      <c r="B51">
        <v>5.5</v>
      </c>
    </row>
    <row r="53" spans="1:2" x14ac:dyDescent="0.35">
      <c r="A53" t="s">
        <v>53</v>
      </c>
    </row>
    <row r="54" spans="1:2" x14ac:dyDescent="0.35">
      <c r="A54" t="s">
        <v>54</v>
      </c>
      <c r="B54">
        <v>5.4</v>
      </c>
    </row>
    <row r="55" spans="1:2" x14ac:dyDescent="0.35">
      <c r="A55" t="s">
        <v>55</v>
      </c>
      <c r="B55">
        <v>5.4</v>
      </c>
    </row>
    <row r="57" spans="1:2" x14ac:dyDescent="0.35">
      <c r="A57" t="s">
        <v>56</v>
      </c>
    </row>
    <row r="58" spans="1:2" x14ac:dyDescent="0.35">
      <c r="A58" t="s">
        <v>57</v>
      </c>
      <c r="B58">
        <v>1</v>
      </c>
    </row>
    <row r="59" spans="1:2" x14ac:dyDescent="0.35">
      <c r="A59" t="s">
        <v>58</v>
      </c>
      <c r="B59">
        <v>0.3</v>
      </c>
    </row>
    <row r="60" spans="1:2" x14ac:dyDescent="0.35">
      <c r="A60" t="s">
        <v>59</v>
      </c>
      <c r="B60">
        <v>0.5</v>
      </c>
    </row>
    <row r="61" spans="1:2" x14ac:dyDescent="0.35">
      <c r="A61" t="s">
        <v>60</v>
      </c>
      <c r="B61">
        <f>SUM(B58:B60)</f>
        <v>1.8</v>
      </c>
    </row>
    <row r="63" spans="1:2" x14ac:dyDescent="0.35">
      <c r="A63" s="3" t="s">
        <v>61</v>
      </c>
    </row>
    <row r="64" spans="1:2" x14ac:dyDescent="0.35">
      <c r="A64" t="s">
        <v>47</v>
      </c>
      <c r="B64">
        <v>5</v>
      </c>
    </row>
    <row r="65" spans="1:2" x14ac:dyDescent="0.35">
      <c r="A65" t="s">
        <v>57</v>
      </c>
      <c r="B65">
        <v>0.8</v>
      </c>
    </row>
    <row r="66" spans="1:2" x14ac:dyDescent="0.35">
      <c r="A66" t="s">
        <v>58</v>
      </c>
      <c r="B66">
        <v>0.7</v>
      </c>
    </row>
    <row r="67" spans="1:2" x14ac:dyDescent="0.35">
      <c r="A67" t="s">
        <v>59</v>
      </c>
      <c r="B67">
        <v>0.5</v>
      </c>
    </row>
    <row r="68" spans="1:2" x14ac:dyDescent="0.35">
      <c r="A68" t="s">
        <v>32</v>
      </c>
      <c r="B68">
        <f>SUM(B64:B67)*10%</f>
        <v>0.70000000000000007</v>
      </c>
    </row>
    <row r="69" spans="1:2" x14ac:dyDescent="0.35">
      <c r="A69" t="s">
        <v>27</v>
      </c>
      <c r="B69">
        <f>SUM(B64:B68)</f>
        <v>7.7</v>
      </c>
    </row>
    <row r="71" spans="1:2" x14ac:dyDescent="0.35">
      <c r="A71" s="3" t="s">
        <v>62</v>
      </c>
    </row>
    <row r="72" spans="1:2" x14ac:dyDescent="0.35">
      <c r="A72" t="s">
        <v>63</v>
      </c>
      <c r="B72">
        <v>35</v>
      </c>
    </row>
    <row r="73" spans="1:2" x14ac:dyDescent="0.35">
      <c r="A73" t="s">
        <v>50</v>
      </c>
      <c r="B73">
        <v>35</v>
      </c>
    </row>
    <row r="75" spans="1:2" x14ac:dyDescent="0.35">
      <c r="A75" s="3" t="s">
        <v>64</v>
      </c>
    </row>
    <row r="76" spans="1:2" x14ac:dyDescent="0.35">
      <c r="A76" t="s">
        <v>57</v>
      </c>
      <c r="B76">
        <v>3</v>
      </c>
    </row>
    <row r="77" spans="1:2" x14ac:dyDescent="0.35">
      <c r="A77" t="s">
        <v>58</v>
      </c>
      <c r="B77">
        <v>0.7</v>
      </c>
    </row>
    <row r="78" spans="1:2" x14ac:dyDescent="0.35">
      <c r="A78" t="s">
        <v>59</v>
      </c>
      <c r="B78">
        <v>1.5</v>
      </c>
    </row>
    <row r="79" spans="1:2" x14ac:dyDescent="0.35">
      <c r="A79" t="s">
        <v>65</v>
      </c>
      <c r="B79">
        <f>SUM(B76:B78)</f>
        <v>5.2</v>
      </c>
    </row>
    <row r="81" spans="1:2" x14ac:dyDescent="0.35">
      <c r="A81" s="3" t="s">
        <v>66</v>
      </c>
    </row>
    <row r="82" spans="1:2" x14ac:dyDescent="0.35">
      <c r="A82" t="s">
        <v>67</v>
      </c>
      <c r="B82">
        <v>20</v>
      </c>
    </row>
    <row r="83" spans="1:2" x14ac:dyDescent="0.35">
      <c r="A83" t="s">
        <v>57</v>
      </c>
      <c r="B83">
        <v>6</v>
      </c>
    </row>
    <row r="84" spans="1:2" x14ac:dyDescent="0.35">
      <c r="A84" t="s">
        <v>58</v>
      </c>
      <c r="B84">
        <v>8</v>
      </c>
    </row>
    <row r="85" spans="1:2" x14ac:dyDescent="0.35">
      <c r="A85" t="s">
        <v>59</v>
      </c>
      <c r="B85">
        <v>10</v>
      </c>
    </row>
    <row r="86" spans="1:2" x14ac:dyDescent="0.35">
      <c r="A86" t="s">
        <v>68</v>
      </c>
      <c r="B86">
        <f>SUM(B82:B85)</f>
        <v>44</v>
      </c>
    </row>
    <row r="88" spans="1:2" x14ac:dyDescent="0.35">
      <c r="A88" t="s">
        <v>69</v>
      </c>
    </row>
    <row r="89" spans="1:2" x14ac:dyDescent="0.35">
      <c r="A89" t="s">
        <v>67</v>
      </c>
      <c r="B89">
        <f>B82*23.5%</f>
        <v>4.6999999999999993</v>
      </c>
    </row>
    <row r="90" spans="1:2" x14ac:dyDescent="0.35">
      <c r="A90" t="s">
        <v>57</v>
      </c>
      <c r="B90">
        <f t="shared" ref="B90:B93" si="0">B83*23.5%</f>
        <v>1.41</v>
      </c>
    </row>
    <row r="91" spans="1:2" x14ac:dyDescent="0.35">
      <c r="A91" t="s">
        <v>58</v>
      </c>
      <c r="B91">
        <f t="shared" si="0"/>
        <v>1.88</v>
      </c>
    </row>
    <row r="92" spans="1:2" x14ac:dyDescent="0.35">
      <c r="A92" t="s">
        <v>59</v>
      </c>
      <c r="B92">
        <f t="shared" si="0"/>
        <v>2.3499999999999996</v>
      </c>
    </row>
    <row r="93" spans="1:2" x14ac:dyDescent="0.35">
      <c r="A93" t="s">
        <v>70</v>
      </c>
      <c r="B93">
        <f t="shared" si="0"/>
        <v>10.34</v>
      </c>
    </row>
    <row r="95" spans="1:2" x14ac:dyDescent="0.35">
      <c r="A95" t="s">
        <v>71</v>
      </c>
    </row>
    <row r="96" spans="1:2" x14ac:dyDescent="0.35">
      <c r="A96" t="s">
        <v>72</v>
      </c>
      <c r="B96">
        <f>B86*10.5%</f>
        <v>4.62</v>
      </c>
    </row>
    <row r="97" spans="1:2" x14ac:dyDescent="0.35">
      <c r="A97" t="s">
        <v>70</v>
      </c>
      <c r="B97">
        <f>B96</f>
        <v>4.62</v>
      </c>
    </row>
    <row r="99" spans="1:2" x14ac:dyDescent="0.35">
      <c r="A99" t="s">
        <v>73</v>
      </c>
    </row>
    <row r="100" spans="1:2" x14ac:dyDescent="0.35">
      <c r="A100" t="s">
        <v>72</v>
      </c>
      <c r="B100">
        <v>21.5</v>
      </c>
    </row>
    <row r="101" spans="1:2" x14ac:dyDescent="0.35">
      <c r="A101" t="s">
        <v>35</v>
      </c>
      <c r="B101">
        <v>21.5</v>
      </c>
    </row>
    <row r="103" spans="1:2" x14ac:dyDescent="0.35">
      <c r="A103" t="s">
        <v>74</v>
      </c>
    </row>
    <row r="104" spans="1:2" x14ac:dyDescent="0.35">
      <c r="A104" t="s">
        <v>72</v>
      </c>
      <c r="B104">
        <f>B86-B96</f>
        <v>39.380000000000003</v>
      </c>
    </row>
    <row r="105" spans="1:2" x14ac:dyDescent="0.35">
      <c r="A105" t="s">
        <v>35</v>
      </c>
      <c r="B105">
        <f>B104</f>
        <v>39.380000000000003</v>
      </c>
    </row>
    <row r="107" spans="1:2" x14ac:dyDescent="0.35">
      <c r="A107" s="3" t="s">
        <v>75</v>
      </c>
    </row>
    <row r="108" spans="1:2" x14ac:dyDescent="0.35">
      <c r="A108" t="s">
        <v>57</v>
      </c>
      <c r="B108">
        <f>1.1/1.1</f>
        <v>1</v>
      </c>
    </row>
    <row r="109" spans="1:2" x14ac:dyDescent="0.35">
      <c r="A109" t="s">
        <v>58</v>
      </c>
      <c r="B109">
        <f>0.55/1.1</f>
        <v>0.5</v>
      </c>
    </row>
    <row r="110" spans="1:2" x14ac:dyDescent="0.35">
      <c r="A110" t="s">
        <v>59</v>
      </c>
      <c r="B110">
        <f>0.44/1.1</f>
        <v>0.39999999999999997</v>
      </c>
    </row>
    <row r="111" spans="1:2" x14ac:dyDescent="0.35">
      <c r="A111" t="s">
        <v>32</v>
      </c>
      <c r="B111">
        <f>SUM(B108:B110)*10%</f>
        <v>0.19</v>
      </c>
    </row>
    <row r="112" spans="1:2" x14ac:dyDescent="0.35">
      <c r="A112" t="s">
        <v>33</v>
      </c>
      <c r="B112">
        <f>SUM(B108:B111)</f>
        <v>2.09</v>
      </c>
    </row>
    <row r="114" spans="1:2" x14ac:dyDescent="0.35">
      <c r="A114" s="3" t="s">
        <v>76</v>
      </c>
    </row>
    <row r="115" spans="1:2" x14ac:dyDescent="0.35">
      <c r="A115" t="s">
        <v>58</v>
      </c>
      <c r="B115">
        <f>0.9*30%</f>
        <v>0.27</v>
      </c>
    </row>
    <row r="116" spans="1:2" x14ac:dyDescent="0.35">
      <c r="A116" t="s">
        <v>59</v>
      </c>
      <c r="B116">
        <f>0.9*70%</f>
        <v>0.63</v>
      </c>
    </row>
    <row r="117" spans="1:2" x14ac:dyDescent="0.35">
      <c r="A117" t="s">
        <v>32</v>
      </c>
      <c r="B117">
        <f>SUM(B115:B116)*10%</f>
        <v>9.0000000000000011E-2</v>
      </c>
    </row>
    <row r="118" spans="1:2" x14ac:dyDescent="0.35">
      <c r="A118" t="s">
        <v>27</v>
      </c>
      <c r="B118">
        <f>SUM(B115:B117)</f>
        <v>0.99</v>
      </c>
    </row>
    <row r="120" spans="1:2" x14ac:dyDescent="0.35">
      <c r="A120" t="s">
        <v>77</v>
      </c>
    </row>
    <row r="121" spans="1:2" x14ac:dyDescent="0.35">
      <c r="A121" t="s">
        <v>40</v>
      </c>
      <c r="B121">
        <v>35</v>
      </c>
    </row>
    <row r="122" spans="1:2" x14ac:dyDescent="0.35">
      <c r="A122" t="s">
        <v>41</v>
      </c>
      <c r="B122">
        <v>35</v>
      </c>
    </row>
    <row r="124" spans="1:2" x14ac:dyDescent="0.35">
      <c r="A124" t="s">
        <v>78</v>
      </c>
    </row>
    <row r="125" spans="1:2" x14ac:dyDescent="0.35">
      <c r="A125" t="s">
        <v>52</v>
      </c>
      <c r="B125">
        <v>77</v>
      </c>
    </row>
    <row r="126" spans="1:2" x14ac:dyDescent="0.35">
      <c r="A126" t="s">
        <v>44</v>
      </c>
      <c r="B126">
        <v>70</v>
      </c>
    </row>
    <row r="127" spans="1:2" x14ac:dyDescent="0.35">
      <c r="A127" t="s">
        <v>45</v>
      </c>
      <c r="B127">
        <v>7</v>
      </c>
    </row>
    <row r="129" spans="1:2" x14ac:dyDescent="0.35">
      <c r="A129" t="s">
        <v>79</v>
      </c>
    </row>
    <row r="130" spans="1:2" x14ac:dyDescent="0.35">
      <c r="A130" t="s">
        <v>80</v>
      </c>
      <c r="B130">
        <f>SUM(B131:B133)</f>
        <v>62.910000000000004</v>
      </c>
    </row>
    <row r="131" spans="1:2" x14ac:dyDescent="0.35">
      <c r="A131" t="s">
        <v>81</v>
      </c>
      <c r="B131">
        <f>SUMIF(A1:A127,"Nợ TK 621",B1:B127)</f>
        <v>25</v>
      </c>
    </row>
    <row r="132" spans="1:2" x14ac:dyDescent="0.35">
      <c r="A132" t="s">
        <v>82</v>
      </c>
      <c r="B132">
        <f>SUMIF(A1:A127,"Nợ TK 622",B1:B127)</f>
        <v>24.7</v>
      </c>
    </row>
    <row r="133" spans="1:2" x14ac:dyDescent="0.35">
      <c r="A133" t="s">
        <v>83</v>
      </c>
      <c r="B133">
        <f>SUMIF(A1:A127,"Nợ TK 627",B1:B127)</f>
        <v>13.21</v>
      </c>
    </row>
    <row r="135" spans="1:2" x14ac:dyDescent="0.35">
      <c r="A135" t="s">
        <v>84</v>
      </c>
      <c r="B135">
        <f>2.5+62.91-3</f>
        <v>62.41</v>
      </c>
    </row>
    <row r="137" spans="1:2" x14ac:dyDescent="0.35">
      <c r="A137" t="s">
        <v>85</v>
      </c>
    </row>
    <row r="138" spans="1:2" x14ac:dyDescent="0.35">
      <c r="A138" t="s">
        <v>86</v>
      </c>
      <c r="B138">
        <f>B135</f>
        <v>62.41</v>
      </c>
    </row>
    <row r="139" spans="1:2" x14ac:dyDescent="0.35">
      <c r="A139" t="s">
        <v>87</v>
      </c>
      <c r="B139">
        <f>B138</f>
        <v>62.41</v>
      </c>
    </row>
    <row r="141" spans="1:2" x14ac:dyDescent="0.35">
      <c r="A141" t="s">
        <v>88</v>
      </c>
    </row>
    <row r="142" spans="1:2" x14ac:dyDescent="0.35">
      <c r="A142" t="s">
        <v>89</v>
      </c>
      <c r="B142">
        <f>SUM(B143:B145)</f>
        <v>108.22999999999999</v>
      </c>
    </row>
    <row r="143" spans="1:2" x14ac:dyDescent="0.35">
      <c r="A143" t="s">
        <v>90</v>
      </c>
      <c r="B143">
        <f>SUMIF(A1:A127,"Nợ TK 632",B1:B127)</f>
        <v>80</v>
      </c>
    </row>
    <row r="144" spans="1:2" x14ac:dyDescent="0.35">
      <c r="A144" t="s">
        <v>91</v>
      </c>
      <c r="B144">
        <f>SUMIF(A1:A127,"Nợ TK 641",B1:B127)</f>
        <v>12.349999999999998</v>
      </c>
    </row>
    <row r="145" spans="1:2" x14ac:dyDescent="0.35">
      <c r="A145" t="s">
        <v>92</v>
      </c>
      <c r="B145">
        <f>SUMIF(A1:A127,"Nợ TK 642",B1:B127)</f>
        <v>15.88</v>
      </c>
    </row>
    <row r="147" spans="1:2" x14ac:dyDescent="0.35">
      <c r="A147" t="s">
        <v>93</v>
      </c>
    </row>
    <row r="148" spans="1:2" x14ac:dyDescent="0.35">
      <c r="A148" t="s">
        <v>94</v>
      </c>
      <c r="B148">
        <f>SUMIF(A1:A145,"      Có TK 511",B1:B145)</f>
        <v>145</v>
      </c>
    </row>
    <row r="149" spans="1:2" x14ac:dyDescent="0.35">
      <c r="A149" t="s">
        <v>95</v>
      </c>
      <c r="B149">
        <f>B148</f>
        <v>145</v>
      </c>
    </row>
    <row r="150" spans="1:2" x14ac:dyDescent="0.35">
      <c r="A150" t="s">
        <v>96</v>
      </c>
      <c r="B150">
        <f>B149-B142</f>
        <v>36.77000000000001</v>
      </c>
    </row>
    <row r="152" spans="1:2" x14ac:dyDescent="0.35">
      <c r="A152" t="s">
        <v>97</v>
      </c>
    </row>
    <row r="153" spans="1:2" x14ac:dyDescent="0.35">
      <c r="A153" t="s">
        <v>89</v>
      </c>
      <c r="B153">
        <f>B150</f>
        <v>36.77000000000001</v>
      </c>
    </row>
    <row r="154" spans="1:2" x14ac:dyDescent="0.35">
      <c r="A154" t="s">
        <v>24</v>
      </c>
      <c r="B154">
        <f>B153</f>
        <v>36.77000000000001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 Storm</dc:creator>
  <cp:lastModifiedBy>Paw Storm</cp:lastModifiedBy>
  <dcterms:created xsi:type="dcterms:W3CDTF">2024-11-17T16:20:40Z</dcterms:created>
  <dcterms:modified xsi:type="dcterms:W3CDTF">2024-11-17T17:23:23Z</dcterms:modified>
</cp:coreProperties>
</file>