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eea57f36b081bbb/Documents/OneNote Notebooks/"/>
    </mc:Choice>
  </mc:AlternateContent>
  <xr:revisionPtr revIDLastSave="0" documentId="8_{5E319EF2-1740-4031-B572-5CAC1C791650}" xr6:coauthVersionLast="47" xr6:coauthVersionMax="47" xr10:uidLastSave="{00000000-0000-0000-0000-000000000000}"/>
  <bookViews>
    <workbookView xWindow="-110" yWindow="-110" windowWidth="19420" windowHeight="11500" firstSheet="1" activeTab="1" xr2:uid="{5C990652-05DD-4D49-BFBE-92D2A296C82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6" i="2" l="1"/>
  <c r="B115" i="2"/>
  <c r="B112" i="2"/>
  <c r="B110" i="2"/>
  <c r="B109" i="2"/>
  <c r="B103" i="2"/>
  <c r="B106" i="2"/>
  <c r="B105" i="2"/>
  <c r="B104" i="2"/>
  <c r="B100" i="2"/>
  <c r="B99" i="2"/>
  <c r="B96" i="2"/>
  <c r="B94" i="2"/>
  <c r="B89" i="2"/>
  <c r="B88" i="2"/>
  <c r="B91" i="2"/>
  <c r="B90" i="2"/>
  <c r="C86" i="2"/>
  <c r="B84" i="2"/>
  <c r="B83" i="2"/>
  <c r="B80" i="2"/>
  <c r="B79" i="2"/>
  <c r="C76" i="2"/>
  <c r="C75" i="2"/>
  <c r="B70" i="2"/>
  <c r="B73" i="2"/>
  <c r="B72" i="2"/>
  <c r="B71" i="2"/>
  <c r="B66" i="2"/>
  <c r="B58" i="2"/>
  <c r="B41" i="2"/>
  <c r="B40" i="2"/>
  <c r="B34" i="2"/>
  <c r="B35" i="2"/>
  <c r="B36" i="2"/>
  <c r="B37" i="2"/>
  <c r="B33" i="2"/>
  <c r="B30" i="2"/>
  <c r="D13" i="1"/>
  <c r="B13" i="1"/>
</calcChain>
</file>

<file path=xl/sharedStrings.xml><?xml version="1.0" encoding="utf-8"?>
<sst xmlns="http://schemas.openxmlformats.org/spreadsheetml/2006/main" count="114" uniqueCount="83">
  <si>
    <t>BẢNG CÂN ĐỐI KẾ TOÁN ĐẦU KỲ</t>
  </si>
  <si>
    <t>Tài sản</t>
  </si>
  <si>
    <t>Số tiền</t>
  </si>
  <si>
    <t>Nguồn vốn</t>
  </si>
  <si>
    <t>1. Tiền mặt</t>
  </si>
  <si>
    <t>1. Vay ngắn hạn</t>
  </si>
  <si>
    <t>2. Tiền gửi ngân hàng</t>
  </si>
  <si>
    <t>2. Phải trả người bán</t>
  </si>
  <si>
    <t>3. Nguyên vật liệu (800kg)</t>
  </si>
  <si>
    <t>3. Lợi nhuận chưa phân phối</t>
  </si>
  <si>
    <t>4. Tài sản cố định hữu hình</t>
  </si>
  <si>
    <t>4. Quỹ khen thưởng phúc lợi</t>
  </si>
  <si>
    <t>5. Tài sản cố định vô hình</t>
  </si>
  <si>
    <t>5. Nguồn vốn kinh doanh</t>
  </si>
  <si>
    <t>6. Công cụ dụng cụ</t>
  </si>
  <si>
    <t>7. Phải thu khách hàng</t>
  </si>
  <si>
    <t>8. Hao mòn TSCĐ hữu hình</t>
  </si>
  <si>
    <t>9. Chi phí SXKD dở dang</t>
  </si>
  <si>
    <t>Tổng tài sản</t>
  </si>
  <si>
    <t>Tổng nguồn vốn</t>
  </si>
  <si>
    <t>1a.</t>
  </si>
  <si>
    <t>Nợ TK 152</t>
  </si>
  <si>
    <t>Nợ TK 133</t>
  </si>
  <si>
    <t xml:space="preserve">      Có TK 112</t>
  </si>
  <si>
    <t xml:space="preserve">      Có TK 331</t>
  </si>
  <si>
    <t>1b.</t>
  </si>
  <si>
    <t xml:space="preserve">      Có TK 111</t>
  </si>
  <si>
    <t>2.</t>
  </si>
  <si>
    <t>Nợ TK 621</t>
  </si>
  <si>
    <t xml:space="preserve">      Có TK 152</t>
  </si>
  <si>
    <t>3a.</t>
  </si>
  <si>
    <t>Nợ TK 242</t>
  </si>
  <si>
    <t xml:space="preserve">      Có TK 153</t>
  </si>
  <si>
    <t>3b.</t>
  </si>
  <si>
    <t>Nợ TK 627</t>
  </si>
  <si>
    <t>Nợ TK 642</t>
  </si>
  <si>
    <t>Nợ TK 641</t>
  </si>
  <si>
    <t xml:space="preserve">      Có TK 242</t>
  </si>
  <si>
    <t>4.</t>
  </si>
  <si>
    <t>Nợ TK 622</t>
  </si>
  <si>
    <t xml:space="preserve">      Có TK 334</t>
  </si>
  <si>
    <t>5a.</t>
  </si>
  <si>
    <t xml:space="preserve">      Có TK 338</t>
  </si>
  <si>
    <t>5b.</t>
  </si>
  <si>
    <t>Nợ TK 334</t>
  </si>
  <si>
    <t>6.</t>
  </si>
  <si>
    <t>7.</t>
  </si>
  <si>
    <t>8.</t>
  </si>
  <si>
    <t>10a.</t>
  </si>
  <si>
    <t>10b.</t>
  </si>
  <si>
    <t>11a.</t>
  </si>
  <si>
    <t>Nợ TK 154</t>
  </si>
  <si>
    <t xml:space="preserve">      Có TK 621</t>
  </si>
  <si>
    <t xml:space="preserve">      Có TK 622</t>
  </si>
  <si>
    <t xml:space="preserve">      Có TK 627</t>
  </si>
  <si>
    <t xml:space="preserve">Z = 10 + 38.615 - 5 = </t>
  </si>
  <si>
    <t xml:space="preserve">Zdv = 43.615 / 1000 = </t>
  </si>
  <si>
    <t>11b.</t>
  </si>
  <si>
    <t>Nợ TK 155</t>
  </si>
  <si>
    <t xml:space="preserve">      Có TK 154</t>
  </si>
  <si>
    <t>12a.</t>
  </si>
  <si>
    <t>Nợ TK 632</t>
  </si>
  <si>
    <t xml:space="preserve">      Có TK 155</t>
  </si>
  <si>
    <t>12b.</t>
  </si>
  <si>
    <t>Nợ TK 112</t>
  </si>
  <si>
    <t>Nợ TK 131</t>
  </si>
  <si>
    <t xml:space="preserve">      Có TK 511</t>
  </si>
  <si>
    <t xml:space="preserve">      Có TK 3331</t>
  </si>
  <si>
    <t>Giá bán = 1.3 * 0.04362 =</t>
  </si>
  <si>
    <t>13.</t>
  </si>
  <si>
    <t>14.</t>
  </si>
  <si>
    <t xml:space="preserve">      Có TK 131</t>
  </si>
  <si>
    <t>15a.</t>
  </si>
  <si>
    <t>Nợ TK 911</t>
  </si>
  <si>
    <t xml:space="preserve">      Có TK 632</t>
  </si>
  <si>
    <t xml:space="preserve">      Có TK 641</t>
  </si>
  <si>
    <t xml:space="preserve">      Có TK 642</t>
  </si>
  <si>
    <t>15b.</t>
  </si>
  <si>
    <t>Nợ TK 511</t>
  </si>
  <si>
    <t xml:space="preserve">      Có TK 911</t>
  </si>
  <si>
    <t>Doanh nghiệp lỗ</t>
  </si>
  <si>
    <t>15c.</t>
  </si>
  <si>
    <t>Nợ TK 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</si>
</sst>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BFC12-9D4C-4188-8F77-3B0306615EA2}">
  <dimension ref="A1:D13"/>
  <sheetViews>
    <sheetView topLeftCell="A2" zoomScale="145" zoomScaleNormal="145" workbookViewId="0">
      <selection activeCell="A17" sqref="A17"/>
    </sheetView>
  </sheetViews>
  <sheetFormatPr defaultRowHeight="14.5" x14ac:dyDescent="0.35"/>
  <cols>
    <col min="1" max="1" width="23.453125" bestFit="1" customWidth="1"/>
    <col min="2" max="2" width="7.7265625" customWidth="1"/>
    <col min="3" max="3" width="24.81640625" bestFit="1" customWidth="1"/>
  </cols>
  <sheetData>
    <row r="1" spans="1:4" x14ac:dyDescent="0.35">
      <c r="A1" s="2" t="s">
        <v>0</v>
      </c>
      <c r="B1" s="2"/>
      <c r="C1" s="2"/>
      <c r="D1" s="2"/>
    </row>
    <row r="2" spans="1:4" x14ac:dyDescent="0.35">
      <c r="A2" t="s">
        <v>1</v>
      </c>
      <c r="B2" t="s">
        <v>2</v>
      </c>
      <c r="C2" t="s">
        <v>3</v>
      </c>
      <c r="D2" t="s">
        <v>2</v>
      </c>
    </row>
    <row r="3" spans="1:4" x14ac:dyDescent="0.35">
      <c r="A3" t="s">
        <v>4</v>
      </c>
      <c r="B3">
        <v>30</v>
      </c>
      <c r="C3" t="s">
        <v>5</v>
      </c>
      <c r="D3">
        <v>50</v>
      </c>
    </row>
    <row r="4" spans="1:4" x14ac:dyDescent="0.35">
      <c r="A4" t="s">
        <v>6</v>
      </c>
      <c r="B4">
        <v>80</v>
      </c>
      <c r="C4" t="s">
        <v>7</v>
      </c>
      <c r="D4">
        <v>30</v>
      </c>
    </row>
    <row r="5" spans="1:4" x14ac:dyDescent="0.35">
      <c r="A5" t="s">
        <v>8</v>
      </c>
      <c r="B5">
        <v>25</v>
      </c>
      <c r="C5" t="s">
        <v>9</v>
      </c>
      <c r="D5">
        <v>85</v>
      </c>
    </row>
    <row r="6" spans="1:4" x14ac:dyDescent="0.35">
      <c r="A6" t="s">
        <v>10</v>
      </c>
      <c r="B6">
        <v>300</v>
      </c>
      <c r="C6" t="s">
        <v>11</v>
      </c>
      <c r="D6">
        <v>20</v>
      </c>
    </row>
    <row r="7" spans="1:4" x14ac:dyDescent="0.35">
      <c r="A7" t="s">
        <v>12</v>
      </c>
      <c r="B7">
        <v>100</v>
      </c>
      <c r="C7" t="s">
        <v>13</v>
      </c>
      <c r="D7">
        <v>360</v>
      </c>
    </row>
    <row r="8" spans="1:4" x14ac:dyDescent="0.35">
      <c r="A8" t="s">
        <v>14</v>
      </c>
      <c r="B8">
        <v>15</v>
      </c>
    </row>
    <row r="9" spans="1:4" x14ac:dyDescent="0.35">
      <c r="A9" t="s">
        <v>15</v>
      </c>
      <c r="B9">
        <v>35</v>
      </c>
    </row>
    <row r="10" spans="1:4" x14ac:dyDescent="0.35">
      <c r="A10" t="s">
        <v>16</v>
      </c>
      <c r="B10" s="3">
        <v>-50</v>
      </c>
    </row>
    <row r="11" spans="1:4" x14ac:dyDescent="0.35">
      <c r="A11" t="s">
        <v>17</v>
      </c>
      <c r="B11">
        <v>10</v>
      </c>
    </row>
    <row r="13" spans="1:4" x14ac:dyDescent="0.35">
      <c r="A13" t="s">
        <v>18</v>
      </c>
      <c r="B13">
        <f>SUM(B3:B11)</f>
        <v>545</v>
      </c>
      <c r="C13" t="s">
        <v>19</v>
      </c>
      <c r="D13">
        <f>SUM(D3:D7)</f>
        <v>545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111F2-377B-426C-97A5-6A4168A9C92C}">
  <dimension ref="A1:C116"/>
  <sheetViews>
    <sheetView tabSelected="1" topLeftCell="A104" zoomScale="160" zoomScaleNormal="160" workbookViewId="0">
      <selection activeCell="B117" sqref="B117"/>
    </sheetView>
  </sheetViews>
  <sheetFormatPr defaultRowHeight="14.5" x14ac:dyDescent="0.35"/>
  <cols>
    <col min="1" max="1" width="14.36328125" customWidth="1"/>
    <col min="2" max="2" width="8.7265625" customWidth="1"/>
  </cols>
  <sheetData>
    <row r="1" spans="1:2" x14ac:dyDescent="0.35">
      <c r="A1" s="1" t="s">
        <v>20</v>
      </c>
    </row>
    <row r="2" spans="1:2" x14ac:dyDescent="0.35">
      <c r="A2" t="s">
        <v>21</v>
      </c>
      <c r="B2">
        <v>20</v>
      </c>
    </row>
    <row r="3" spans="1:2" x14ac:dyDescent="0.35">
      <c r="A3" t="s">
        <v>22</v>
      </c>
      <c r="B3">
        <v>2</v>
      </c>
    </row>
    <row r="4" spans="1:2" x14ac:dyDescent="0.35">
      <c r="A4" t="s">
        <v>23</v>
      </c>
      <c r="B4">
        <v>11</v>
      </c>
    </row>
    <row r="5" spans="1:2" x14ac:dyDescent="0.35">
      <c r="A5" t="s">
        <v>24</v>
      </c>
      <c r="B5">
        <v>11</v>
      </c>
    </row>
    <row r="7" spans="1:2" x14ac:dyDescent="0.35">
      <c r="A7" t="s">
        <v>25</v>
      </c>
    </row>
    <row r="8" spans="1:2" x14ac:dyDescent="0.35">
      <c r="A8" t="s">
        <v>21</v>
      </c>
      <c r="B8">
        <v>1</v>
      </c>
    </row>
    <row r="9" spans="1:2" x14ac:dyDescent="0.35">
      <c r="A9" t="s">
        <v>26</v>
      </c>
      <c r="B9">
        <v>1</v>
      </c>
    </row>
    <row r="11" spans="1:2" x14ac:dyDescent="0.35">
      <c r="A11" s="1" t="s">
        <v>27</v>
      </c>
    </row>
    <row r="12" spans="1:2" x14ac:dyDescent="0.35">
      <c r="A12" t="s">
        <v>28</v>
      </c>
      <c r="B12">
        <v>21</v>
      </c>
    </row>
    <row r="13" spans="1:2" x14ac:dyDescent="0.35">
      <c r="A13" t="s">
        <v>29</v>
      </c>
      <c r="B13">
        <v>21</v>
      </c>
    </row>
    <row r="15" spans="1:2" x14ac:dyDescent="0.35">
      <c r="A15" t="s">
        <v>30</v>
      </c>
    </row>
    <row r="16" spans="1:2" x14ac:dyDescent="0.35">
      <c r="A16" t="s">
        <v>31</v>
      </c>
      <c r="B16">
        <v>3.6</v>
      </c>
    </row>
    <row r="17" spans="1:2" x14ac:dyDescent="0.35">
      <c r="A17" t="s">
        <v>32</v>
      </c>
      <c r="B17">
        <v>3.6</v>
      </c>
    </row>
    <row r="19" spans="1:2" x14ac:dyDescent="0.35">
      <c r="A19" t="s">
        <v>33</v>
      </c>
    </row>
    <row r="20" spans="1:2" x14ac:dyDescent="0.35">
      <c r="A20" t="s">
        <v>34</v>
      </c>
      <c r="B20">
        <v>0.5</v>
      </c>
    </row>
    <row r="21" spans="1:2" x14ac:dyDescent="0.35">
      <c r="A21" t="s">
        <v>35</v>
      </c>
      <c r="B21">
        <v>1</v>
      </c>
    </row>
    <row r="22" spans="1:2" x14ac:dyDescent="0.35">
      <c r="A22" t="s">
        <v>36</v>
      </c>
      <c r="B22">
        <v>0.3</v>
      </c>
    </row>
    <row r="23" spans="1:2" x14ac:dyDescent="0.35">
      <c r="A23" t="s">
        <v>37</v>
      </c>
      <c r="B23">
        <v>1.8</v>
      </c>
    </row>
    <row r="25" spans="1:2" x14ac:dyDescent="0.35">
      <c r="A25" s="1" t="s">
        <v>38</v>
      </c>
    </row>
    <row r="26" spans="1:2" x14ac:dyDescent="0.35">
      <c r="A26" t="s">
        <v>39</v>
      </c>
      <c r="B26">
        <v>7</v>
      </c>
    </row>
    <row r="27" spans="1:2" x14ac:dyDescent="0.35">
      <c r="A27" t="s">
        <v>34</v>
      </c>
      <c r="B27">
        <v>2</v>
      </c>
    </row>
    <row r="28" spans="1:2" x14ac:dyDescent="0.35">
      <c r="A28" t="s">
        <v>35</v>
      </c>
      <c r="B28">
        <v>3</v>
      </c>
    </row>
    <row r="29" spans="1:2" x14ac:dyDescent="0.35">
      <c r="A29" t="s">
        <v>36</v>
      </c>
      <c r="B29">
        <v>1.5</v>
      </c>
    </row>
    <row r="30" spans="1:2" x14ac:dyDescent="0.35">
      <c r="A30" t="s">
        <v>40</v>
      </c>
      <c r="B30">
        <f>SUM(B26:B29)</f>
        <v>13.5</v>
      </c>
    </row>
    <row r="32" spans="1:2" x14ac:dyDescent="0.35">
      <c r="A32" t="s">
        <v>41</v>
      </c>
    </row>
    <row r="33" spans="1:2" x14ac:dyDescent="0.35">
      <c r="A33" t="s">
        <v>39</v>
      </c>
      <c r="B33">
        <f>PRODUCT(B26,23.5%)</f>
        <v>1.645</v>
      </c>
    </row>
    <row r="34" spans="1:2" x14ac:dyDescent="0.35">
      <c r="A34" t="s">
        <v>34</v>
      </c>
      <c r="B34">
        <f t="shared" ref="B34:B37" si="0">PRODUCT(B27,23.5%)</f>
        <v>0.47</v>
      </c>
    </row>
    <row r="35" spans="1:2" x14ac:dyDescent="0.35">
      <c r="A35" t="s">
        <v>35</v>
      </c>
      <c r="B35">
        <f t="shared" si="0"/>
        <v>0.70499999999999996</v>
      </c>
    </row>
    <row r="36" spans="1:2" x14ac:dyDescent="0.35">
      <c r="A36" t="s">
        <v>36</v>
      </c>
      <c r="B36">
        <f t="shared" si="0"/>
        <v>0.35249999999999998</v>
      </c>
    </row>
    <row r="37" spans="1:2" x14ac:dyDescent="0.35">
      <c r="A37" t="s">
        <v>42</v>
      </c>
      <c r="B37">
        <f t="shared" si="0"/>
        <v>3.1724999999999999</v>
      </c>
    </row>
    <row r="39" spans="1:2" x14ac:dyDescent="0.35">
      <c r="A39" t="s">
        <v>43</v>
      </c>
    </row>
    <row r="40" spans="1:2" x14ac:dyDescent="0.35">
      <c r="A40" t="s">
        <v>44</v>
      </c>
      <c r="B40">
        <f>PRODUCT(B30,10.5%)</f>
        <v>1.4175</v>
      </c>
    </row>
    <row r="41" spans="1:2" x14ac:dyDescent="0.35">
      <c r="A41" t="s">
        <v>42</v>
      </c>
      <c r="B41">
        <f>B40</f>
        <v>1.4175</v>
      </c>
    </row>
    <row r="43" spans="1:2" x14ac:dyDescent="0.35">
      <c r="A43" s="1" t="s">
        <v>45</v>
      </c>
    </row>
    <row r="44" spans="1:2" x14ac:dyDescent="0.35">
      <c r="A44" t="s">
        <v>34</v>
      </c>
      <c r="B44">
        <v>2</v>
      </c>
    </row>
    <row r="45" spans="1:2" x14ac:dyDescent="0.35">
      <c r="A45" t="s">
        <v>35</v>
      </c>
      <c r="B45">
        <v>1</v>
      </c>
    </row>
    <row r="46" spans="1:2" x14ac:dyDescent="0.35">
      <c r="A46" t="s">
        <v>22</v>
      </c>
      <c r="B46">
        <v>0.3</v>
      </c>
    </row>
    <row r="47" spans="1:2" x14ac:dyDescent="0.35">
      <c r="A47" t="s">
        <v>24</v>
      </c>
      <c r="B47">
        <v>3.3</v>
      </c>
    </row>
    <row r="49" spans="1:2" x14ac:dyDescent="0.35">
      <c r="A49" s="1" t="s">
        <v>46</v>
      </c>
    </row>
    <row r="50" spans="1:2" x14ac:dyDescent="0.35">
      <c r="A50" t="s">
        <v>36</v>
      </c>
      <c r="B50">
        <v>0.2</v>
      </c>
    </row>
    <row r="51" spans="1:2" x14ac:dyDescent="0.35">
      <c r="A51" t="s">
        <v>35</v>
      </c>
      <c r="B51">
        <v>0.4</v>
      </c>
    </row>
    <row r="52" spans="1:2" x14ac:dyDescent="0.35">
      <c r="A52" t="s">
        <v>26</v>
      </c>
      <c r="B52">
        <v>0.6</v>
      </c>
    </row>
    <row r="54" spans="1:2" x14ac:dyDescent="0.35">
      <c r="A54" s="1" t="s">
        <v>47</v>
      </c>
    </row>
    <row r="55" spans="1:2" x14ac:dyDescent="0.35">
      <c r="A55" t="s">
        <v>34</v>
      </c>
      <c r="B55">
        <v>4</v>
      </c>
    </row>
    <row r="56" spans="1:2" x14ac:dyDescent="0.35">
      <c r="A56" t="s">
        <v>35</v>
      </c>
      <c r="B56">
        <v>2</v>
      </c>
    </row>
    <row r="57" spans="1:2" x14ac:dyDescent="0.35">
      <c r="A57" t="s">
        <v>36</v>
      </c>
      <c r="B57">
        <v>0.8</v>
      </c>
    </row>
    <row r="58" spans="1:2" x14ac:dyDescent="0.35">
      <c r="A58" t="s">
        <v>37</v>
      </c>
      <c r="B58">
        <f>SUM(B55:B57)</f>
        <v>6.8</v>
      </c>
    </row>
    <row r="60" spans="1:2" x14ac:dyDescent="0.35">
      <c r="A60" t="s">
        <v>48</v>
      </c>
    </row>
    <row r="61" spans="1:2" x14ac:dyDescent="0.35">
      <c r="A61" t="s">
        <v>31</v>
      </c>
      <c r="B61">
        <v>3</v>
      </c>
    </row>
    <row r="62" spans="1:2" x14ac:dyDescent="0.35">
      <c r="A62" t="s">
        <v>22</v>
      </c>
      <c r="B62">
        <v>0.3</v>
      </c>
    </row>
    <row r="63" spans="1:2" x14ac:dyDescent="0.35">
      <c r="A63" t="s">
        <v>23</v>
      </c>
      <c r="B63">
        <v>3.3</v>
      </c>
    </row>
    <row r="65" spans="1:3" x14ac:dyDescent="0.35">
      <c r="A65" t="s">
        <v>49</v>
      </c>
    </row>
    <row r="66" spans="1:3" x14ac:dyDescent="0.35">
      <c r="A66" t="s">
        <v>36</v>
      </c>
      <c r="B66">
        <f>3/6</f>
        <v>0.5</v>
      </c>
    </row>
    <row r="67" spans="1:3" x14ac:dyDescent="0.35">
      <c r="A67" t="s">
        <v>37</v>
      </c>
      <c r="B67">
        <v>0.5</v>
      </c>
    </row>
    <row r="69" spans="1:3" x14ac:dyDescent="0.35">
      <c r="A69" t="s">
        <v>50</v>
      </c>
    </row>
    <row r="70" spans="1:3" x14ac:dyDescent="0.35">
      <c r="A70" t="s">
        <v>51</v>
      </c>
      <c r="B70">
        <f>SUM(B71:B73)</f>
        <v>38.614999999999995</v>
      </c>
    </row>
    <row r="71" spans="1:3" x14ac:dyDescent="0.35">
      <c r="A71" t="s">
        <v>52</v>
      </c>
      <c r="B71">
        <f>SUMIF(A1:A67,"Nợ TK 621",B1:B67)</f>
        <v>21</v>
      </c>
    </row>
    <row r="72" spans="1:3" x14ac:dyDescent="0.35">
      <c r="A72" t="s">
        <v>53</v>
      </c>
      <c r="B72">
        <f>SUMIF(A1:A67,"Nợ TK 622",B1:B67)</f>
        <v>8.6449999999999996</v>
      </c>
    </row>
    <row r="73" spans="1:3" x14ac:dyDescent="0.35">
      <c r="A73" t="s">
        <v>54</v>
      </c>
      <c r="B73">
        <f>SUMIF(A1:A67,"Nợ TK 627",B1:B67)</f>
        <v>8.9699999999999989</v>
      </c>
    </row>
    <row r="75" spans="1:3" x14ac:dyDescent="0.35">
      <c r="A75" t="s">
        <v>55</v>
      </c>
      <c r="C75">
        <f xml:space="preserve"> 10 + 38.615 - 5</f>
        <v>43.615000000000002</v>
      </c>
    </row>
    <row r="76" spans="1:3" x14ac:dyDescent="0.35">
      <c r="A76" t="s">
        <v>56</v>
      </c>
      <c r="C76">
        <f>43.615/1000</f>
        <v>4.3615000000000001E-2</v>
      </c>
    </row>
    <row r="78" spans="1:3" x14ac:dyDescent="0.35">
      <c r="A78" t="s">
        <v>57</v>
      </c>
    </row>
    <row r="79" spans="1:3" x14ac:dyDescent="0.35">
      <c r="A79" t="s">
        <v>58</v>
      </c>
      <c r="B79">
        <f xml:space="preserve"> 10 + 38.615 - 5</f>
        <v>43.615000000000002</v>
      </c>
    </row>
    <row r="80" spans="1:3" x14ac:dyDescent="0.35">
      <c r="A80" t="s">
        <v>59</v>
      </c>
      <c r="B80">
        <f xml:space="preserve"> 10 + 38.615 - 5</f>
        <v>43.615000000000002</v>
      </c>
    </row>
    <row r="82" spans="1:3" x14ac:dyDescent="0.35">
      <c r="A82" t="s">
        <v>60</v>
      </c>
    </row>
    <row r="83" spans="1:3" x14ac:dyDescent="0.35">
      <c r="A83" t="s">
        <v>61</v>
      </c>
      <c r="B83">
        <f>900*C76</f>
        <v>39.253500000000003</v>
      </c>
    </row>
    <row r="84" spans="1:3" x14ac:dyDescent="0.35">
      <c r="A84" t="s">
        <v>62</v>
      </c>
      <c r="B84">
        <f>B83</f>
        <v>39.253500000000003</v>
      </c>
    </row>
    <row r="86" spans="1:3" x14ac:dyDescent="0.35">
      <c r="A86" t="s">
        <v>68</v>
      </c>
      <c r="C86">
        <f>PRODUCT(1.3,C76)</f>
        <v>5.66995E-2</v>
      </c>
    </row>
    <row r="87" spans="1:3" x14ac:dyDescent="0.35">
      <c r="A87" t="s">
        <v>63</v>
      </c>
    </row>
    <row r="88" spans="1:3" x14ac:dyDescent="0.35">
      <c r="A88" t="s">
        <v>64</v>
      </c>
      <c r="B88">
        <f>SUM(B90:B91)/2</f>
        <v>28.066252500000001</v>
      </c>
    </row>
    <row r="89" spans="1:3" x14ac:dyDescent="0.35">
      <c r="A89" t="s">
        <v>65</v>
      </c>
      <c r="B89">
        <f>B88</f>
        <v>28.066252500000001</v>
      </c>
    </row>
    <row r="90" spans="1:3" x14ac:dyDescent="0.35">
      <c r="A90" t="s">
        <v>66</v>
      </c>
      <c r="B90">
        <f>C86*900</f>
        <v>51.02955</v>
      </c>
    </row>
    <row r="91" spans="1:3" x14ac:dyDescent="0.35">
      <c r="A91" t="s">
        <v>67</v>
      </c>
      <c r="B91">
        <f>B90*10%</f>
        <v>5.1029550000000006</v>
      </c>
    </row>
    <row r="93" spans="1:3" x14ac:dyDescent="0.35">
      <c r="A93" s="1" t="s">
        <v>69</v>
      </c>
    </row>
    <row r="94" spans="1:3" x14ac:dyDescent="0.35">
      <c r="A94" t="s">
        <v>36</v>
      </c>
      <c r="B94">
        <f>0.88/1.1</f>
        <v>0.79999999999999993</v>
      </c>
    </row>
    <row r="95" spans="1:3" x14ac:dyDescent="0.35">
      <c r="A95" t="s">
        <v>22</v>
      </c>
      <c r="B95">
        <v>0.08</v>
      </c>
    </row>
    <row r="96" spans="1:3" x14ac:dyDescent="0.35">
      <c r="A96" t="s">
        <v>26</v>
      </c>
      <c r="B96">
        <f>SUM(B94:B95)</f>
        <v>0.87999999999999989</v>
      </c>
    </row>
    <row r="98" spans="1:2" x14ac:dyDescent="0.35">
      <c r="A98" s="1" t="s">
        <v>70</v>
      </c>
    </row>
    <row r="99" spans="1:2" x14ac:dyDescent="0.35">
      <c r="A99" t="s">
        <v>64</v>
      </c>
      <c r="B99">
        <f>B89</f>
        <v>28.066252500000001</v>
      </c>
    </row>
    <row r="100" spans="1:2" x14ac:dyDescent="0.35">
      <c r="A100" t="s">
        <v>71</v>
      </c>
      <c r="B100">
        <f>B99</f>
        <v>28.066252500000001</v>
      </c>
    </row>
    <row r="102" spans="1:2" x14ac:dyDescent="0.35">
      <c r="A102" t="s">
        <v>72</v>
      </c>
    </row>
    <row r="103" spans="1:2" x14ac:dyDescent="0.35">
      <c r="A103" t="s">
        <v>73</v>
      </c>
      <c r="B103">
        <f>SUM(B104:B106)</f>
        <v>51.811000000000007</v>
      </c>
    </row>
    <row r="104" spans="1:2" x14ac:dyDescent="0.35">
      <c r="A104" t="s">
        <v>74</v>
      </c>
      <c r="B104">
        <f>SUMIF(A1:A101,"Nợ TK 632",B1:B101)</f>
        <v>39.253500000000003</v>
      </c>
    </row>
    <row r="105" spans="1:2" x14ac:dyDescent="0.35">
      <c r="A105" t="s">
        <v>75</v>
      </c>
      <c r="B105">
        <f>SUMIF(A1:A101,"Nợ TK 641",B1:B101)</f>
        <v>4.4524999999999997</v>
      </c>
    </row>
    <row r="106" spans="1:2" x14ac:dyDescent="0.35">
      <c r="A106" t="s">
        <v>76</v>
      </c>
      <c r="B106">
        <f>SUMIF(A1:A101,"Nợ TK 642",B1:B101)</f>
        <v>8.1050000000000004</v>
      </c>
    </row>
    <row r="108" spans="1:2" x14ac:dyDescent="0.35">
      <c r="A108" t="s">
        <v>77</v>
      </c>
    </row>
    <row r="109" spans="1:2" x14ac:dyDescent="0.35">
      <c r="A109" t="s">
        <v>78</v>
      </c>
      <c r="B109">
        <f>B90</f>
        <v>51.02955</v>
      </c>
    </row>
    <row r="110" spans="1:2" x14ac:dyDescent="0.35">
      <c r="A110" t="s">
        <v>79</v>
      </c>
      <c r="B110">
        <f>B109</f>
        <v>51.02955</v>
      </c>
    </row>
    <row r="112" spans="1:2" x14ac:dyDescent="0.35">
      <c r="A112" t="s">
        <v>80</v>
      </c>
      <c r="B112">
        <f>B103-B109</f>
        <v>0.78145000000000664</v>
      </c>
    </row>
    <row r="114" spans="1:2" x14ac:dyDescent="0.35">
      <c r="A114" t="s">
        <v>81</v>
      </c>
    </row>
    <row r="115" spans="1:2" x14ac:dyDescent="0.35">
      <c r="A115" t="s">
        <v>82</v>
      </c>
      <c r="B115">
        <f>B112</f>
        <v>0.78145000000000664</v>
      </c>
    </row>
    <row r="116" spans="1:2" x14ac:dyDescent="0.35">
      <c r="A116" t="s">
        <v>79</v>
      </c>
      <c r="B116">
        <f>B115</f>
        <v>0.78145000000000664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 Storm</dc:creator>
  <cp:lastModifiedBy>Paw Storm</cp:lastModifiedBy>
  <dcterms:created xsi:type="dcterms:W3CDTF">2024-11-16T13:43:55Z</dcterms:created>
  <dcterms:modified xsi:type="dcterms:W3CDTF">2024-11-16T17:29:06Z</dcterms:modified>
</cp:coreProperties>
</file>