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ea57f36b081bbb/Documents/"/>
    </mc:Choice>
  </mc:AlternateContent>
  <xr:revisionPtr revIDLastSave="0" documentId="8_{A947289C-EAC0-4D73-9618-0AB872BA186C}" xr6:coauthVersionLast="47" xr6:coauthVersionMax="47" xr10:uidLastSave="{00000000-0000-0000-0000-000000000000}"/>
  <bookViews>
    <workbookView xWindow="12960" yWindow="0" windowWidth="6330" windowHeight="11370" activeTab="1" xr2:uid="{64E7B9CC-B36F-43FC-8819-548BFC759B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2" l="1"/>
  <c r="B122" i="2"/>
  <c r="B118" i="2"/>
  <c r="B117" i="2"/>
  <c r="B114" i="2"/>
  <c r="B113" i="2"/>
  <c r="B112" i="2"/>
  <c r="B106" i="2"/>
  <c r="B109" i="2"/>
  <c r="B108" i="2"/>
  <c r="B107" i="2"/>
  <c r="B103" i="2"/>
  <c r="B102" i="2"/>
  <c r="B99" i="2"/>
  <c r="B97" i="2"/>
  <c r="B92" i="2"/>
  <c r="B91" i="2"/>
  <c r="B94" i="2"/>
  <c r="B93" i="2"/>
  <c r="C88" i="2"/>
  <c r="B86" i="2"/>
  <c r="B85" i="2"/>
  <c r="B82" i="2"/>
  <c r="B81" i="2"/>
  <c r="C78" i="2"/>
  <c r="C77" i="2"/>
  <c r="B72" i="2"/>
  <c r="B75" i="2"/>
  <c r="B74" i="2"/>
  <c r="B73" i="2"/>
  <c r="B63" i="2"/>
  <c r="B43" i="2"/>
  <c r="B42" i="2"/>
  <c r="B35" i="2"/>
  <c r="B36" i="2"/>
  <c r="B37" i="2"/>
  <c r="B38" i="2"/>
  <c r="B34" i="2"/>
  <c r="B30" i="2"/>
  <c r="B23" i="2"/>
  <c r="B5" i="2"/>
  <c r="B4" i="2"/>
  <c r="B3" i="2"/>
  <c r="E28" i="1"/>
  <c r="B28" i="1"/>
  <c r="E14" i="1"/>
  <c r="C12" i="1"/>
  <c r="D6" i="1"/>
  <c r="D3" i="1"/>
</calcChain>
</file>

<file path=xl/sharedStrings.xml><?xml version="1.0" encoding="utf-8"?>
<sst xmlns="http://schemas.openxmlformats.org/spreadsheetml/2006/main" count="131" uniqueCount="97">
  <si>
    <t>Trị giá xuất kho ngày 05/01:</t>
  </si>
  <si>
    <t xml:space="preserve">200*12000 + 100 * 12200 = </t>
  </si>
  <si>
    <t>Trị giá xuất kho ngày 15/01:</t>
  </si>
  <si>
    <t xml:space="preserve">400*12200 = </t>
  </si>
  <si>
    <t>Câu 1a:</t>
  </si>
  <si>
    <t>Câu 1b:</t>
  </si>
  <si>
    <t xml:space="preserve">Đơn giá BQGQ = </t>
  </si>
  <si>
    <t>200*12000 + 500*12200 + 300*12050</t>
  </si>
  <si>
    <t>200 + 500 + 300</t>
  </si>
  <si>
    <t>Trị giá xuất kho = 12115 * (300 + 400) =</t>
  </si>
  <si>
    <t>Tài sản</t>
  </si>
  <si>
    <t>Số tiền</t>
  </si>
  <si>
    <t>Nguồn vốn</t>
  </si>
  <si>
    <t>BẢNG CÂN ĐỐI KẾ TOÁN ĐẦU KỲ</t>
  </si>
  <si>
    <t>1. Tiền mặt</t>
  </si>
  <si>
    <t>2. Tiền gửi ngân hàng</t>
  </si>
  <si>
    <t>1. Vay ngắn hạn</t>
  </si>
  <si>
    <t>3. Nguyên vật liệu</t>
  </si>
  <si>
    <t>2. Phải trả người bán</t>
  </si>
  <si>
    <t>4. Tài sản cố định hữu hình</t>
  </si>
  <si>
    <t>5. Tài sản cố định vô hình</t>
  </si>
  <si>
    <t>6. Công cụ dụng cụ</t>
  </si>
  <si>
    <t>7. Phải thu khách hàng</t>
  </si>
  <si>
    <t>8. Hao mòn TSCD hữu hình</t>
  </si>
  <si>
    <t>3. Lợi nhuận chưa phân phối</t>
  </si>
  <si>
    <t>9. Chi phí SXKD dở dang</t>
  </si>
  <si>
    <t>4. Quỹ khen thường phúc lợi</t>
  </si>
  <si>
    <t>5. Nguồn vốn kinh doanh</t>
  </si>
  <si>
    <t>Tổng tài sản</t>
  </si>
  <si>
    <t>Tổng nguồn vốn</t>
  </si>
  <si>
    <t>1a.</t>
  </si>
  <si>
    <t>Nợ TK 152</t>
  </si>
  <si>
    <t>Nợ TK 133</t>
  </si>
  <si>
    <t xml:space="preserve">      Có TK 112</t>
  </si>
  <si>
    <t xml:space="preserve">      Có TK 331</t>
  </si>
  <si>
    <t>1b.</t>
  </si>
  <si>
    <t xml:space="preserve">      Có TK 111</t>
  </si>
  <si>
    <t>2.</t>
  </si>
  <si>
    <t>Nợ TK 621</t>
  </si>
  <si>
    <t xml:space="preserve">      Có TK 152</t>
  </si>
  <si>
    <t>3a.</t>
  </si>
  <si>
    <t>Nợ TK 242</t>
  </si>
  <si>
    <t xml:space="preserve">      Có TK 153</t>
  </si>
  <si>
    <t>3b.</t>
  </si>
  <si>
    <t>Nợ TK 627</t>
  </si>
  <si>
    <t>Nợ TK 642</t>
  </si>
  <si>
    <t>Nợ TK 641</t>
  </si>
  <si>
    <t xml:space="preserve">      Có TK 242</t>
  </si>
  <si>
    <t>4.</t>
  </si>
  <si>
    <t>Nợ TK 622</t>
  </si>
  <si>
    <t xml:space="preserve">      Có TK 334</t>
  </si>
  <si>
    <t>5a.</t>
  </si>
  <si>
    <t xml:space="preserve">      Có TK 338</t>
  </si>
  <si>
    <t>5b.</t>
  </si>
  <si>
    <t>Nợ TK 334</t>
  </si>
  <si>
    <t>(Khấu trừ lương nhân viên, nhân 10.5%)</t>
  </si>
  <si>
    <t>(Tính bảo hiểm, nhân 23.5%)</t>
  </si>
  <si>
    <t>6.</t>
  </si>
  <si>
    <t>7.</t>
  </si>
  <si>
    <t>8.</t>
  </si>
  <si>
    <t xml:space="preserve">      Có TK 214</t>
  </si>
  <si>
    <t>10a.</t>
  </si>
  <si>
    <t>10b.</t>
  </si>
  <si>
    <t>11a.</t>
  </si>
  <si>
    <t>Nợ TK 154</t>
  </si>
  <si>
    <t xml:space="preserve">      Có TK 621</t>
  </si>
  <si>
    <t xml:space="preserve">      Có TK 622</t>
  </si>
  <si>
    <t xml:space="preserve">      Có TK 627</t>
  </si>
  <si>
    <t>Z = 10 + 38.615 - 5 =</t>
  </si>
  <si>
    <t xml:space="preserve">Zdv = 43.615/1000 = </t>
  </si>
  <si>
    <t>11b.</t>
  </si>
  <si>
    <t>Nợ TK 155</t>
  </si>
  <si>
    <t xml:space="preserve">      Có TK 154</t>
  </si>
  <si>
    <t>12a.</t>
  </si>
  <si>
    <t>Nợ TK 632</t>
  </si>
  <si>
    <t xml:space="preserve">      Có TK 155</t>
  </si>
  <si>
    <t xml:space="preserve">Giá bán = 1.3*0.04362 = </t>
  </si>
  <si>
    <t>12b.</t>
  </si>
  <si>
    <t>Nợ TK 112</t>
  </si>
  <si>
    <t>Nợ TK 131</t>
  </si>
  <si>
    <t xml:space="preserve">      Có TK 511</t>
  </si>
  <si>
    <t xml:space="preserve">      Có TK 3331</t>
  </si>
  <si>
    <t>13.</t>
  </si>
  <si>
    <t>14.</t>
  </si>
  <si>
    <t xml:space="preserve">      Có TK 131</t>
  </si>
  <si>
    <t>15a.</t>
  </si>
  <si>
    <t>Nợ TK 911</t>
  </si>
  <si>
    <t xml:space="preserve">      Có TK 632</t>
  </si>
  <si>
    <t xml:space="preserve">      Có TK 641</t>
  </si>
  <si>
    <t xml:space="preserve">      Có TK 642</t>
  </si>
  <si>
    <t>15b.</t>
  </si>
  <si>
    <t>Nợ TK 511</t>
  </si>
  <si>
    <t xml:space="preserve">      Có TK 911</t>
  </si>
  <si>
    <t>Doanh nghiệp lỗ</t>
  </si>
  <si>
    <t>15c.</t>
  </si>
  <si>
    <t>Nợ TK 421</t>
  </si>
  <si>
    <t>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</si>
</sst>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F23F-142D-4C62-94A6-1942A14DB4ED}">
  <dimension ref="A1:F28"/>
  <sheetViews>
    <sheetView topLeftCell="A15" zoomScale="130" zoomScaleNormal="130" workbookViewId="0">
      <selection activeCell="B26" sqref="B26"/>
    </sheetView>
  </sheetViews>
  <sheetFormatPr defaultRowHeight="14.5" x14ac:dyDescent="0.35"/>
  <cols>
    <col min="1" max="1" width="23.7265625" customWidth="1"/>
    <col min="3" max="3" width="6.36328125" customWidth="1"/>
    <col min="4" max="4" width="24.81640625" bestFit="1" customWidth="1"/>
  </cols>
  <sheetData>
    <row r="1" spans="1:6" x14ac:dyDescent="0.35">
      <c r="A1" t="s">
        <v>4</v>
      </c>
    </row>
    <row r="2" spans="1:6" x14ac:dyDescent="0.35">
      <c r="A2" t="s">
        <v>0</v>
      </c>
    </row>
    <row r="3" spans="1:6" x14ac:dyDescent="0.35">
      <c r="A3" t="s">
        <v>1</v>
      </c>
      <c r="D3">
        <f>SUM(200*12000,100*12200)</f>
        <v>3620000</v>
      </c>
    </row>
    <row r="5" spans="1:6" x14ac:dyDescent="0.35">
      <c r="A5" t="s">
        <v>2</v>
      </c>
    </row>
    <row r="6" spans="1:6" x14ac:dyDescent="0.35">
      <c r="A6" t="s">
        <v>3</v>
      </c>
      <c r="D6">
        <f>400*12200</f>
        <v>4880000</v>
      </c>
    </row>
    <row r="8" spans="1:6" x14ac:dyDescent="0.35">
      <c r="A8" t="s">
        <v>5</v>
      </c>
    </row>
    <row r="9" spans="1:6" x14ac:dyDescent="0.35">
      <c r="A9" s="3" t="s">
        <v>6</v>
      </c>
      <c r="B9" s="3"/>
      <c r="C9" s="1" t="s">
        <v>7</v>
      </c>
      <c r="D9" s="1"/>
      <c r="E9" s="1"/>
      <c r="F9" s="1"/>
    </row>
    <row r="10" spans="1:6" x14ac:dyDescent="0.35">
      <c r="A10" s="3"/>
      <c r="B10" s="3"/>
      <c r="C10" s="2" t="s">
        <v>8</v>
      </c>
      <c r="D10" s="2"/>
      <c r="E10" s="2"/>
      <c r="F10" s="2"/>
    </row>
    <row r="12" spans="1:6" x14ac:dyDescent="0.35">
      <c r="A12" t="s">
        <v>6</v>
      </c>
      <c r="C12">
        <f>SUM(200*12000,500*12200,300*12050)/(SUM(200,500,300))</f>
        <v>12115</v>
      </c>
    </row>
    <row r="14" spans="1:6" x14ac:dyDescent="0.35">
      <c r="A14" t="s">
        <v>9</v>
      </c>
      <c r="E14">
        <f>12115*SUM(300,400)</f>
        <v>8480500</v>
      </c>
    </row>
    <row r="16" spans="1:6" x14ac:dyDescent="0.35">
      <c r="A16" s="2" t="s">
        <v>13</v>
      </c>
      <c r="B16" s="2"/>
      <c r="C16" s="2"/>
      <c r="D16" s="2"/>
      <c r="E16" s="2"/>
    </row>
    <row r="17" spans="1:5" x14ac:dyDescent="0.35">
      <c r="A17" t="s">
        <v>10</v>
      </c>
      <c r="B17" t="s">
        <v>11</v>
      </c>
      <c r="D17" t="s">
        <v>12</v>
      </c>
      <c r="E17" t="s">
        <v>11</v>
      </c>
    </row>
    <row r="18" spans="1:5" x14ac:dyDescent="0.35">
      <c r="A18" t="s">
        <v>14</v>
      </c>
      <c r="B18">
        <v>30</v>
      </c>
      <c r="D18" t="s">
        <v>16</v>
      </c>
      <c r="E18">
        <v>50</v>
      </c>
    </row>
    <row r="19" spans="1:5" x14ac:dyDescent="0.35">
      <c r="A19" t="s">
        <v>15</v>
      </c>
      <c r="B19">
        <v>80</v>
      </c>
      <c r="D19" t="s">
        <v>18</v>
      </c>
      <c r="E19">
        <v>30</v>
      </c>
    </row>
    <row r="20" spans="1:5" x14ac:dyDescent="0.35">
      <c r="A20" t="s">
        <v>17</v>
      </c>
      <c r="B20">
        <v>25</v>
      </c>
      <c r="D20" t="s">
        <v>24</v>
      </c>
      <c r="E20">
        <v>85</v>
      </c>
    </row>
    <row r="21" spans="1:5" x14ac:dyDescent="0.35">
      <c r="A21" t="s">
        <v>19</v>
      </c>
      <c r="B21">
        <v>300</v>
      </c>
      <c r="D21" t="s">
        <v>26</v>
      </c>
      <c r="E21">
        <v>20</v>
      </c>
    </row>
    <row r="22" spans="1:5" x14ac:dyDescent="0.35">
      <c r="A22" t="s">
        <v>20</v>
      </c>
      <c r="B22">
        <v>100</v>
      </c>
      <c r="D22" t="s">
        <v>27</v>
      </c>
      <c r="E22">
        <v>360</v>
      </c>
    </row>
    <row r="23" spans="1:5" x14ac:dyDescent="0.35">
      <c r="A23" t="s">
        <v>21</v>
      </c>
      <c r="B23">
        <v>15</v>
      </c>
    </row>
    <row r="24" spans="1:5" x14ac:dyDescent="0.35">
      <c r="A24" t="s">
        <v>22</v>
      </c>
      <c r="B24">
        <v>35</v>
      </c>
    </row>
    <row r="25" spans="1:5" x14ac:dyDescent="0.35">
      <c r="A25" t="s">
        <v>23</v>
      </c>
      <c r="B25" s="4">
        <v>-50</v>
      </c>
    </row>
    <row r="26" spans="1:5" x14ac:dyDescent="0.35">
      <c r="A26" t="s">
        <v>25</v>
      </c>
      <c r="B26">
        <v>10</v>
      </c>
    </row>
    <row r="28" spans="1:5" x14ac:dyDescent="0.35">
      <c r="A28" t="s">
        <v>28</v>
      </c>
      <c r="B28">
        <f>SUM(B18:B26)</f>
        <v>545</v>
      </c>
      <c r="D28" t="s">
        <v>29</v>
      </c>
      <c r="E28">
        <f>SUM(E18:E22)</f>
        <v>545</v>
      </c>
    </row>
  </sheetData>
  <mergeCells count="4">
    <mergeCell ref="C9:F9"/>
    <mergeCell ref="C10:F10"/>
    <mergeCell ref="A9:B10"/>
    <mergeCell ref="A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0D23-C35F-42C3-93DF-04331268F17A}">
  <dimension ref="A1:C124"/>
  <sheetViews>
    <sheetView tabSelected="1" topLeftCell="A118" zoomScale="160" zoomScaleNormal="160" workbookViewId="0">
      <selection activeCell="A122" sqref="A122:B124"/>
    </sheetView>
  </sheetViews>
  <sheetFormatPr defaultRowHeight="14.5" x14ac:dyDescent="0.35"/>
  <cols>
    <col min="1" max="1" width="14.1796875" customWidth="1"/>
    <col min="4" max="4" width="8.90625" customWidth="1"/>
  </cols>
  <sheetData>
    <row r="1" spans="1:2" x14ac:dyDescent="0.35">
      <c r="A1" t="s">
        <v>30</v>
      </c>
    </row>
    <row r="2" spans="1:2" x14ac:dyDescent="0.35">
      <c r="A2" t="s">
        <v>31</v>
      </c>
      <c r="B2">
        <v>20</v>
      </c>
    </row>
    <row r="3" spans="1:2" x14ac:dyDescent="0.35">
      <c r="A3" t="s">
        <v>32</v>
      </c>
      <c r="B3">
        <f>20*10%</f>
        <v>2</v>
      </c>
    </row>
    <row r="4" spans="1:2" x14ac:dyDescent="0.35">
      <c r="A4" t="s">
        <v>33</v>
      </c>
      <c r="B4">
        <f>SUM(B2:B3)/2</f>
        <v>11</v>
      </c>
    </row>
    <row r="5" spans="1:2" x14ac:dyDescent="0.35">
      <c r="A5" t="s">
        <v>34</v>
      </c>
      <c r="B5">
        <f>B4</f>
        <v>11</v>
      </c>
    </row>
    <row r="7" spans="1:2" x14ac:dyDescent="0.35">
      <c r="A7" t="s">
        <v>35</v>
      </c>
    </row>
    <row r="8" spans="1:2" x14ac:dyDescent="0.35">
      <c r="A8" t="s">
        <v>31</v>
      </c>
      <c r="B8">
        <v>1</v>
      </c>
    </row>
    <row r="9" spans="1:2" x14ac:dyDescent="0.35">
      <c r="A9" t="s">
        <v>36</v>
      </c>
      <c r="B9">
        <v>1</v>
      </c>
    </row>
    <row r="11" spans="1:2" x14ac:dyDescent="0.35">
      <c r="A11" s="5" t="s">
        <v>37</v>
      </c>
    </row>
    <row r="12" spans="1:2" x14ac:dyDescent="0.35">
      <c r="A12" t="s">
        <v>38</v>
      </c>
      <c r="B12">
        <v>21</v>
      </c>
    </row>
    <row r="13" spans="1:2" x14ac:dyDescent="0.35">
      <c r="A13" t="s">
        <v>39</v>
      </c>
      <c r="B13">
        <v>21</v>
      </c>
    </row>
    <row r="15" spans="1:2" x14ac:dyDescent="0.35">
      <c r="A15" t="s">
        <v>40</v>
      </c>
    </row>
    <row r="16" spans="1:2" x14ac:dyDescent="0.35">
      <c r="A16" t="s">
        <v>41</v>
      </c>
      <c r="B16">
        <v>3.6</v>
      </c>
    </row>
    <row r="17" spans="1:2" x14ac:dyDescent="0.35">
      <c r="A17" t="s">
        <v>42</v>
      </c>
      <c r="B17">
        <v>3.6</v>
      </c>
    </row>
    <row r="19" spans="1:2" x14ac:dyDescent="0.35">
      <c r="A19" t="s">
        <v>43</v>
      </c>
    </row>
    <row r="20" spans="1:2" x14ac:dyDescent="0.35">
      <c r="A20" t="s">
        <v>44</v>
      </c>
      <c r="B20">
        <v>0.5</v>
      </c>
    </row>
    <row r="21" spans="1:2" x14ac:dyDescent="0.35">
      <c r="A21" t="s">
        <v>45</v>
      </c>
      <c r="B21">
        <v>1</v>
      </c>
    </row>
    <row r="22" spans="1:2" x14ac:dyDescent="0.35">
      <c r="A22" t="s">
        <v>46</v>
      </c>
      <c r="B22">
        <v>0.3</v>
      </c>
    </row>
    <row r="23" spans="1:2" x14ac:dyDescent="0.35">
      <c r="A23" t="s">
        <v>47</v>
      </c>
      <c r="B23">
        <f>SUM(B20:B22)</f>
        <v>1.8</v>
      </c>
    </row>
    <row r="25" spans="1:2" x14ac:dyDescent="0.35">
      <c r="A25" s="5" t="s">
        <v>48</v>
      </c>
    </row>
    <row r="26" spans="1:2" x14ac:dyDescent="0.35">
      <c r="A26" t="s">
        <v>49</v>
      </c>
      <c r="B26">
        <v>7</v>
      </c>
    </row>
    <row r="27" spans="1:2" x14ac:dyDescent="0.35">
      <c r="A27" t="s">
        <v>44</v>
      </c>
      <c r="B27">
        <v>2</v>
      </c>
    </row>
    <row r="28" spans="1:2" x14ac:dyDescent="0.35">
      <c r="A28" t="s">
        <v>45</v>
      </c>
      <c r="B28">
        <v>3</v>
      </c>
    </row>
    <row r="29" spans="1:2" x14ac:dyDescent="0.35">
      <c r="A29" t="s">
        <v>46</v>
      </c>
      <c r="B29">
        <v>1.5</v>
      </c>
    </row>
    <row r="30" spans="1:2" x14ac:dyDescent="0.35">
      <c r="A30" t="s">
        <v>50</v>
      </c>
      <c r="B30">
        <f>SUM(B26:B29)</f>
        <v>13.5</v>
      </c>
    </row>
    <row r="32" spans="1:2" x14ac:dyDescent="0.35">
      <c r="A32" t="s">
        <v>56</v>
      </c>
    </row>
    <row r="33" spans="1:2" x14ac:dyDescent="0.35">
      <c r="A33" t="s">
        <v>51</v>
      </c>
    </row>
    <row r="34" spans="1:2" x14ac:dyDescent="0.35">
      <c r="A34" t="s">
        <v>49</v>
      </c>
      <c r="B34">
        <f>B26*23.5%</f>
        <v>1.645</v>
      </c>
    </row>
    <row r="35" spans="1:2" x14ac:dyDescent="0.35">
      <c r="A35" t="s">
        <v>44</v>
      </c>
      <c r="B35">
        <f>B27*23.5%</f>
        <v>0.47</v>
      </c>
    </row>
    <row r="36" spans="1:2" x14ac:dyDescent="0.35">
      <c r="A36" t="s">
        <v>45</v>
      </c>
      <c r="B36">
        <f>B28*23.5%</f>
        <v>0.70499999999999996</v>
      </c>
    </row>
    <row r="37" spans="1:2" x14ac:dyDescent="0.35">
      <c r="A37" t="s">
        <v>46</v>
      </c>
      <c r="B37">
        <f>B29*23.5%</f>
        <v>0.35249999999999998</v>
      </c>
    </row>
    <row r="38" spans="1:2" x14ac:dyDescent="0.35">
      <c r="A38" t="s">
        <v>52</v>
      </c>
      <c r="B38">
        <f>B30*23.5%</f>
        <v>3.1724999999999999</v>
      </c>
    </row>
    <row r="40" spans="1:2" x14ac:dyDescent="0.35">
      <c r="A40" t="s">
        <v>55</v>
      </c>
    </row>
    <row r="41" spans="1:2" x14ac:dyDescent="0.35">
      <c r="A41" t="s">
        <v>53</v>
      </c>
    </row>
    <row r="42" spans="1:2" x14ac:dyDescent="0.35">
      <c r="A42" t="s">
        <v>54</v>
      </c>
      <c r="B42">
        <f>B30*10.5%</f>
        <v>1.4175</v>
      </c>
    </row>
    <row r="43" spans="1:2" x14ac:dyDescent="0.35">
      <c r="A43" t="s">
        <v>52</v>
      </c>
      <c r="B43">
        <f>B42</f>
        <v>1.4175</v>
      </c>
    </row>
    <row r="45" spans="1:2" x14ac:dyDescent="0.35">
      <c r="A45" s="5" t="s">
        <v>57</v>
      </c>
    </row>
    <row r="46" spans="1:2" x14ac:dyDescent="0.35">
      <c r="A46" t="s">
        <v>44</v>
      </c>
      <c r="B46">
        <v>2</v>
      </c>
    </row>
    <row r="47" spans="1:2" x14ac:dyDescent="0.35">
      <c r="A47" t="s">
        <v>45</v>
      </c>
      <c r="B47">
        <v>1</v>
      </c>
    </row>
    <row r="48" spans="1:2" x14ac:dyDescent="0.35">
      <c r="A48" t="s">
        <v>32</v>
      </c>
      <c r="B48">
        <v>0.3</v>
      </c>
    </row>
    <row r="49" spans="1:2" x14ac:dyDescent="0.35">
      <c r="A49" t="s">
        <v>34</v>
      </c>
      <c r="B49">
        <v>3.3</v>
      </c>
    </row>
    <row r="51" spans="1:2" x14ac:dyDescent="0.35">
      <c r="A51" s="5" t="s">
        <v>58</v>
      </c>
    </row>
    <row r="52" spans="1:2" x14ac:dyDescent="0.35">
      <c r="A52" t="s">
        <v>46</v>
      </c>
      <c r="B52">
        <v>0.2</v>
      </c>
    </row>
    <row r="53" spans="1:2" x14ac:dyDescent="0.35">
      <c r="A53" t="s">
        <v>45</v>
      </c>
      <c r="B53">
        <v>0.4</v>
      </c>
    </row>
    <row r="54" spans="1:2" x14ac:dyDescent="0.35">
      <c r="A54" t="s">
        <v>36</v>
      </c>
      <c r="B54">
        <v>0.6</v>
      </c>
    </row>
    <row r="56" spans="1:2" x14ac:dyDescent="0.35">
      <c r="A56" s="5" t="s">
        <v>59</v>
      </c>
    </row>
    <row r="57" spans="1:2" x14ac:dyDescent="0.35">
      <c r="A57" t="s">
        <v>44</v>
      </c>
      <c r="B57">
        <v>4</v>
      </c>
    </row>
    <row r="58" spans="1:2" x14ac:dyDescent="0.35">
      <c r="A58" t="s">
        <v>45</v>
      </c>
      <c r="B58">
        <v>2</v>
      </c>
    </row>
    <row r="59" spans="1:2" x14ac:dyDescent="0.35">
      <c r="A59" t="s">
        <v>46</v>
      </c>
      <c r="B59">
        <v>0.8</v>
      </c>
    </row>
    <row r="60" spans="1:2" x14ac:dyDescent="0.35">
      <c r="A60" t="s">
        <v>60</v>
      </c>
      <c r="B60">
        <v>6.8</v>
      </c>
    </row>
    <row r="62" spans="1:2" x14ac:dyDescent="0.35">
      <c r="A62" t="s">
        <v>61</v>
      </c>
    </row>
    <row r="63" spans="1:2" x14ac:dyDescent="0.35">
      <c r="A63" t="s">
        <v>41</v>
      </c>
      <c r="B63">
        <f>3.3/1.1</f>
        <v>2.9999999999999996</v>
      </c>
    </row>
    <row r="64" spans="1:2" x14ac:dyDescent="0.35">
      <c r="A64" t="s">
        <v>32</v>
      </c>
      <c r="B64">
        <v>0.3</v>
      </c>
    </row>
    <row r="65" spans="1:3" x14ac:dyDescent="0.35">
      <c r="A65" t="s">
        <v>33</v>
      </c>
      <c r="B65">
        <v>3.3</v>
      </c>
    </row>
    <row r="67" spans="1:3" x14ac:dyDescent="0.35">
      <c r="A67" t="s">
        <v>62</v>
      </c>
    </row>
    <row r="68" spans="1:3" x14ac:dyDescent="0.35">
      <c r="A68" t="s">
        <v>46</v>
      </c>
      <c r="B68" s="6">
        <v>0.5</v>
      </c>
    </row>
    <row r="69" spans="1:3" x14ac:dyDescent="0.35">
      <c r="A69" t="s">
        <v>47</v>
      </c>
      <c r="B69" s="6">
        <v>0.5</v>
      </c>
    </row>
    <row r="71" spans="1:3" x14ac:dyDescent="0.35">
      <c r="A71" t="s">
        <v>63</v>
      </c>
    </row>
    <row r="72" spans="1:3" x14ac:dyDescent="0.35">
      <c r="A72" t="s">
        <v>64</v>
      </c>
      <c r="B72">
        <f>SUM(B73:B75)</f>
        <v>38.614999999999995</v>
      </c>
    </row>
    <row r="73" spans="1:3" x14ac:dyDescent="0.35">
      <c r="A73" t="s">
        <v>65</v>
      </c>
      <c r="B73">
        <f>SUMIF(A1:A69,"Nợ TK 621",B1:B69)</f>
        <v>21</v>
      </c>
    </row>
    <row r="74" spans="1:3" x14ac:dyDescent="0.35">
      <c r="A74" t="s">
        <v>66</v>
      </c>
      <c r="B74">
        <f>SUMIF(A1:A69,"Nợ TK 622",B1:B69)</f>
        <v>8.6449999999999996</v>
      </c>
    </row>
    <row r="75" spans="1:3" x14ac:dyDescent="0.35">
      <c r="A75" t="s">
        <v>67</v>
      </c>
      <c r="B75">
        <f>SUMIF(A1:A69,"Nợ TK 627",B1:B69)</f>
        <v>8.9699999999999989</v>
      </c>
    </row>
    <row r="77" spans="1:3" x14ac:dyDescent="0.35">
      <c r="A77" t="s">
        <v>68</v>
      </c>
      <c r="C77">
        <f>10+38.615-5</f>
        <v>43.615000000000002</v>
      </c>
    </row>
    <row r="78" spans="1:3" x14ac:dyDescent="0.35">
      <c r="A78" t="s">
        <v>69</v>
      </c>
      <c r="C78">
        <f>43.615/1000</f>
        <v>4.3615000000000001E-2</v>
      </c>
    </row>
    <row r="80" spans="1:3" x14ac:dyDescent="0.35">
      <c r="A80" t="s">
        <v>70</v>
      </c>
    </row>
    <row r="81" spans="1:3" x14ac:dyDescent="0.35">
      <c r="A81" t="s">
        <v>71</v>
      </c>
      <c r="B81">
        <f>C77</f>
        <v>43.615000000000002</v>
      </c>
    </row>
    <row r="82" spans="1:3" x14ac:dyDescent="0.35">
      <c r="A82" t="s">
        <v>72</v>
      </c>
      <c r="B82">
        <f>C77</f>
        <v>43.615000000000002</v>
      </c>
    </row>
    <row r="84" spans="1:3" x14ac:dyDescent="0.35">
      <c r="A84" t="s">
        <v>73</v>
      </c>
    </row>
    <row r="85" spans="1:3" x14ac:dyDescent="0.35">
      <c r="A85" t="s">
        <v>74</v>
      </c>
      <c r="B85">
        <f>900*C78</f>
        <v>39.253500000000003</v>
      </c>
    </row>
    <row r="86" spans="1:3" x14ac:dyDescent="0.35">
      <c r="A86" t="s">
        <v>75</v>
      </c>
      <c r="B86">
        <f>B85</f>
        <v>39.253500000000003</v>
      </c>
    </row>
    <row r="88" spans="1:3" x14ac:dyDescent="0.35">
      <c r="A88" t="s">
        <v>76</v>
      </c>
      <c r="C88">
        <f>1.3*C78</f>
        <v>5.66995E-2</v>
      </c>
    </row>
    <row r="90" spans="1:3" x14ac:dyDescent="0.35">
      <c r="A90" t="s">
        <v>77</v>
      </c>
    </row>
    <row r="91" spans="1:3" x14ac:dyDescent="0.35">
      <c r="A91" t="s">
        <v>78</v>
      </c>
      <c r="B91">
        <f>SUM(B93:B94)/2</f>
        <v>28.066252500000001</v>
      </c>
    </row>
    <row r="92" spans="1:3" x14ac:dyDescent="0.35">
      <c r="A92" t="s">
        <v>79</v>
      </c>
      <c r="B92">
        <f>B91</f>
        <v>28.066252500000001</v>
      </c>
    </row>
    <row r="93" spans="1:3" x14ac:dyDescent="0.35">
      <c r="A93" t="s">
        <v>80</v>
      </c>
      <c r="B93">
        <f>C88*900</f>
        <v>51.02955</v>
      </c>
    </row>
    <row r="94" spans="1:3" x14ac:dyDescent="0.35">
      <c r="A94" t="s">
        <v>81</v>
      </c>
      <c r="B94">
        <f>B93*10%</f>
        <v>5.1029550000000006</v>
      </c>
    </row>
    <row r="96" spans="1:3" x14ac:dyDescent="0.35">
      <c r="A96" s="5" t="s">
        <v>82</v>
      </c>
    </row>
    <row r="97" spans="1:2" x14ac:dyDescent="0.35">
      <c r="A97" t="s">
        <v>46</v>
      </c>
      <c r="B97">
        <f>0.88/1.1</f>
        <v>0.79999999999999993</v>
      </c>
    </row>
    <row r="98" spans="1:2" x14ac:dyDescent="0.35">
      <c r="A98" t="s">
        <v>32</v>
      </c>
      <c r="B98">
        <v>0.08</v>
      </c>
    </row>
    <row r="99" spans="1:2" x14ac:dyDescent="0.35">
      <c r="A99" t="s">
        <v>36</v>
      </c>
      <c r="B99">
        <f>SUM(B97:B98)</f>
        <v>0.87999999999999989</v>
      </c>
    </row>
    <row r="101" spans="1:2" x14ac:dyDescent="0.35">
      <c r="A101" s="5" t="s">
        <v>83</v>
      </c>
    </row>
    <row r="102" spans="1:2" x14ac:dyDescent="0.35">
      <c r="A102" t="s">
        <v>78</v>
      </c>
      <c r="B102">
        <f>B92</f>
        <v>28.066252500000001</v>
      </c>
    </row>
    <row r="103" spans="1:2" x14ac:dyDescent="0.35">
      <c r="A103" t="s">
        <v>84</v>
      </c>
      <c r="B103">
        <f>B92</f>
        <v>28.066252500000001</v>
      </c>
    </row>
    <row r="105" spans="1:2" x14ac:dyDescent="0.35">
      <c r="A105" t="s">
        <v>85</v>
      </c>
    </row>
    <row r="106" spans="1:2" x14ac:dyDescent="0.35">
      <c r="A106" t="s">
        <v>86</v>
      </c>
      <c r="B106">
        <f>SUM(B107:B109)</f>
        <v>51.811000000000007</v>
      </c>
    </row>
    <row r="107" spans="1:2" x14ac:dyDescent="0.35">
      <c r="A107" t="s">
        <v>87</v>
      </c>
      <c r="B107">
        <f>SUMIF(A1:A103,"Nợ TK 632",B1:B103)</f>
        <v>39.253500000000003</v>
      </c>
    </row>
    <row r="108" spans="1:2" x14ac:dyDescent="0.35">
      <c r="A108" t="s">
        <v>88</v>
      </c>
      <c r="B108">
        <f>SUMIF(A1:A103,"Nợ TK 641",B1:B103)</f>
        <v>4.4524999999999997</v>
      </c>
    </row>
    <row r="109" spans="1:2" x14ac:dyDescent="0.35">
      <c r="A109" t="s">
        <v>89</v>
      </c>
      <c r="B109">
        <f>SUMIF(A1:A103,"Nợ TK 642",B1:B103)</f>
        <v>8.1050000000000004</v>
      </c>
    </row>
    <row r="111" spans="1:2" x14ac:dyDescent="0.35">
      <c r="A111" t="s">
        <v>90</v>
      </c>
    </row>
    <row r="112" spans="1:2" x14ac:dyDescent="0.35">
      <c r="A112" t="s">
        <v>91</v>
      </c>
      <c r="B112">
        <f>B93</f>
        <v>51.02955</v>
      </c>
    </row>
    <row r="113" spans="1:2" x14ac:dyDescent="0.35">
      <c r="A113" t="s">
        <v>92</v>
      </c>
      <c r="B113">
        <f>B112</f>
        <v>51.02955</v>
      </c>
    </row>
    <row r="114" spans="1:2" x14ac:dyDescent="0.35">
      <c r="A114" t="s">
        <v>93</v>
      </c>
      <c r="B114">
        <f>B106-B112</f>
        <v>0.78145000000000664</v>
      </c>
    </row>
    <row r="116" spans="1:2" x14ac:dyDescent="0.35">
      <c r="A116" t="s">
        <v>94</v>
      </c>
    </row>
    <row r="117" spans="1:2" x14ac:dyDescent="0.35">
      <c r="A117" t="s">
        <v>95</v>
      </c>
      <c r="B117">
        <f>B114</f>
        <v>0.78145000000000664</v>
      </c>
    </row>
    <row r="118" spans="1:2" x14ac:dyDescent="0.35">
      <c r="A118" t="s">
        <v>92</v>
      </c>
      <c r="B118">
        <f>B114</f>
        <v>0.78145000000000664</v>
      </c>
    </row>
    <row r="121" spans="1:2" x14ac:dyDescent="0.35">
      <c r="A121" s="5" t="s">
        <v>96</v>
      </c>
    </row>
    <row r="122" spans="1:2" x14ac:dyDescent="0.35">
      <c r="A122" t="s">
        <v>46</v>
      </c>
      <c r="B122">
        <f>3.3/1.1</f>
        <v>2.9999999999999996</v>
      </c>
    </row>
    <row r="123" spans="1:2" x14ac:dyDescent="0.35">
      <c r="A123" t="s">
        <v>32</v>
      </c>
      <c r="B123">
        <v>0.3</v>
      </c>
    </row>
    <row r="124" spans="1:2" x14ac:dyDescent="0.35">
      <c r="A124" t="s">
        <v>33</v>
      </c>
      <c r="B124">
        <f>SUM(B122:B123)</f>
        <v>3.2999999999999994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 Storm</dc:creator>
  <cp:lastModifiedBy>Paw Storm</cp:lastModifiedBy>
  <dcterms:created xsi:type="dcterms:W3CDTF">2024-11-17T03:19:02Z</dcterms:created>
  <dcterms:modified xsi:type="dcterms:W3CDTF">2024-11-17T05:02:28Z</dcterms:modified>
</cp:coreProperties>
</file>