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ea57f36b081bbb/Documents/OneNote Notebooks/"/>
    </mc:Choice>
  </mc:AlternateContent>
  <xr:revisionPtr revIDLastSave="3" documentId="8_{ED6C5AC5-797C-4628-96AB-4BE05B9B4CA3}" xr6:coauthVersionLast="47" xr6:coauthVersionMax="47" xr10:uidLastSave="{14E9C283-BCDD-4525-9122-16A6FFAF8EB2}"/>
  <bookViews>
    <workbookView xWindow="-110" yWindow="-110" windowWidth="19420" windowHeight="11500" activeTab="1" xr2:uid="{D70A4B23-0147-4232-B427-B653A5AF24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1" i="2" l="1"/>
  <c r="B130" i="2"/>
  <c r="B127" i="2"/>
  <c r="B125" i="2"/>
  <c r="B124" i="2"/>
  <c r="B118" i="2"/>
  <c r="B121" i="2"/>
  <c r="B120" i="2"/>
  <c r="B119" i="2"/>
  <c r="B115" i="2"/>
  <c r="B114" i="2"/>
  <c r="B111" i="2"/>
  <c r="B110" i="2"/>
  <c r="B101" i="2"/>
  <c r="B100" i="2"/>
  <c r="B103" i="2"/>
  <c r="B102" i="2"/>
  <c r="C97" i="2"/>
  <c r="B95" i="2"/>
  <c r="B94" i="2"/>
  <c r="B91" i="2"/>
  <c r="B90" i="2"/>
  <c r="C87" i="2"/>
  <c r="C86" i="2"/>
  <c r="B81" i="2"/>
  <c r="B84" i="2"/>
  <c r="B83" i="2"/>
  <c r="B82" i="2"/>
  <c r="B72" i="2"/>
  <c r="B69" i="2"/>
  <c r="B63" i="2"/>
  <c r="B62" i="2"/>
  <c r="B61" i="2"/>
  <c r="B60" i="2"/>
  <c r="B57" i="2"/>
  <c r="B51" i="2"/>
  <c r="B50" i="2"/>
  <c r="B44" i="2"/>
  <c r="B45" i="2"/>
  <c r="B46" i="2"/>
  <c r="B47" i="2"/>
  <c r="B43" i="2"/>
  <c r="B40" i="2"/>
  <c r="B28" i="2"/>
  <c r="B21" i="2"/>
  <c r="B5" i="2"/>
  <c r="B4" i="2"/>
  <c r="B3" i="2"/>
  <c r="B2" i="2"/>
  <c r="E13" i="1"/>
  <c r="B13" i="1"/>
</calcChain>
</file>

<file path=xl/sharedStrings.xml><?xml version="1.0" encoding="utf-8"?>
<sst xmlns="http://schemas.openxmlformats.org/spreadsheetml/2006/main" count="125" uniqueCount="88">
  <si>
    <t>Tài sản</t>
  </si>
  <si>
    <t>Nguồn vốn</t>
  </si>
  <si>
    <t>Số tiền</t>
  </si>
  <si>
    <t>BẢNG CÂN ĐỐI KẾ TOÁN ĐẦU KỲ</t>
  </si>
  <si>
    <t>1. Tiền mặt</t>
  </si>
  <si>
    <t>2. Tiền gửi ngân hàng</t>
  </si>
  <si>
    <t>3. Nguyên vật liệu</t>
  </si>
  <si>
    <t>4. Tài sản cố định hữu hình</t>
  </si>
  <si>
    <t>5. Tài sản cố định vô hình</t>
  </si>
  <si>
    <t>6. Công cụ dụng cụ</t>
  </si>
  <si>
    <t>7. Phải thu khách hàng</t>
  </si>
  <si>
    <t>8. Hao mòn TSCD hữu hình</t>
  </si>
  <si>
    <t>9. Chi phí SXKD dở dang</t>
  </si>
  <si>
    <t>1. Vay ngắn hạn</t>
  </si>
  <si>
    <t>2. Phải trả người bán</t>
  </si>
  <si>
    <t>3. Lợi nhuận chưa phân phối</t>
  </si>
  <si>
    <t>4. Quỹ khen thưởng phúc lợi</t>
  </si>
  <si>
    <t>5. Nguồn vốn kinh doanh</t>
  </si>
  <si>
    <t>Tổng tài sản</t>
  </si>
  <si>
    <t>Tổng nguồn vốn</t>
  </si>
  <si>
    <t>1a.</t>
  </si>
  <si>
    <t>Nợ TK 621</t>
  </si>
  <si>
    <t>Nợ TK 133</t>
  </si>
  <si>
    <t xml:space="preserve">      Có TK 112</t>
  </si>
  <si>
    <t xml:space="preserve">      Có TK 331</t>
  </si>
  <si>
    <t>1b.</t>
  </si>
  <si>
    <t xml:space="preserve">      Có TK 111</t>
  </si>
  <si>
    <t>2.</t>
  </si>
  <si>
    <t>Nợ TK 141</t>
  </si>
  <si>
    <t>3.</t>
  </si>
  <si>
    <t>Nợ TK 627</t>
  </si>
  <si>
    <t xml:space="preserve">      Có TK 152</t>
  </si>
  <si>
    <t>4a.</t>
  </si>
  <si>
    <t>Nợ TK 242</t>
  </si>
  <si>
    <t xml:space="preserve">      Có TK 153</t>
  </si>
  <si>
    <t>4b.</t>
  </si>
  <si>
    <t>Nợ TK 642</t>
  </si>
  <si>
    <t>Nợ TK 641</t>
  </si>
  <si>
    <t xml:space="preserve">      Có TK 242</t>
  </si>
  <si>
    <t>5.</t>
  </si>
  <si>
    <t>Nợ TK 153</t>
  </si>
  <si>
    <t>6.</t>
  </si>
  <si>
    <t>Nợ TK 622</t>
  </si>
  <si>
    <t xml:space="preserve">      Có TK 334</t>
  </si>
  <si>
    <t>7a.</t>
  </si>
  <si>
    <t xml:space="preserve">      Có TK 338</t>
  </si>
  <si>
    <t>7b.</t>
  </si>
  <si>
    <t>Nợ TK 334</t>
  </si>
  <si>
    <t>8.</t>
  </si>
  <si>
    <t>9.</t>
  </si>
  <si>
    <t>10.</t>
  </si>
  <si>
    <t xml:space="preserve">      Có TK 214</t>
  </si>
  <si>
    <t>11a.</t>
  </si>
  <si>
    <t>11b.</t>
  </si>
  <si>
    <t>12a.</t>
  </si>
  <si>
    <t>Nợ TK 154</t>
  </si>
  <si>
    <t xml:space="preserve">      Có TK 621</t>
  </si>
  <si>
    <t xml:space="preserve">      Có TK 622</t>
  </si>
  <si>
    <t xml:space="preserve">      Có TK 627</t>
  </si>
  <si>
    <t>Z = 13.5 + 83.3675 - 5 =</t>
  </si>
  <si>
    <t xml:space="preserve">Zdv = 91.8675/1000 = </t>
  </si>
  <si>
    <t>12b.</t>
  </si>
  <si>
    <t>Nợ TK 155</t>
  </si>
  <si>
    <t xml:space="preserve">      Có TK 154</t>
  </si>
  <si>
    <t>13b.</t>
  </si>
  <si>
    <t>Nợ TK 632</t>
  </si>
  <si>
    <t xml:space="preserve">      Có TK 155</t>
  </si>
  <si>
    <t>13a.</t>
  </si>
  <si>
    <t>Giá bán = 1.6 * 0.09187 =</t>
  </si>
  <si>
    <t>Nợ TK 112</t>
  </si>
  <si>
    <t>Nợ TK 131</t>
  </si>
  <si>
    <t xml:space="preserve">      Có TK 511</t>
  </si>
  <si>
    <t xml:space="preserve">      Có TK 3331</t>
  </si>
  <si>
    <t>13c.</t>
  </si>
  <si>
    <t>14.</t>
  </si>
  <si>
    <t xml:space="preserve">      Có TK 131</t>
  </si>
  <si>
    <t>15.</t>
  </si>
  <si>
    <t>16a.</t>
  </si>
  <si>
    <t>Nợ TK 911</t>
  </si>
  <si>
    <t xml:space="preserve">      Có TK 632</t>
  </si>
  <si>
    <t xml:space="preserve">      Có TK 641</t>
  </si>
  <si>
    <t xml:space="preserve">      Có TK 642</t>
  </si>
  <si>
    <t>16b.</t>
  </si>
  <si>
    <t>Nợ TK 511</t>
  </si>
  <si>
    <t xml:space="preserve">      Có TK 911</t>
  </si>
  <si>
    <t>Doanh nghiệp lãi</t>
  </si>
  <si>
    <t>16c.</t>
  </si>
  <si>
    <t xml:space="preserve">      Có TK 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</si>
</sst>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F1C8-89FE-4910-9022-AB48D11552E7}">
  <dimension ref="A1:E13"/>
  <sheetViews>
    <sheetView zoomScale="130" zoomScaleNormal="130" workbookViewId="0">
      <selection activeCell="D14" sqref="D14"/>
    </sheetView>
  </sheetViews>
  <sheetFormatPr defaultRowHeight="14.5" x14ac:dyDescent="0.35"/>
  <cols>
    <col min="1" max="1" width="23.453125" bestFit="1" customWidth="1"/>
    <col min="3" max="3" width="7.36328125" customWidth="1"/>
    <col min="4" max="4" width="24.81640625" bestFit="1" customWidth="1"/>
  </cols>
  <sheetData>
    <row r="1" spans="1:5" x14ac:dyDescent="0.35">
      <c r="A1" s="1" t="s">
        <v>3</v>
      </c>
      <c r="B1" s="1"/>
      <c r="C1" s="1"/>
      <c r="D1" s="1"/>
    </row>
    <row r="2" spans="1:5" x14ac:dyDescent="0.35">
      <c r="A2" t="s">
        <v>0</v>
      </c>
      <c r="B2" t="s">
        <v>2</v>
      </c>
      <c r="D2" t="s">
        <v>1</v>
      </c>
      <c r="E2" t="s">
        <v>2</v>
      </c>
    </row>
    <row r="3" spans="1:5" x14ac:dyDescent="0.35">
      <c r="A3" t="s">
        <v>4</v>
      </c>
      <c r="B3">
        <v>75</v>
      </c>
      <c r="D3" t="s">
        <v>13</v>
      </c>
      <c r="E3">
        <v>75</v>
      </c>
    </row>
    <row r="4" spans="1:5" x14ac:dyDescent="0.35">
      <c r="A4" t="s">
        <v>5</v>
      </c>
      <c r="B4">
        <v>120</v>
      </c>
      <c r="D4" t="s">
        <v>14</v>
      </c>
      <c r="E4">
        <v>60</v>
      </c>
    </row>
    <row r="5" spans="1:5" x14ac:dyDescent="0.35">
      <c r="A5" t="s">
        <v>6</v>
      </c>
      <c r="B5">
        <v>52.5</v>
      </c>
      <c r="D5" t="s">
        <v>15</v>
      </c>
      <c r="E5">
        <v>135</v>
      </c>
    </row>
    <row r="6" spans="1:5" x14ac:dyDescent="0.35">
      <c r="A6" t="s">
        <v>7</v>
      </c>
      <c r="B6">
        <v>375</v>
      </c>
      <c r="D6" t="s">
        <v>16</v>
      </c>
      <c r="E6">
        <v>45</v>
      </c>
    </row>
    <row r="7" spans="1:5" x14ac:dyDescent="0.35">
      <c r="A7" t="s">
        <v>8</v>
      </c>
      <c r="B7">
        <v>225</v>
      </c>
      <c r="D7" t="s">
        <v>17</v>
      </c>
      <c r="E7">
        <v>576</v>
      </c>
    </row>
    <row r="8" spans="1:5" x14ac:dyDescent="0.35">
      <c r="A8" t="s">
        <v>9</v>
      </c>
      <c r="B8">
        <v>22.5</v>
      </c>
    </row>
    <row r="9" spans="1:5" x14ac:dyDescent="0.35">
      <c r="A9" t="s">
        <v>10</v>
      </c>
      <c r="B9">
        <v>82.5</v>
      </c>
    </row>
    <row r="10" spans="1:5" x14ac:dyDescent="0.35">
      <c r="A10" t="s">
        <v>11</v>
      </c>
      <c r="B10" s="2">
        <v>-75</v>
      </c>
    </row>
    <row r="11" spans="1:5" x14ac:dyDescent="0.35">
      <c r="A11" t="s">
        <v>12</v>
      </c>
      <c r="B11">
        <v>13.5</v>
      </c>
    </row>
    <row r="13" spans="1:5" x14ac:dyDescent="0.35">
      <c r="A13" t="s">
        <v>18</v>
      </c>
      <c r="B13">
        <f>SUM(B3:B11)</f>
        <v>891</v>
      </c>
      <c r="D13" t="s">
        <v>19</v>
      </c>
      <c r="E13">
        <f>SUM(E3:E7)</f>
        <v>891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DEFC-47CA-4145-BF50-EA59427C3097}">
  <dimension ref="A1:C131"/>
  <sheetViews>
    <sheetView tabSelected="1" topLeftCell="A117" zoomScale="160" zoomScaleNormal="160" workbookViewId="0">
      <selection activeCell="A80" sqref="A80:B91"/>
    </sheetView>
  </sheetViews>
  <sheetFormatPr defaultRowHeight="14.5" x14ac:dyDescent="0.35"/>
  <cols>
    <col min="1" max="1" width="14.7265625" customWidth="1"/>
  </cols>
  <sheetData>
    <row r="1" spans="1:2" x14ac:dyDescent="0.35">
      <c r="A1" t="s">
        <v>20</v>
      </c>
    </row>
    <row r="2" spans="1:2" x14ac:dyDescent="0.35">
      <c r="A2" t="s">
        <v>21</v>
      </c>
      <c r="B2">
        <f>23.1/1.1</f>
        <v>21</v>
      </c>
    </row>
    <row r="3" spans="1:2" x14ac:dyDescent="0.35">
      <c r="A3" t="s">
        <v>22</v>
      </c>
      <c r="B3">
        <f>B2*10%</f>
        <v>2.1</v>
      </c>
    </row>
    <row r="4" spans="1:2" x14ac:dyDescent="0.35">
      <c r="A4" t="s">
        <v>23</v>
      </c>
      <c r="B4">
        <f>SUM(B2:B3)/2</f>
        <v>11.55</v>
      </c>
    </row>
    <row r="5" spans="1:2" x14ac:dyDescent="0.35">
      <c r="A5" t="s">
        <v>24</v>
      </c>
      <c r="B5">
        <f>B4</f>
        <v>11.55</v>
      </c>
    </row>
    <row r="7" spans="1:2" x14ac:dyDescent="0.35">
      <c r="A7" t="s">
        <v>25</v>
      </c>
    </row>
    <row r="8" spans="1:2" x14ac:dyDescent="0.35">
      <c r="A8" t="s">
        <v>21</v>
      </c>
      <c r="B8">
        <v>0.9</v>
      </c>
    </row>
    <row r="9" spans="1:2" x14ac:dyDescent="0.35">
      <c r="A9" t="s">
        <v>26</v>
      </c>
      <c r="B9">
        <v>0.9</v>
      </c>
    </row>
    <row r="11" spans="1:2" x14ac:dyDescent="0.35">
      <c r="A11" s="3" t="s">
        <v>27</v>
      </c>
    </row>
    <row r="12" spans="1:2" x14ac:dyDescent="0.35">
      <c r="A12" t="s">
        <v>28</v>
      </c>
      <c r="B12">
        <v>2.5</v>
      </c>
    </row>
    <row r="13" spans="1:2" x14ac:dyDescent="0.35">
      <c r="A13" t="s">
        <v>26</v>
      </c>
      <c r="B13">
        <v>2.5</v>
      </c>
    </row>
    <row r="15" spans="1:2" x14ac:dyDescent="0.35">
      <c r="A15" s="3" t="s">
        <v>29</v>
      </c>
    </row>
    <row r="16" spans="1:2" x14ac:dyDescent="0.35">
      <c r="A16" t="s">
        <v>21</v>
      </c>
      <c r="B16">
        <v>15</v>
      </c>
    </row>
    <row r="17" spans="1:2" x14ac:dyDescent="0.35">
      <c r="A17" t="s">
        <v>30</v>
      </c>
      <c r="B17">
        <v>2.2999999999999998</v>
      </c>
    </row>
    <row r="18" spans="1:2" x14ac:dyDescent="0.35">
      <c r="A18" t="s">
        <v>31</v>
      </c>
      <c r="B18">
        <v>17.3</v>
      </c>
    </row>
    <row r="20" spans="1:2" x14ac:dyDescent="0.35">
      <c r="A20" t="s">
        <v>32</v>
      </c>
    </row>
    <row r="21" spans="1:2" x14ac:dyDescent="0.35">
      <c r="A21" t="s">
        <v>33</v>
      </c>
      <c r="B21">
        <f>3+1.5+1.2</f>
        <v>5.7</v>
      </c>
    </row>
    <row r="22" spans="1:2" x14ac:dyDescent="0.35">
      <c r="A22" t="s">
        <v>34</v>
      </c>
      <c r="B22">
        <v>5.7</v>
      </c>
    </row>
    <row r="24" spans="1:2" x14ac:dyDescent="0.35">
      <c r="A24" t="s">
        <v>35</v>
      </c>
    </row>
    <row r="25" spans="1:2" x14ac:dyDescent="0.35">
      <c r="A25" t="s">
        <v>30</v>
      </c>
      <c r="B25">
        <v>0.5</v>
      </c>
    </row>
    <row r="26" spans="1:2" x14ac:dyDescent="0.35">
      <c r="A26" t="s">
        <v>36</v>
      </c>
      <c r="B26">
        <v>1</v>
      </c>
    </row>
    <row r="27" spans="1:2" x14ac:dyDescent="0.35">
      <c r="A27" t="s">
        <v>37</v>
      </c>
      <c r="B27">
        <v>0.4</v>
      </c>
    </row>
    <row r="28" spans="1:2" x14ac:dyDescent="0.35">
      <c r="A28" t="s">
        <v>38</v>
      </c>
      <c r="B28">
        <f>SUM(B25:B27)</f>
        <v>1.9</v>
      </c>
    </row>
    <row r="30" spans="1:2" x14ac:dyDescent="0.35">
      <c r="A30" s="3" t="s">
        <v>39</v>
      </c>
    </row>
    <row r="31" spans="1:2" x14ac:dyDescent="0.35">
      <c r="A31" t="s">
        <v>40</v>
      </c>
      <c r="B31">
        <v>3</v>
      </c>
    </row>
    <row r="32" spans="1:2" x14ac:dyDescent="0.35">
      <c r="A32" t="s">
        <v>22</v>
      </c>
      <c r="B32">
        <v>0.3</v>
      </c>
    </row>
    <row r="33" spans="1:2" x14ac:dyDescent="0.35">
      <c r="A33" t="s">
        <v>24</v>
      </c>
      <c r="B33">
        <v>3.3</v>
      </c>
    </row>
    <row r="35" spans="1:2" x14ac:dyDescent="0.35">
      <c r="A35" s="3" t="s">
        <v>41</v>
      </c>
    </row>
    <row r="36" spans="1:2" x14ac:dyDescent="0.35">
      <c r="A36" t="s">
        <v>42</v>
      </c>
      <c r="B36">
        <v>18</v>
      </c>
    </row>
    <row r="37" spans="1:2" x14ac:dyDescent="0.35">
      <c r="A37" t="s">
        <v>30</v>
      </c>
      <c r="B37">
        <v>12.5</v>
      </c>
    </row>
    <row r="38" spans="1:2" x14ac:dyDescent="0.35">
      <c r="A38" t="s">
        <v>36</v>
      </c>
      <c r="B38">
        <v>10</v>
      </c>
    </row>
    <row r="39" spans="1:2" x14ac:dyDescent="0.35">
      <c r="A39" t="s">
        <v>37</v>
      </c>
      <c r="B39">
        <v>12</v>
      </c>
    </row>
    <row r="40" spans="1:2" x14ac:dyDescent="0.35">
      <c r="A40" t="s">
        <v>43</v>
      </c>
      <c r="B40">
        <f>SUM(B36:B39)</f>
        <v>52.5</v>
      </c>
    </row>
    <row r="42" spans="1:2" x14ac:dyDescent="0.35">
      <c r="A42" t="s">
        <v>44</v>
      </c>
    </row>
    <row r="43" spans="1:2" x14ac:dyDescent="0.35">
      <c r="A43" t="s">
        <v>42</v>
      </c>
      <c r="B43">
        <f>B36*23.5%</f>
        <v>4.2299999999999995</v>
      </c>
    </row>
    <row r="44" spans="1:2" x14ac:dyDescent="0.35">
      <c r="A44" t="s">
        <v>30</v>
      </c>
      <c r="B44">
        <f t="shared" ref="B44:B47" si="0">B37*23.5%</f>
        <v>2.9375</v>
      </c>
    </row>
    <row r="45" spans="1:2" x14ac:dyDescent="0.35">
      <c r="A45" t="s">
        <v>36</v>
      </c>
      <c r="B45">
        <f t="shared" si="0"/>
        <v>2.3499999999999996</v>
      </c>
    </row>
    <row r="46" spans="1:2" x14ac:dyDescent="0.35">
      <c r="A46" t="s">
        <v>37</v>
      </c>
      <c r="B46">
        <f t="shared" si="0"/>
        <v>2.82</v>
      </c>
    </row>
    <row r="47" spans="1:2" x14ac:dyDescent="0.35">
      <c r="A47" t="s">
        <v>45</v>
      </c>
      <c r="B47">
        <f t="shared" si="0"/>
        <v>12.337499999999999</v>
      </c>
    </row>
    <row r="49" spans="1:2" x14ac:dyDescent="0.35">
      <c r="A49" t="s">
        <v>46</v>
      </c>
    </row>
    <row r="50" spans="1:2" x14ac:dyDescent="0.35">
      <c r="A50" t="s">
        <v>47</v>
      </c>
      <c r="B50">
        <f>B40*10.5%</f>
        <v>5.5125000000000002</v>
      </c>
    </row>
    <row r="51" spans="1:2" x14ac:dyDescent="0.35">
      <c r="A51" t="s">
        <v>45</v>
      </c>
      <c r="B51">
        <f>B50</f>
        <v>5.5125000000000002</v>
      </c>
    </row>
    <row r="53" spans="1:2" x14ac:dyDescent="0.35">
      <c r="A53" s="3" t="s">
        <v>48</v>
      </c>
    </row>
    <row r="54" spans="1:2" x14ac:dyDescent="0.35">
      <c r="A54" t="s">
        <v>30</v>
      </c>
      <c r="B54">
        <v>2.5</v>
      </c>
    </row>
    <row r="55" spans="1:2" x14ac:dyDescent="0.35">
      <c r="A55" t="s">
        <v>36</v>
      </c>
      <c r="B55">
        <v>1.5</v>
      </c>
    </row>
    <row r="56" spans="1:2" x14ac:dyDescent="0.35">
      <c r="A56" t="s">
        <v>22</v>
      </c>
      <c r="B56">
        <v>0.4</v>
      </c>
    </row>
    <row r="57" spans="1:2" x14ac:dyDescent="0.35">
      <c r="A57" t="s">
        <v>23</v>
      </c>
      <c r="B57">
        <f>SUM(B54:B56)</f>
        <v>4.4000000000000004</v>
      </c>
    </row>
    <row r="59" spans="1:2" x14ac:dyDescent="0.35">
      <c r="A59" s="3" t="s">
        <v>49</v>
      </c>
    </row>
    <row r="60" spans="1:2" x14ac:dyDescent="0.35">
      <c r="A60" t="s">
        <v>37</v>
      </c>
      <c r="B60">
        <f>0.55/1.1</f>
        <v>0.5</v>
      </c>
    </row>
    <row r="61" spans="1:2" x14ac:dyDescent="0.35">
      <c r="A61" t="s">
        <v>36</v>
      </c>
      <c r="B61">
        <f>0.66/1.1</f>
        <v>0.6</v>
      </c>
    </row>
    <row r="62" spans="1:2" x14ac:dyDescent="0.35">
      <c r="A62" t="s">
        <v>22</v>
      </c>
      <c r="B62">
        <f>SUM(B60:B61)*10%</f>
        <v>0.11000000000000001</v>
      </c>
    </row>
    <row r="63" spans="1:2" x14ac:dyDescent="0.35">
      <c r="A63" t="s">
        <v>26</v>
      </c>
      <c r="B63">
        <f>SUM(B60:B62)</f>
        <v>1.2100000000000002</v>
      </c>
    </row>
    <row r="65" spans="1:2" x14ac:dyDescent="0.35">
      <c r="A65" s="3" t="s">
        <v>50</v>
      </c>
    </row>
    <row r="66" spans="1:2" x14ac:dyDescent="0.35">
      <c r="A66" t="s">
        <v>30</v>
      </c>
      <c r="B66">
        <v>3.5</v>
      </c>
    </row>
    <row r="67" spans="1:2" x14ac:dyDescent="0.35">
      <c r="A67" t="s">
        <v>36</v>
      </c>
      <c r="B67">
        <v>2.1</v>
      </c>
    </row>
    <row r="68" spans="1:2" x14ac:dyDescent="0.35">
      <c r="A68" t="s">
        <v>37</v>
      </c>
      <c r="B68">
        <v>0.9</v>
      </c>
    </row>
    <row r="69" spans="1:2" x14ac:dyDescent="0.35">
      <c r="A69" t="s">
        <v>51</v>
      </c>
      <c r="B69">
        <f>SUM(B66:B68)</f>
        <v>6.5</v>
      </c>
    </row>
    <row r="71" spans="1:2" x14ac:dyDescent="0.35">
      <c r="A71" t="s">
        <v>52</v>
      </c>
    </row>
    <row r="72" spans="1:2" x14ac:dyDescent="0.35">
      <c r="A72" t="s">
        <v>33</v>
      </c>
      <c r="B72">
        <f>2.2/1.1</f>
        <v>2</v>
      </c>
    </row>
    <row r="73" spans="1:2" x14ac:dyDescent="0.35">
      <c r="A73" t="s">
        <v>22</v>
      </c>
      <c r="B73">
        <v>0.2</v>
      </c>
    </row>
    <row r="74" spans="1:2" x14ac:dyDescent="0.35">
      <c r="A74" t="s">
        <v>23</v>
      </c>
      <c r="B74">
        <v>2.2000000000000002</v>
      </c>
    </row>
    <row r="76" spans="1:2" x14ac:dyDescent="0.35">
      <c r="A76" t="s">
        <v>53</v>
      </c>
    </row>
    <row r="77" spans="1:2" x14ac:dyDescent="0.35">
      <c r="A77" t="s">
        <v>37</v>
      </c>
      <c r="B77">
        <v>0.4</v>
      </c>
    </row>
    <row r="78" spans="1:2" x14ac:dyDescent="0.35">
      <c r="A78" t="s">
        <v>38</v>
      </c>
      <c r="B78">
        <v>0.4</v>
      </c>
    </row>
    <row r="80" spans="1:2" x14ac:dyDescent="0.35">
      <c r="A80" t="s">
        <v>54</v>
      </c>
    </row>
    <row r="81" spans="1:3" x14ac:dyDescent="0.35">
      <c r="A81" t="s">
        <v>55</v>
      </c>
      <c r="B81">
        <f>SUM(B82:B84)</f>
        <v>83.367499999999993</v>
      </c>
    </row>
    <row r="82" spans="1:3" x14ac:dyDescent="0.35">
      <c r="A82" t="s">
        <v>56</v>
      </c>
      <c r="B82">
        <f>SUMIF(A1:A78,"Nợ TK 621",B1:B78)</f>
        <v>36.9</v>
      </c>
    </row>
    <row r="83" spans="1:3" x14ac:dyDescent="0.35">
      <c r="A83" t="s">
        <v>57</v>
      </c>
      <c r="B83">
        <f>SUMIF(A1:A78,"Nợ TK 622",B1:B78)</f>
        <v>22.23</v>
      </c>
    </row>
    <row r="84" spans="1:3" x14ac:dyDescent="0.35">
      <c r="A84" t="s">
        <v>58</v>
      </c>
      <c r="B84">
        <f>SUMIF(A1:A78,"Nợ TK 627",B1:B78)</f>
        <v>24.237500000000001</v>
      </c>
    </row>
    <row r="86" spans="1:3" x14ac:dyDescent="0.35">
      <c r="A86" t="s">
        <v>59</v>
      </c>
      <c r="C86">
        <f>13.5+B81-5</f>
        <v>91.867499999999993</v>
      </c>
    </row>
    <row r="87" spans="1:3" x14ac:dyDescent="0.35">
      <c r="A87" t="s">
        <v>60</v>
      </c>
      <c r="C87">
        <f>C86/1000</f>
        <v>9.1867499999999991E-2</v>
      </c>
    </row>
    <row r="89" spans="1:3" x14ac:dyDescent="0.35">
      <c r="A89" t="s">
        <v>61</v>
      </c>
    </row>
    <row r="90" spans="1:3" x14ac:dyDescent="0.35">
      <c r="A90" t="s">
        <v>62</v>
      </c>
      <c r="B90">
        <f>C86</f>
        <v>91.867499999999993</v>
      </c>
    </row>
    <row r="91" spans="1:3" x14ac:dyDescent="0.35">
      <c r="A91" t="s">
        <v>63</v>
      </c>
      <c r="B91">
        <f>B90</f>
        <v>91.867499999999993</v>
      </c>
    </row>
    <row r="93" spans="1:3" x14ac:dyDescent="0.35">
      <c r="A93" t="s">
        <v>67</v>
      </c>
    </row>
    <row r="94" spans="1:3" x14ac:dyDescent="0.35">
      <c r="A94" t="s">
        <v>65</v>
      </c>
      <c r="B94">
        <f>950*C87</f>
        <v>87.274124999999998</v>
      </c>
    </row>
    <row r="95" spans="1:3" x14ac:dyDescent="0.35">
      <c r="A95" t="s">
        <v>66</v>
      </c>
      <c r="B95">
        <f>B94</f>
        <v>87.274124999999998</v>
      </c>
    </row>
    <row r="97" spans="1:3" x14ac:dyDescent="0.35">
      <c r="A97" t="s">
        <v>68</v>
      </c>
      <c r="C97">
        <f>1.6*C87</f>
        <v>0.14698799999999998</v>
      </c>
    </row>
    <row r="99" spans="1:3" x14ac:dyDescent="0.35">
      <c r="A99" t="s">
        <v>64</v>
      </c>
    </row>
    <row r="100" spans="1:3" x14ac:dyDescent="0.35">
      <c r="A100" t="s">
        <v>69</v>
      </c>
      <c r="B100">
        <f>SUM(B102:B103)/2</f>
        <v>76.801229999999975</v>
      </c>
    </row>
    <row r="101" spans="1:3" x14ac:dyDescent="0.35">
      <c r="A101" t="s">
        <v>70</v>
      </c>
      <c r="B101">
        <f>B100</f>
        <v>76.801229999999975</v>
      </c>
    </row>
    <row r="102" spans="1:3" x14ac:dyDescent="0.35">
      <c r="A102" t="s">
        <v>71</v>
      </c>
      <c r="B102">
        <f>C97*950</f>
        <v>139.63859999999997</v>
      </c>
    </row>
    <row r="103" spans="1:3" x14ac:dyDescent="0.35">
      <c r="A103" t="s">
        <v>72</v>
      </c>
      <c r="B103">
        <f>B102*10%</f>
        <v>13.963859999999997</v>
      </c>
    </row>
    <row r="105" spans="1:3" x14ac:dyDescent="0.35">
      <c r="A105" t="s">
        <v>73</v>
      </c>
    </row>
    <row r="106" spans="1:3" x14ac:dyDescent="0.35">
      <c r="A106" t="s">
        <v>37</v>
      </c>
      <c r="B106">
        <v>1</v>
      </c>
    </row>
    <row r="107" spans="1:3" x14ac:dyDescent="0.35">
      <c r="A107" t="s">
        <v>26</v>
      </c>
      <c r="B107">
        <v>1</v>
      </c>
    </row>
    <row r="109" spans="1:3" x14ac:dyDescent="0.35">
      <c r="A109" s="3" t="s">
        <v>74</v>
      </c>
    </row>
    <row r="110" spans="1:3" x14ac:dyDescent="0.35">
      <c r="A110" t="s">
        <v>69</v>
      </c>
      <c r="B110">
        <f>B101</f>
        <v>76.801229999999975</v>
      </c>
    </row>
    <row r="111" spans="1:3" x14ac:dyDescent="0.35">
      <c r="A111" t="s">
        <v>75</v>
      </c>
      <c r="B111">
        <f>B110</f>
        <v>76.801229999999975</v>
      </c>
    </row>
    <row r="113" spans="1:2" x14ac:dyDescent="0.35">
      <c r="A113" s="3" t="s">
        <v>76</v>
      </c>
    </row>
    <row r="114" spans="1:2" x14ac:dyDescent="0.35">
      <c r="A114" t="s">
        <v>47</v>
      </c>
      <c r="B114">
        <f>B40-B50</f>
        <v>46.987499999999997</v>
      </c>
    </row>
    <row r="115" spans="1:2" x14ac:dyDescent="0.35">
      <c r="A115" t="s">
        <v>23</v>
      </c>
      <c r="B115">
        <f>B114</f>
        <v>46.987499999999997</v>
      </c>
    </row>
    <row r="117" spans="1:2" x14ac:dyDescent="0.35">
      <c r="A117" t="s">
        <v>77</v>
      </c>
    </row>
    <row r="118" spans="1:2" x14ac:dyDescent="0.35">
      <c r="A118" t="s">
        <v>78</v>
      </c>
      <c r="B118">
        <f>SUM(B119:B121)</f>
        <v>122.84412499999999</v>
      </c>
    </row>
    <row r="119" spans="1:2" x14ac:dyDescent="0.35">
      <c r="A119" t="s">
        <v>79</v>
      </c>
      <c r="B119">
        <f>SUMIF(A1:A116,"Nợ TK 632",B1:B116)</f>
        <v>87.274124999999998</v>
      </c>
    </row>
    <row r="120" spans="1:2" x14ac:dyDescent="0.35">
      <c r="A120" t="s">
        <v>80</v>
      </c>
      <c r="B120">
        <f>SUMIF(A1:A116,"Nợ TK 641",B1:B116)</f>
        <v>18.02</v>
      </c>
    </row>
    <row r="121" spans="1:2" x14ac:dyDescent="0.35">
      <c r="A121" t="s">
        <v>81</v>
      </c>
      <c r="B121">
        <f>SUMIF(A1:A116,"Nợ TK 642",B1:B116)</f>
        <v>17.55</v>
      </c>
    </row>
    <row r="123" spans="1:2" x14ac:dyDescent="0.35">
      <c r="A123" t="s">
        <v>82</v>
      </c>
    </row>
    <row r="124" spans="1:2" x14ac:dyDescent="0.35">
      <c r="A124" t="s">
        <v>83</v>
      </c>
      <c r="B124">
        <f>B102</f>
        <v>139.63859999999997</v>
      </c>
    </row>
    <row r="125" spans="1:2" x14ac:dyDescent="0.35">
      <c r="A125" t="s">
        <v>84</v>
      </c>
      <c r="B125">
        <f>B124</f>
        <v>139.63859999999997</v>
      </c>
    </row>
    <row r="127" spans="1:2" x14ac:dyDescent="0.35">
      <c r="A127" t="s">
        <v>85</v>
      </c>
      <c r="B127">
        <f>B125-B118</f>
        <v>16.794474999999977</v>
      </c>
    </row>
    <row r="129" spans="1:2" x14ac:dyDescent="0.35">
      <c r="A129" t="s">
        <v>86</v>
      </c>
    </row>
    <row r="130" spans="1:2" x14ac:dyDescent="0.35">
      <c r="A130" t="s">
        <v>78</v>
      </c>
      <c r="B130">
        <f>B127</f>
        <v>16.794474999999977</v>
      </c>
    </row>
    <row r="131" spans="1:2" x14ac:dyDescent="0.35">
      <c r="A131" t="s">
        <v>87</v>
      </c>
      <c r="B131">
        <f>B130</f>
        <v>16.794474999999977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 Storm</dc:creator>
  <cp:lastModifiedBy>Paw Storm</cp:lastModifiedBy>
  <dcterms:created xsi:type="dcterms:W3CDTF">2024-11-17T13:03:27Z</dcterms:created>
  <dcterms:modified xsi:type="dcterms:W3CDTF">2024-11-17T14:11:54Z</dcterms:modified>
</cp:coreProperties>
</file>