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torm\Downloads\TaiLieu\"/>
    </mc:Choice>
  </mc:AlternateContent>
  <xr:revisionPtr revIDLastSave="0" documentId="13_ncr:1_{C03936CE-1128-434E-AD41-54DD5C60E444}" xr6:coauthVersionLast="47" xr6:coauthVersionMax="47" xr10:uidLastSave="{00000000-0000-0000-0000-000000000000}"/>
  <bookViews>
    <workbookView xWindow="-110" yWindow="-110" windowWidth="19420" windowHeight="11500" xr2:uid="{37622D73-9428-3F4E-8D17-974DFC3E0D1D}"/>
  </bookViews>
  <sheets>
    <sheet name="Chương 4" sheetId="2" r:id="rId1"/>
    <sheet name="Bài tập 7.10"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7" i="4" l="1"/>
  <c r="B125" i="4"/>
  <c r="B115" i="4"/>
  <c r="B112" i="4"/>
  <c r="B106" i="4"/>
  <c r="B107" i="4"/>
  <c r="B105" i="4"/>
  <c r="B104" i="4"/>
  <c r="B108" i="4" s="1"/>
  <c r="B97" i="4"/>
  <c r="B94" i="4"/>
  <c r="B88" i="4"/>
  <c r="B86" i="4"/>
  <c r="B81" i="4"/>
  <c r="B82" i="4" s="1"/>
  <c r="B77" i="4"/>
  <c r="B74" i="4"/>
  <c r="B72" i="4"/>
  <c r="E13" i="4"/>
  <c r="E17" i="4"/>
  <c r="E18" i="4" s="1"/>
  <c r="B19" i="4"/>
  <c r="G7" i="4"/>
  <c r="F9" i="4" s="1"/>
  <c r="F10" i="4" s="1"/>
  <c r="E4" i="4"/>
  <c r="B64" i="4"/>
  <c r="B63" i="4"/>
  <c r="B61" i="4"/>
  <c r="B57" i="4"/>
  <c r="B50" i="4"/>
  <c r="E6" i="4" s="1"/>
  <c r="B51" i="4"/>
  <c r="E14" i="4" s="1"/>
  <c r="B52" i="4"/>
  <c r="E15" i="4" s="1"/>
  <c r="B49" i="4"/>
  <c r="E5" i="4" s="1"/>
  <c r="B48" i="4"/>
  <c r="B54" i="4" s="1"/>
  <c r="B55" i="4" s="1"/>
  <c r="B43" i="4"/>
  <c r="B39" i="4"/>
  <c r="B37" i="4"/>
  <c r="B31" i="4"/>
  <c r="B29" i="4"/>
  <c r="B24" i="4"/>
  <c r="B14" i="4"/>
  <c r="B12" i="4"/>
  <c r="B6" i="4"/>
  <c r="B4" i="4"/>
  <c r="B53" i="4" l="1"/>
  <c r="E3" i="4"/>
  <c r="B109" i="4"/>
  <c r="B110" i="4" s="1"/>
  <c r="E12" i="4"/>
  <c r="F20" i="4" s="1"/>
  <c r="E22" i="4" s="1"/>
  <c r="E23" i="4" s="1"/>
  <c r="B253" i="2" l="1"/>
  <c r="B252" i="2"/>
  <c r="B251" i="2"/>
  <c r="B255" i="2" s="1"/>
  <c r="B256" i="2" s="1"/>
  <c r="B254" i="2" l="1"/>
  <c r="B135" i="2"/>
  <c r="B126" i="2"/>
  <c r="B127" i="2" s="1"/>
  <c r="B122" i="2"/>
  <c r="B120" i="2"/>
  <c r="B70" i="2"/>
  <c r="B68" i="2"/>
  <c r="D65" i="2"/>
  <c r="B63" i="2"/>
  <c r="B61" i="2"/>
  <c r="B32" i="2"/>
  <c r="B33" i="2" s="1"/>
  <c r="C36" i="2" s="1"/>
  <c r="B30" i="2"/>
  <c r="B18" i="2"/>
  <c r="B14" i="2"/>
</calcChain>
</file>

<file path=xl/sharedStrings.xml><?xml version="1.0" encoding="utf-8"?>
<sst xmlns="http://schemas.openxmlformats.org/spreadsheetml/2006/main" count="442" uniqueCount="334">
  <si>
    <t>Ví dụ:</t>
  </si>
  <si>
    <t>Nợ TK 632</t>
  </si>
  <si>
    <t xml:space="preserve">      Có TK 511</t>
  </si>
  <si>
    <t xml:space="preserve">      Có TK 3331</t>
  </si>
  <si>
    <t>Nợ TK 133</t>
  </si>
  <si>
    <t>Hướng dẫn:</t>
  </si>
  <si>
    <t xml:space="preserve">     Nợ TK 133</t>
  </si>
  <si>
    <t xml:space="preserve">         Có TK 331</t>
  </si>
  <si>
    <t xml:space="preserve">         Có TK 111</t>
  </si>
  <si>
    <t>Nợ TK 641</t>
  </si>
  <si>
    <t>Nợ TK 334</t>
  </si>
  <si>
    <t xml:space="preserve">    Nợ TK 133</t>
  </si>
  <si>
    <t xml:space="preserve">        Có TK 331</t>
  </si>
  <si>
    <t xml:space="preserve">          Có TK 112</t>
  </si>
  <si>
    <t xml:space="preserve">       Có TK 112</t>
  </si>
  <si>
    <t>CHƯƠNG 4: KẾ TOÁN TRONG DOANH NGHIỆP SẢN XUẤT</t>
  </si>
  <si>
    <t>I. Tính giá các đối tượng kế toán</t>
  </si>
  <si>
    <t>1. Đối với vật tư, công cụ dụng cụ.</t>
  </si>
  <si>
    <t>Được xác định theo giá thực tế ghi trên hoá đơn + các chi phí thu mua như: Vận chuyển, bốc dỡ,…</t>
  </si>
  <si>
    <t>Tại doanh nghiệp A, kê khai thuế GTGT theo phương pháp khấu trừ.</t>
  </si>
  <si>
    <t>Ngày 1/1/2021 DN mua 1000kg NVL X, giá mua chưa có thuế GTGT là 57.000đ/kg, thuế GTGT 10%</t>
  </si>
  <si>
    <t>Doanh nghiệp chưa thanh toán cho người bán.</t>
  </si>
  <si>
    <t>Chi phí bốc dỡ và vận chuyển của lô NVL trên là 1.800.000, đã thanh toán bằng tiền mặt.</t>
  </si>
  <si>
    <t>Yêu cầu: Xác định giá nhập kho NVL X ngày 1/1/2021</t>
  </si>
  <si>
    <t xml:space="preserve">a/ Nợ TK 152 (X) </t>
  </si>
  <si>
    <t>b/ Nợ TK 152 (X)</t>
  </si>
  <si>
    <t>TK 152 (X)</t>
  </si>
  <si>
    <t>Giá nhập kho của NVL X:</t>
  </si>
  <si>
    <t xml:space="preserve">57000 + 1800000/1000 </t>
  </si>
  <si>
    <t>2. Đối với Tài sản cố định</t>
  </si>
  <si>
    <t>Giá trị còn lại = Nguyên giá - Hao mòn TSCĐ</t>
  </si>
  <si>
    <t xml:space="preserve">- Được đánh giá theo Nguyên giá và giá trị còn lại </t>
  </si>
  <si>
    <t>- Nguyên giá của TSCĐ do mua sắm:</t>
  </si>
  <si>
    <t>Gia mua thực tế ghi trên hoá đơn + Chi phí trước khi sử dụng: vận chuyển, lắp đặt,…</t>
  </si>
  <si>
    <t>Ví dụ: Mua mới 1 TSCĐ, giá mua ghi trên hoá đơn là 36.000.000 chưa có thuế GTGT, thuế GTGT 10%</t>
  </si>
  <si>
    <t>Doanh nghiệp thanh toán bằng TGNH. Chi phí vận chuyển của TSCĐ là 1.500.000, đã thanh toán bằng tiền mặt.</t>
  </si>
  <si>
    <t>TSCĐ này được sử dụng tại bộ phận bán hàng, thời gian sử dụng 10 năm.</t>
  </si>
  <si>
    <t xml:space="preserve">a/ Nợ TK 211 </t>
  </si>
  <si>
    <t xml:space="preserve">         Có TK 112</t>
  </si>
  <si>
    <t xml:space="preserve">b/ Nợ TK 211 </t>
  </si>
  <si>
    <t xml:space="preserve">        Có TK 111</t>
  </si>
  <si>
    <t>Nguyên giá của TSCĐ  =</t>
  </si>
  <si>
    <t xml:space="preserve">Thời gian sử dụng là 10 năm </t>
  </si>
  <si>
    <t>Hao mòn TSCĐ theo phương pháp đường thẳng = Nguyên giá TSCĐ/ Thời gian sử dụng</t>
  </si>
  <si>
    <t xml:space="preserve">Hao mòn TSCĐ = 37.500.000 / 10 </t>
  </si>
  <si>
    <t>Như vậy mỗi năm chi phí khấu hao TSCĐ tại BP bán hàng là : 3.750.000</t>
  </si>
  <si>
    <t>3. Đối với hàng Tồn kho - Xuất kho</t>
  </si>
  <si>
    <t xml:space="preserve">- Có 3 phương pháp tính giá xuất kho: </t>
  </si>
  <si>
    <t xml:space="preserve">+ Nhập trước - Xuất trước (FIFO) </t>
  </si>
  <si>
    <t xml:space="preserve">+ Bình quân gia quyền </t>
  </si>
  <si>
    <t xml:space="preserve">+ Thực tế đích danh </t>
  </si>
  <si>
    <t>THI cuối kì</t>
  </si>
  <si>
    <t>(*) Phương pháp Nhập trước - Xuất trước:</t>
  </si>
  <si>
    <t>Để tính trị giá xuất kho lấy đơn giá cũ nhất, sau đó mới lấy đơn giá của lần nhập tiếp theo</t>
  </si>
  <si>
    <t>(*) Phương pháp BQGQ</t>
  </si>
  <si>
    <r>
      <t xml:space="preserve">Đơn giá BQGQ = </t>
    </r>
    <r>
      <rPr>
        <u/>
        <sz val="12"/>
        <color theme="1"/>
        <rFont val="Calibri (Body)_x0000_"/>
      </rPr>
      <t>Trị giá hàng tồn đầu kỳ + Trị giá hàng nhập trong kỳ</t>
    </r>
  </si>
  <si>
    <t>Số lượng tồn đầu kỳ + Số lượng nhập trong kỳ</t>
  </si>
  <si>
    <t>Lưu ý: Đi thi sử dụng PP BQGQ cuối kỳ, tức là cuối kỳ tính đơn giá BQGQ 1 lần</t>
  </si>
  <si>
    <r>
      <rPr>
        <b/>
        <sz val="12"/>
        <color theme="1"/>
        <rFont val="Calibri"/>
        <family val="2"/>
        <scheme val="minor"/>
      </rPr>
      <t>Ví dụ: Tại một doanh nghiệp có số liệu nhập xuất nguyên vật liệu trong kỳ như sau:</t>
    </r>
    <r>
      <rPr>
        <sz val="12"/>
        <color theme="1"/>
        <rFont val="Calibri"/>
        <family val="2"/>
        <scheme val="minor"/>
      </rPr>
      <t xml:space="preserve">
Tồn kho đầu kỳ: 200kg đơn giá 43.000 đ/kg
Ngày 2/1: Nhập 250kg x 43.500
Ngày 5/1: Xuất 280kg
Ngày 10/1: Nhập 200kg x 44.000
</t>
    </r>
    <r>
      <rPr>
        <b/>
        <sz val="12"/>
        <color theme="1"/>
        <rFont val="Calibri"/>
        <family val="2"/>
        <scheme val="minor"/>
      </rPr>
      <t>Ngày 12/1: Xuất 300kg</t>
    </r>
    <r>
      <rPr>
        <sz val="12"/>
        <color theme="1"/>
        <rFont val="Calibri"/>
        <family val="2"/>
        <scheme val="minor"/>
      </rPr>
      <t xml:space="preserve">
</t>
    </r>
    <r>
      <rPr>
        <b/>
        <i/>
        <u/>
        <sz val="12"/>
        <color theme="1"/>
        <rFont val="Calibri (Body)_x0000_"/>
      </rPr>
      <t>Yêu cầu:</t>
    </r>
    <r>
      <rPr>
        <sz val="12"/>
        <color theme="1"/>
        <rFont val="Calibri"/>
        <family val="2"/>
        <scheme val="minor"/>
      </rPr>
      <t xml:space="preserve"> </t>
    </r>
    <r>
      <rPr>
        <b/>
        <i/>
        <sz val="12"/>
        <color theme="1"/>
        <rFont val="Calibri"/>
        <family val="2"/>
        <scheme val="minor"/>
      </rPr>
      <t>Hãy tính trị giá nguyên vật liệu xuất kho theo phương pháp FIFO, Bình quân gia quyền?</t>
    </r>
  </si>
  <si>
    <t>(*) Phương pháp nhập trước - Xuất trước:</t>
  </si>
  <si>
    <t>200 * 43000 + 80*43500</t>
  </si>
  <si>
    <t xml:space="preserve">- Trị giá xuất kho NVL ngày 5/1: </t>
  </si>
  <si>
    <t>- TRị giá xuất kho NVL ngày 12/1:</t>
  </si>
  <si>
    <t>170 * 43500 + 130*44000</t>
  </si>
  <si>
    <t>(*) Phương pháp bình quân gia quyền cuối kỳ</t>
  </si>
  <si>
    <r>
      <t>Đơn giá BQGQ =</t>
    </r>
    <r>
      <rPr>
        <u/>
        <sz val="12"/>
        <color theme="1"/>
        <rFont val="Calibri (Body)_x0000_"/>
      </rPr>
      <t>200*43000+250*43500+200*44000</t>
    </r>
  </si>
  <si>
    <t>200+250+200</t>
  </si>
  <si>
    <t>280*43500</t>
  </si>
  <si>
    <t>- Trị giá xuất kho NVL ngày 12/1:</t>
  </si>
  <si>
    <t>- Trị giá xuất kho NVL ngày 5/1:</t>
  </si>
  <si>
    <t>300*43500</t>
  </si>
  <si>
    <t>4. Tính giá thành</t>
  </si>
  <si>
    <t>Gồm 4 bước:</t>
  </si>
  <si>
    <t>- Bước 1: Tập hợp chi phí NVL trực tiếp, nhân công trực tiếp</t>
  </si>
  <si>
    <t>- Bước 2: Phân bổ chi phí sản xuất chung</t>
  </si>
  <si>
    <t>- Bước 3: Xác định trị giá sản phẩm dở dang</t>
  </si>
  <si>
    <t>- Bước 4: Tính giá thành của SP hoàn thành</t>
  </si>
  <si>
    <t>Giá thành toàn bộ SP = CPSXKD dở dang đầu kỳ + CPSXKD phát sinh trong kỳ - CPSXKD dở dang cuối kỳ</t>
  </si>
  <si>
    <t>II. Kế toán một số nghiệp vụ kinh tế chủ yếu trong doanh nghiệp sản xuất</t>
  </si>
  <si>
    <t>(*) KẾ TOÁN QUÁ TRÌNH CUNG CẤP</t>
  </si>
  <si>
    <t>- Mua NVL, CCDC, TSCĐ</t>
  </si>
  <si>
    <t>- Sử dụng tài khoản: TK 152, 153, 211, 133, 111, 112, 331</t>
  </si>
  <si>
    <t>- Một số nghiệp vụ kinh tế chủ yếu:</t>
  </si>
  <si>
    <t xml:space="preserve">(Thuế GTGT theo phương pháp khấu trừ) </t>
  </si>
  <si>
    <t>1. Mua NVL nhập kho</t>
  </si>
  <si>
    <t>Nợ TK 152</t>
  </si>
  <si>
    <t xml:space="preserve">    Có TK 111, 112, 331</t>
  </si>
  <si>
    <t>Giá mua không bao gồm thuế GTGT</t>
  </si>
  <si>
    <t>Thuế GTGT đầu vào</t>
  </si>
  <si>
    <t>Tổng giá thanh toán</t>
  </si>
  <si>
    <t>2. Mua CCDC nhập kho</t>
  </si>
  <si>
    <t>Nợ TK 152, 153</t>
  </si>
  <si>
    <t>Nợ TK 133 (nếu có)</t>
  </si>
  <si>
    <t xml:space="preserve">    Có TK 111, 112</t>
  </si>
  <si>
    <t>3. Phản ánh chi phí thu mua (vận chuyển, bốc dỡ,..)</t>
  </si>
  <si>
    <t>4. Mua mới TSCĐ</t>
  </si>
  <si>
    <t>Nợ TK 211</t>
  </si>
  <si>
    <t>Gía mua TSCĐ k bao gồm thuế GTGT</t>
  </si>
  <si>
    <t>5. Phản ánh chi phí trước khi sử dụng tài sản cố định (vận chuyển, lắp đặt, chạy thử,..)</t>
  </si>
  <si>
    <t>6. Khi thanh toán cho nhà cung cấp</t>
  </si>
  <si>
    <t>Nợ TK 331</t>
  </si>
  <si>
    <r>
      <rPr>
        <b/>
        <sz val="12"/>
        <color theme="1"/>
        <rFont val="Calibri"/>
        <family val="2"/>
        <scheme val="minor"/>
      </rPr>
      <t>Ví dụ : Tại một doanh nghiệp có tình hình như sau:</t>
    </r>
    <r>
      <rPr>
        <sz val="12"/>
        <color theme="1"/>
        <rFont val="Calibri"/>
        <family val="2"/>
        <scheme val="minor"/>
      </rPr>
      <t xml:space="preserve">
(1) Mua NVL trị giá 57.000.000đ, thuế GTGT 10% đã trả bằng tiền gửi ngân hàng. Chi phí vận chuyển 1.000.000đ, đã trả bằng tiền mặt.
(2) Mua nguyên vật liệu chính 20.000.000, nguyên vật liệu phụ 4.000.000, công cụ dụng cụ 1.000.000, thuế GTGT 10%. Nhập kho, tiền chưa trả người bán.
(3) Mua tài sản cố định hữu hình trị giá 330.000.000đ,giá đã bao gồm thuế GTGT 10%, trả bằng tiền gởi ngân hàng.
(4) Chi phí vận chuyển, bốc vác được trả bằng tiền mặt cho tài sản cố định 5.000.000đ, vật liệu chính 400.000đ, vật liệu phụ 200.000đ và công cụ dụng cụ 100.000đ.
(5) Chi tiền gởi ngân hàng trả nợ toàn bộ cho người bán tại NV2.
Hãy lập định khoản.</t>
    </r>
  </si>
  <si>
    <t>1a/ Nợ TK 152</t>
  </si>
  <si>
    <t xml:space="preserve">       Nợ TK 133</t>
  </si>
  <si>
    <t>1b/ Nợ TK 152</t>
  </si>
  <si>
    <t xml:space="preserve">2/ Nợ TK 152 ( C ) </t>
  </si>
  <si>
    <t xml:space="preserve">    Nợ TK 152 ( P) </t>
  </si>
  <si>
    <t xml:space="preserve">    Nợ TK 153</t>
  </si>
  <si>
    <t>3/ Nợ TK 211</t>
  </si>
  <si>
    <t xml:space="preserve">        Có TK 112</t>
  </si>
  <si>
    <t xml:space="preserve">4/ Nợ TK 152 ( C ) </t>
  </si>
  <si>
    <t xml:space="preserve">    Nợ TK 211</t>
  </si>
  <si>
    <t>5/ Nợ TK 331</t>
  </si>
  <si>
    <t>(*) KẾ TOÁN QUÁ TRÌNH SẢN XUẤT</t>
  </si>
  <si>
    <t>Gồm kế toán NVL trực tiếp, kế toán nhân công trực tiếp, kế toán CP sản xuất chung</t>
  </si>
  <si>
    <t>1. Kế toán chi phí nguyên vật liệu trực tiếp</t>
  </si>
  <si>
    <t>- Xuất kho NVL để trực tiếp sản xuất sản phẩm:</t>
  </si>
  <si>
    <t xml:space="preserve">Nợ TK 621 </t>
  </si>
  <si>
    <t xml:space="preserve">     Có TK 152</t>
  </si>
  <si>
    <t>Trị giá xuất kho NVL</t>
  </si>
  <si>
    <t>- Mua NVL không qua nhập kho mà sử dụng ngay để sản xuất sản phẩm:</t>
  </si>
  <si>
    <t xml:space="preserve">Nợ TK 133 </t>
  </si>
  <si>
    <t>Giá mua NVL không có thuế GTGT</t>
  </si>
  <si>
    <t>Tổng giá thanh toán NVL</t>
  </si>
  <si>
    <t>2. Kế toán chi phí nhân công trực tiếp</t>
  </si>
  <si>
    <t>- Khi tính lương phải trả cho công nhân trực tiếp sản xuất:</t>
  </si>
  <si>
    <t>Nợ TK 622</t>
  </si>
  <si>
    <t xml:space="preserve">    Có TK 334</t>
  </si>
  <si>
    <t>Quỹ lương phải trả cho Công nhân trực tiếp SX</t>
  </si>
  <si>
    <t>- Khấu trừ vào lương công nhân trực tiếp sản xuất:</t>
  </si>
  <si>
    <t xml:space="preserve">    Có TK 141, 138, 338</t>
  </si>
  <si>
    <t>- Khi trả lương cho công nhân trực tiếp sản xuất:</t>
  </si>
  <si>
    <t xml:space="preserve">Nợ TK 334 </t>
  </si>
  <si>
    <t>- Kế toán các khoản trích theo lương: BHXH, BHTN, BHYT, KPCĐ</t>
  </si>
  <si>
    <t>Doanh nghiệp đóng 23.5% trên tổng quỹ lương và tính vào CP</t>
  </si>
  <si>
    <t xml:space="preserve">Người lao động đóng 10.5% trên quỹ lương </t>
  </si>
  <si>
    <t>+ Khi trích BHYT, BHTN, BHXH, KPCĐ tính vào CP nhân công trực tiếp:</t>
  </si>
  <si>
    <t xml:space="preserve">    Có TK 338 </t>
  </si>
  <si>
    <t>23.5% x Quỹ lương CN trực tiếp SX</t>
  </si>
  <si>
    <t>+ Khấu trừ vào lương của CN trực tiếp SX phần BHXH, BHYT, BHTN:</t>
  </si>
  <si>
    <t>3. Kế toán chi phí sản xuất chung</t>
  </si>
  <si>
    <t>-  Xuất NVL sử dụng tại phân xưởng sản xuất:</t>
  </si>
  <si>
    <t>Nợ TK 627</t>
  </si>
  <si>
    <t xml:space="preserve">    Có TK 152</t>
  </si>
  <si>
    <t>TRị giá xuất kho NVL</t>
  </si>
  <si>
    <t>- Chi phí điện, nước, dịch vụ mua ngoài sử dụng tại PXSX:</t>
  </si>
  <si>
    <t xml:space="preserve">     Có TK 111, 112, 331</t>
  </si>
  <si>
    <t>Nợ TK 133 (nế có)</t>
  </si>
  <si>
    <t>- Chi phí lương và các khoản trích theo lương tại PXSX:</t>
  </si>
  <si>
    <t xml:space="preserve">    Có TK 334, 338</t>
  </si>
  <si>
    <t>- Kế toán chi phí khấu hao TSCĐ tại PXSX:</t>
  </si>
  <si>
    <t xml:space="preserve">    Có TK 214</t>
  </si>
  <si>
    <t>- Chi phí bằng tiền khác phát sinh tại PXSX:</t>
  </si>
  <si>
    <t>- Kế toán công cụ dụng tại PXSX:</t>
  </si>
  <si>
    <t xml:space="preserve">   Có TK 153</t>
  </si>
  <si>
    <t>+ Mua CCDC về sử dụng ngay tại PXSX, dùng trong 1 kỳ:</t>
  </si>
  <si>
    <t>+ Xuất CCDC sử dụng tại PXSX, phân bổ trong nhiều kỳ:</t>
  </si>
  <si>
    <t>a/ Nợ TK 242</t>
  </si>
  <si>
    <t xml:space="preserve">         Có TK 153</t>
  </si>
  <si>
    <t xml:space="preserve">100% giá trị CCDC </t>
  </si>
  <si>
    <t>b/ Nợ TK 627</t>
  </si>
  <si>
    <t xml:space="preserve">        Có TK 242</t>
  </si>
  <si>
    <t>+ Mua CCDC về sử dụng ngay tại PXSX, phân bổ nhiều kỳ</t>
  </si>
  <si>
    <t xml:space="preserve">         Có TK 111, 112, 331</t>
  </si>
  <si>
    <t>4. Tập hợp chi phí sản xuất và tính giá thành sản phẩm</t>
  </si>
  <si>
    <t xml:space="preserve">- Cuối kỳ tập hợp chi phí sản xuất: </t>
  </si>
  <si>
    <t>Nợ TK 154</t>
  </si>
  <si>
    <t xml:space="preserve">     Có TK 621</t>
  </si>
  <si>
    <t xml:space="preserve">     Có TK 622</t>
  </si>
  <si>
    <t xml:space="preserve">     Có TK 627</t>
  </si>
  <si>
    <t>- Tính giá thành sản phẩm hoàn thành:</t>
  </si>
  <si>
    <t xml:space="preserve">Gọi tổng giá thành sản phẩm là Z </t>
  </si>
  <si>
    <t>Z = CP dở dang đầu kỳ + Chi phát sinh trong kỳ - CP dở dang cuối kỳ</t>
  </si>
  <si>
    <t>Giá thành đơn vị là Zđv</t>
  </si>
  <si>
    <t>Zđv = Z/ số lượng sản phẩm hoàn thành</t>
  </si>
  <si>
    <t>- Nhập kho thành phẩm:</t>
  </si>
  <si>
    <t>Nợ TK 155</t>
  </si>
  <si>
    <t xml:space="preserve">     Có TK 154</t>
  </si>
  <si>
    <t>Slide 77 78/Chương 4:</t>
  </si>
  <si>
    <t xml:space="preserve">        Có TK 334</t>
  </si>
  <si>
    <t>6/ Nợ TK 627</t>
  </si>
  <si>
    <t>7a/ Nợ TK 242</t>
  </si>
  <si>
    <t>7b/ Nợ TK 627</t>
  </si>
  <si>
    <t>9/ Nợ TK 622</t>
  </si>
  <si>
    <t xml:space="preserve">     Nợ TK 627</t>
  </si>
  <si>
    <t>10a/ Nợ TK 622</t>
  </si>
  <si>
    <t>11/ Nợ TK 627</t>
  </si>
  <si>
    <t xml:space="preserve">    Có TK 621</t>
  </si>
  <si>
    <t>(*) KẾ TOÁN QUÁ TRÌNH TIÊU THỤ VÀ XÁC ĐỊNH KẾT QUẢ KINH DOANH</t>
  </si>
  <si>
    <t>QUÁ TRÌNH TIÊU THỤ</t>
  </si>
  <si>
    <t>1. Xuất kho bán hàng trực tiếp cho khách hàng</t>
  </si>
  <si>
    <t xml:space="preserve">a/ Ghi nhận giá vốn hàng bán </t>
  </si>
  <si>
    <t xml:space="preserve">    Có TK 155</t>
  </si>
  <si>
    <t>Trị giá hàng xuất kho</t>
  </si>
  <si>
    <t>b/ Ghi nhận doanh thu bán hàng</t>
  </si>
  <si>
    <t>Doanh thu không bao gồm thuế GTGT</t>
  </si>
  <si>
    <t>Thuế GTGT đầu ra</t>
  </si>
  <si>
    <t>Nợ 111, 112, 131</t>
  </si>
  <si>
    <t>2. Chuyển hàng theo hợp đồng (hoặc xuất kho thành phẩm gửi bán)</t>
  </si>
  <si>
    <t>- Khi xuất kho thành phẩm:</t>
  </si>
  <si>
    <t xml:space="preserve">     Có TK 155</t>
  </si>
  <si>
    <t>- Khi khách hàng nhận được hàng và chấp nhận thanh toán:</t>
  </si>
  <si>
    <t>a/ Nợ TK 157</t>
  </si>
  <si>
    <t xml:space="preserve">b/ Ghi nhận giá vốn hàng bán </t>
  </si>
  <si>
    <t>c/ Ghi nhận doanh thu bán hàng</t>
  </si>
  <si>
    <t xml:space="preserve">    Có TK 157</t>
  </si>
  <si>
    <t>QUÁ TRÌNH XÁC ĐỊNH KẾT QỦA KINH DOANH</t>
  </si>
  <si>
    <t>1. Tập hợp chi phí bán hàng và CP QLDN</t>
  </si>
  <si>
    <t>Nợ TK 642</t>
  </si>
  <si>
    <t xml:space="preserve">     Có TK 111, 112, 331, 334, 338, 153, 242, 214,….</t>
  </si>
  <si>
    <t>Lương nhân viên bán hàng là 10.000.000, lương nhân viên QLDN là 12.000.000.</t>
  </si>
  <si>
    <t>Trích các khoản theo lương</t>
  </si>
  <si>
    <t>a/ Nợ TK 641</t>
  </si>
  <si>
    <t xml:space="preserve">     Nợ TK 642</t>
  </si>
  <si>
    <t>b/ Nợ TK 641</t>
  </si>
  <si>
    <t xml:space="preserve">         Có TK 338</t>
  </si>
  <si>
    <t>c/ Nợ TK 334</t>
  </si>
  <si>
    <t xml:space="preserve">        Có TK 338</t>
  </si>
  <si>
    <t>(22.000.000 *10.5%)</t>
  </si>
  <si>
    <t>(Quỹ lương * 23.5%)</t>
  </si>
  <si>
    <t xml:space="preserve">2. Cuối kỳ kết chuyển chi phí xác định KQKD </t>
  </si>
  <si>
    <t>Nợ TK 911</t>
  </si>
  <si>
    <t xml:space="preserve">    Có TK 632</t>
  </si>
  <si>
    <t xml:space="preserve">    Có TK 641</t>
  </si>
  <si>
    <t xml:space="preserve">    Có TK 642</t>
  </si>
  <si>
    <t>3. Kết chuyển doanh thu để xác định KQKD</t>
  </si>
  <si>
    <t>Nợ TK 511</t>
  </si>
  <si>
    <t xml:space="preserve">    Có TK 911</t>
  </si>
  <si>
    <t>4. Kết chuyển lãi/lỗ</t>
  </si>
  <si>
    <t>- Nếu (1) &lt; (2) , doanh nghiệp có lãi</t>
  </si>
  <si>
    <t xml:space="preserve">Kết chuyển lãi: </t>
  </si>
  <si>
    <t xml:space="preserve">    Có TK 421</t>
  </si>
  <si>
    <t>- Nếu (1) &gt;  (2) , doanh nghiệp bị lỗ:</t>
  </si>
  <si>
    <t xml:space="preserve">Kết chuyển lỗ: </t>
  </si>
  <si>
    <t>Nợ TK 421</t>
  </si>
  <si>
    <t xml:space="preserve">     Nợ TK 641</t>
  </si>
  <si>
    <t xml:space="preserve">           Có TK 111</t>
  </si>
  <si>
    <t>4/ Nợ TK 621</t>
  </si>
  <si>
    <t xml:space="preserve">           Có TK 338</t>
  </si>
  <si>
    <t xml:space="preserve">       Nợ TK 641</t>
  </si>
  <si>
    <t xml:space="preserve">       Nợ TK 642</t>
  </si>
  <si>
    <t>13a/ Nợ TK 154</t>
  </si>
  <si>
    <t>Bài tập 11/ Cuối sách</t>
  </si>
  <si>
    <t xml:space="preserve">          Có TK 111</t>
  </si>
  <si>
    <t xml:space="preserve">       Có TK 331</t>
  </si>
  <si>
    <t>2a/ Nợ TK 213</t>
  </si>
  <si>
    <t>2b/ Nợ TK 213</t>
  </si>
  <si>
    <t>4a/ Nợ TK 632</t>
  </si>
  <si>
    <t xml:space="preserve">         Có TK 157</t>
  </si>
  <si>
    <t xml:space="preserve">          Có TK 511</t>
  </si>
  <si>
    <t xml:space="preserve">          Có TK 3331</t>
  </si>
  <si>
    <t>5/ Nợ TK 621</t>
  </si>
  <si>
    <t xml:space="preserve">       Có TK 152</t>
  </si>
  <si>
    <t>6/ Nợ TK 621</t>
  </si>
  <si>
    <t xml:space="preserve">    Nợ TK 627</t>
  </si>
  <si>
    <t xml:space="preserve">    Nợ TK 641</t>
  </si>
  <si>
    <t xml:space="preserve">    Nợ TK 642</t>
  </si>
  <si>
    <t xml:space="preserve">          Có TK 242</t>
  </si>
  <si>
    <t>8a/ Nợ TK 157</t>
  </si>
  <si>
    <t xml:space="preserve">        Có TK 155</t>
  </si>
  <si>
    <t>8b/ Nợ TK 641</t>
  </si>
  <si>
    <t>9/ Nợ TK 627</t>
  </si>
  <si>
    <t xml:space="preserve">        Có TK 214</t>
  </si>
  <si>
    <t xml:space="preserve">       Nợ TK 627</t>
  </si>
  <si>
    <t xml:space="preserve">          Có TK 334</t>
  </si>
  <si>
    <t>10b/ Nợ TK 622</t>
  </si>
  <si>
    <t>10c/ Nợ TK 334</t>
  </si>
  <si>
    <t xml:space="preserve">          Có TK 338</t>
  </si>
  <si>
    <t>11a/ Nợ TK 334</t>
  </si>
  <si>
    <t xml:space="preserve">            Có TK 111</t>
  </si>
  <si>
    <t>11b/ Nợ TK 627</t>
  </si>
  <si>
    <t xml:space="preserve">         Nợ TK 641</t>
  </si>
  <si>
    <t xml:space="preserve">         Nợ TK 642</t>
  </si>
  <si>
    <t>12a/ Nợ TK 632</t>
  </si>
  <si>
    <t xml:space="preserve">           Có TK 157</t>
  </si>
  <si>
    <t>12b/ Nợ TK 131</t>
  </si>
  <si>
    <t xml:space="preserve">           Có TK 511</t>
  </si>
  <si>
    <t xml:space="preserve">           Có TK 3331</t>
  </si>
  <si>
    <t>13a/ Kết chuyển chi phí để tính giá thành</t>
  </si>
  <si>
    <t>Z = 1500000+31995000-2000000</t>
  </si>
  <si>
    <t>13b/ Nhập kho thành phẩm</t>
  </si>
  <si>
    <t xml:space="preserve">   Có TK 154</t>
  </si>
  <si>
    <t>14a/ Kết chuyển chi phí để XĐKQKD</t>
  </si>
  <si>
    <t xml:space="preserve">    CóTK 642</t>
  </si>
  <si>
    <t>14b/ Kết chuyển doanh thu</t>
  </si>
  <si>
    <t xml:space="preserve">   Có TK 911</t>
  </si>
  <si>
    <t xml:space="preserve">Doanh nghiệp có lãi: </t>
  </si>
  <si>
    <t>14c/ Kết chuyển lãi</t>
  </si>
  <si>
    <t>3a/ Nợ TK 632</t>
  </si>
  <si>
    <t>3b/ Nợ TK 131</t>
  </si>
  <si>
    <t xml:space="preserve">          Có TK 155</t>
  </si>
  <si>
    <t>4b/ Nợ TK 111</t>
  </si>
  <si>
    <t xml:space="preserve">        Có TK 511</t>
  </si>
  <si>
    <t xml:space="preserve">        Có TK 3331</t>
  </si>
  <si>
    <t>73.000.000 - 66.648.500</t>
  </si>
  <si>
    <t>Bài tập 6/ Sách:</t>
  </si>
  <si>
    <t xml:space="preserve">(*) Sinh viên tự lập bảng cân đối kế toán đầu kỳ </t>
  </si>
  <si>
    <t>(*) Định khoản</t>
  </si>
  <si>
    <t>1/ Nợ TK 621</t>
  </si>
  <si>
    <t xml:space="preserve">        Có TK 152 (C ) </t>
  </si>
  <si>
    <t>2a/ Nợ TK 242</t>
  </si>
  <si>
    <t>2b/ Nợ TK 627</t>
  </si>
  <si>
    <t xml:space="preserve">           Có TK 242</t>
  </si>
  <si>
    <t>3/ Nợ TK 152 ©</t>
  </si>
  <si>
    <t xml:space="preserve">     Nợ TK 152 (P )</t>
  </si>
  <si>
    <t xml:space="preserve">     Nợ TK 153</t>
  </si>
  <si>
    <t xml:space="preserve">         Có TK 152 (P )</t>
  </si>
  <si>
    <t>5a/ Nợ TK 157</t>
  </si>
  <si>
    <t xml:space="preserve">         Có TK 155</t>
  </si>
  <si>
    <t>5b/ Nợ TK 641</t>
  </si>
  <si>
    <t xml:space="preserve">          Có TK 153</t>
  </si>
  <si>
    <t>7/ Nợ TK 627</t>
  </si>
  <si>
    <t>8/ Nợ TK 627</t>
  </si>
  <si>
    <t xml:space="preserve">        Có TK 152 (NL )</t>
  </si>
  <si>
    <t>10b/Nợ TK 334</t>
  </si>
  <si>
    <t xml:space="preserve">           Có TK 214</t>
  </si>
  <si>
    <t>12b/ Nợ TK 112</t>
  </si>
  <si>
    <t xml:space="preserve">            Có TK 621</t>
  </si>
  <si>
    <t xml:space="preserve">             Có TK 622</t>
  </si>
  <si>
    <t xml:space="preserve">             Có TK 627</t>
  </si>
  <si>
    <t xml:space="preserve">Z = </t>
  </si>
  <si>
    <t>14/ Nợ TK 334</t>
  </si>
  <si>
    <t>15/ Nợ TK 331</t>
  </si>
  <si>
    <t xml:space="preserve">          Có TK 341</t>
  </si>
  <si>
    <t>16a/ Nợ TK 911</t>
  </si>
  <si>
    <t xml:space="preserve">          Có TK 632</t>
  </si>
  <si>
    <t xml:space="preserve">           Có TK 641</t>
  </si>
  <si>
    <t xml:space="preserve">           Có TK 642</t>
  </si>
  <si>
    <t>16b/ Nợ TK 511</t>
  </si>
  <si>
    <t xml:space="preserve">            Có TK 911</t>
  </si>
  <si>
    <t>16c/ Kết chuyển lãi/lỗ</t>
  </si>
  <si>
    <t>Giá thanh toán = Giá đã có thuế</t>
  </si>
  <si>
    <t>Giá chưa thuế = Giá đã có thuế (giá thanh toán) / (1+thuế suất)</t>
  </si>
  <si>
    <t>+ Xuất CCDC sử dụng tại PXSX, phân bổ trong 1 kỳ: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</si>
</sst>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b/>
      <sz val="12"/>
      <color theme="1"/>
      <name val="Calibri"/>
      <family val="2"/>
      <scheme val="minor"/>
    </font>
    <font>
      <b/>
      <u/>
      <sz val="12"/>
      <color theme="1"/>
      <name val="Calibri"/>
      <family val="2"/>
      <scheme val="minor"/>
    </font>
    <font>
      <b/>
      <u/>
      <sz val="12"/>
      <color theme="1"/>
      <name val="Calibri (Body)_x0000_"/>
    </font>
    <font>
      <b/>
      <i/>
      <sz val="12"/>
      <color theme="1"/>
      <name val="Calibri"/>
      <family val="2"/>
      <scheme val="minor"/>
    </font>
    <font>
      <i/>
      <sz val="12"/>
      <color theme="1"/>
      <name val="Calibri"/>
      <family val="2"/>
      <scheme val="minor"/>
    </font>
    <font>
      <sz val="12"/>
      <color rgb="FFFF0000"/>
      <name val="Calibri"/>
      <family val="2"/>
      <scheme val="minor"/>
    </font>
    <font>
      <u/>
      <sz val="12"/>
      <color theme="1"/>
      <name val="Calibri"/>
      <family val="2"/>
      <scheme val="minor"/>
    </font>
    <font>
      <b/>
      <sz val="14"/>
      <color theme="1"/>
      <name val="Calibri"/>
      <family val="2"/>
      <scheme val="minor"/>
    </font>
    <font>
      <b/>
      <sz val="12"/>
      <color rgb="FFFF0000"/>
      <name val="Calibri"/>
      <family val="2"/>
      <scheme val="minor"/>
    </font>
    <font>
      <u/>
      <sz val="12"/>
      <color theme="1"/>
      <name val="Calibri (Body)_x0000_"/>
    </font>
    <font>
      <b/>
      <i/>
      <u/>
      <sz val="12"/>
      <color theme="1"/>
      <name val="Calibri (Body)_x0000_"/>
    </font>
  </fonts>
  <fills count="6">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rgb="FF92D050"/>
        <bgColor indexed="64"/>
      </patternFill>
    </fill>
  </fills>
  <borders count="4">
    <border>
      <left/>
      <right/>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50">
    <xf numFmtId="0" fontId="0" fillId="0" borderId="0" xfId="0"/>
    <xf numFmtId="3" fontId="0" fillId="0" borderId="0" xfId="0" applyNumberFormat="1"/>
    <xf numFmtId="3" fontId="1" fillId="0" borderId="0" xfId="0" applyNumberFormat="1" applyFont="1"/>
    <xf numFmtId="3" fontId="1" fillId="0" borderId="0" xfId="0" quotePrefix="1" applyNumberFormat="1" applyFont="1"/>
    <xf numFmtId="3" fontId="0" fillId="0" borderId="0" xfId="0" quotePrefix="1" applyNumberFormat="1"/>
    <xf numFmtId="3" fontId="2" fillId="0" borderId="0" xfId="0" applyNumberFormat="1" applyFont="1"/>
    <xf numFmtId="3" fontId="3" fillId="0" borderId="0" xfId="0" applyNumberFormat="1" applyFont="1"/>
    <xf numFmtId="3" fontId="4" fillId="0" borderId="0" xfId="0" applyNumberFormat="1" applyFont="1"/>
    <xf numFmtId="3" fontId="5" fillId="0" borderId="0" xfId="0" applyNumberFormat="1" applyFont="1"/>
    <xf numFmtId="3" fontId="0" fillId="0" borderId="0" xfId="0" applyNumberFormat="1" applyAlignment="1">
      <alignment horizontal="left"/>
    </xf>
    <xf numFmtId="3" fontId="3" fillId="3" borderId="0" xfId="0" applyNumberFormat="1" applyFont="1" applyFill="1"/>
    <xf numFmtId="3" fontId="0" fillId="3" borderId="0" xfId="0" applyNumberFormat="1" applyFill="1"/>
    <xf numFmtId="37" fontId="0" fillId="0" borderId="0" xfId="0" applyNumberFormat="1"/>
    <xf numFmtId="37" fontId="3" fillId="0" borderId="0" xfId="0" applyNumberFormat="1" applyFont="1"/>
    <xf numFmtId="37" fontId="0" fillId="0" borderId="0" xfId="0" applyNumberFormat="1" applyAlignment="1">
      <alignment horizontal="left"/>
    </xf>
    <xf numFmtId="37" fontId="1" fillId="0" borderId="0" xfId="0" applyNumberFormat="1" applyFont="1" applyAlignment="1">
      <alignment horizontal="left"/>
    </xf>
    <xf numFmtId="37" fontId="1" fillId="0" borderId="0" xfId="0" applyNumberFormat="1" applyFont="1"/>
    <xf numFmtId="37" fontId="0" fillId="0" borderId="0" xfId="0" applyNumberFormat="1" applyAlignment="1">
      <alignment horizontal="center"/>
    </xf>
    <xf numFmtId="3" fontId="0" fillId="0" borderId="3" xfId="0" applyNumberFormat="1" applyBorder="1"/>
    <xf numFmtId="3" fontId="7" fillId="0" borderId="2" xfId="0" applyNumberFormat="1" applyFont="1" applyBorder="1" applyAlignment="1">
      <alignment horizontal="center"/>
    </xf>
    <xf numFmtId="3" fontId="8" fillId="0" borderId="0" xfId="0" applyNumberFormat="1" applyFont="1"/>
    <xf numFmtId="3" fontId="9" fillId="4" borderId="0" xfId="0" applyNumberFormat="1" applyFont="1" applyFill="1"/>
    <xf numFmtId="3" fontId="6" fillId="4" borderId="0" xfId="0" applyNumberFormat="1" applyFont="1" applyFill="1"/>
    <xf numFmtId="3" fontId="1" fillId="4" borderId="0" xfId="0" applyNumberFormat="1" applyFont="1" applyFill="1"/>
    <xf numFmtId="3" fontId="1" fillId="3" borderId="0" xfId="0" applyNumberFormat="1" applyFont="1" applyFill="1"/>
    <xf numFmtId="3" fontId="11" fillId="0" borderId="0" xfId="0" applyNumberFormat="1" applyFont="1"/>
    <xf numFmtId="3" fontId="0" fillId="4" borderId="0" xfId="0" applyNumberFormat="1" applyFill="1"/>
    <xf numFmtId="3" fontId="1" fillId="2" borderId="0" xfId="0" applyNumberFormat="1" applyFont="1" applyFill="1"/>
    <xf numFmtId="3" fontId="0" fillId="2" borderId="0" xfId="0" applyNumberFormat="1" applyFill="1"/>
    <xf numFmtId="3" fontId="1" fillId="2" borderId="0" xfId="0" quotePrefix="1" applyNumberFormat="1" applyFont="1" applyFill="1"/>
    <xf numFmtId="3" fontId="4" fillId="0" borderId="0" xfId="0" quotePrefix="1" applyNumberFormat="1" applyFont="1"/>
    <xf numFmtId="3" fontId="3" fillId="2" borderId="0" xfId="0" applyNumberFormat="1" applyFont="1" applyFill="1"/>
    <xf numFmtId="3" fontId="1" fillId="5" borderId="0" xfId="0" applyNumberFormat="1" applyFont="1" applyFill="1"/>
    <xf numFmtId="3" fontId="0" fillId="5" borderId="0" xfId="0" applyNumberFormat="1" applyFill="1"/>
    <xf numFmtId="37" fontId="0" fillId="2" borderId="0" xfId="0" applyNumberFormat="1" applyFill="1"/>
    <xf numFmtId="37" fontId="4" fillId="0" borderId="0" xfId="0" applyNumberFormat="1" applyFont="1"/>
    <xf numFmtId="37" fontId="4" fillId="0" borderId="0" xfId="0" applyNumberFormat="1" applyFont="1" applyAlignment="1">
      <alignment horizontal="left"/>
    </xf>
    <xf numFmtId="3" fontId="5" fillId="0" borderId="0" xfId="0" applyNumberFormat="1" applyFont="1" applyAlignment="1">
      <alignment horizontal="center" vertical="center"/>
    </xf>
    <xf numFmtId="3" fontId="5" fillId="0" borderId="0" xfId="0" applyNumberFormat="1" applyFont="1" applyAlignment="1">
      <alignment horizontal="left" vertical="center"/>
    </xf>
    <xf numFmtId="3" fontId="0" fillId="0" borderId="0" xfId="0" applyNumberFormat="1" applyAlignment="1">
      <alignment horizontal="left" vertical="center"/>
    </xf>
    <xf numFmtId="3" fontId="0" fillId="0" borderId="0" xfId="0" applyNumberFormat="1" applyAlignment="1">
      <alignment horizontal="center" vertical="center"/>
    </xf>
    <xf numFmtId="3" fontId="0" fillId="0" borderId="0" xfId="0" applyNumberFormat="1" applyAlignment="1">
      <alignment horizontal="center" wrapText="1"/>
    </xf>
    <xf numFmtId="3" fontId="0" fillId="3" borderId="0" xfId="0" applyNumberFormat="1" applyFill="1" applyAlignment="1">
      <alignment horizontal="left" wrapText="1"/>
    </xf>
    <xf numFmtId="3" fontId="1" fillId="2" borderId="0" xfId="0" applyNumberFormat="1" applyFont="1" applyFill="1" applyAlignment="1">
      <alignment horizontal="left"/>
    </xf>
    <xf numFmtId="3" fontId="1" fillId="2" borderId="0" xfId="0" applyNumberFormat="1" applyFont="1" applyFill="1" applyAlignment="1">
      <alignment horizontal="center"/>
    </xf>
    <xf numFmtId="3" fontId="0" fillId="2" borderId="0" xfId="0" applyNumberFormat="1" applyFill="1" applyAlignment="1">
      <alignment horizontal="center"/>
    </xf>
    <xf numFmtId="3" fontId="0" fillId="0" borderId="1" xfId="0" applyNumberFormat="1" applyBorder="1" applyAlignment="1">
      <alignment horizontal="center"/>
    </xf>
    <xf numFmtId="3" fontId="0" fillId="0" borderId="0" xfId="0" applyNumberFormat="1" applyAlignment="1">
      <alignment horizontal="center"/>
    </xf>
    <xf numFmtId="3" fontId="0" fillId="3" borderId="0" xfId="0" applyNumberFormat="1" applyFill="1" applyAlignment="1">
      <alignment horizontal="left" vertical="center" wrapText="1"/>
    </xf>
    <xf numFmtId="37" fontId="1"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F9A67-3E4A-9442-8876-68C55739F15C}">
  <dimension ref="A1:F273"/>
  <sheetViews>
    <sheetView tabSelected="1" zoomScaleNormal="100" workbookViewId="0">
      <selection activeCell="B7" sqref="B7"/>
    </sheetView>
  </sheetViews>
  <sheetFormatPr defaultColWidth="10.83203125" defaultRowHeight="15.5"/>
  <cols>
    <col min="1" max="1" width="22.5" style="1" customWidth="1"/>
    <col min="2" max="2" width="11.1640625" style="1" bestFit="1" customWidth="1"/>
    <col min="3" max="3" width="31" style="1" customWidth="1"/>
    <col min="4" max="4" width="11.6640625" style="1" customWidth="1"/>
    <col min="5" max="6" width="10.83203125" style="1"/>
    <col min="7" max="7" width="12.5" style="1" customWidth="1"/>
    <col min="8" max="16384" width="10.83203125" style="1"/>
  </cols>
  <sheetData>
    <row r="1" spans="1:5">
      <c r="A1" s="44" t="s">
        <v>15</v>
      </c>
      <c r="B1" s="45"/>
      <c r="C1" s="45"/>
      <c r="D1" s="45"/>
    </row>
    <row r="2" spans="1:5" ht="18.5">
      <c r="A2" s="20" t="s">
        <v>16</v>
      </c>
      <c r="B2" s="20"/>
    </row>
    <row r="3" spans="1:5">
      <c r="A3" s="21" t="s">
        <v>17</v>
      </c>
      <c r="B3" s="22"/>
    </row>
    <row r="4" spans="1:5">
      <c r="A4" s="1" t="s">
        <v>18</v>
      </c>
    </row>
    <row r="5" spans="1:5">
      <c r="A5" s="10" t="s">
        <v>0</v>
      </c>
      <c r="B5" s="11"/>
      <c r="C5" s="11"/>
      <c r="D5" s="11"/>
      <c r="E5" s="11"/>
    </row>
    <row r="6" spans="1:5">
      <c r="A6" s="11" t="s">
        <v>19</v>
      </c>
      <c r="B6" s="11"/>
      <c r="C6" s="11"/>
      <c r="D6" s="11"/>
      <c r="E6" s="11"/>
    </row>
    <row r="7" spans="1:5">
      <c r="A7" s="11" t="s">
        <v>20</v>
      </c>
      <c r="B7" s="11"/>
      <c r="C7" s="11"/>
      <c r="D7" s="11"/>
      <c r="E7" s="11"/>
    </row>
    <row r="8" spans="1:5">
      <c r="A8" s="11" t="s">
        <v>21</v>
      </c>
      <c r="B8" s="11"/>
      <c r="C8" s="11"/>
      <c r="D8" s="11"/>
      <c r="E8" s="11"/>
    </row>
    <row r="9" spans="1:5">
      <c r="A9" s="11" t="s">
        <v>22</v>
      </c>
      <c r="B9" s="11"/>
      <c r="C9" s="11"/>
      <c r="D9" s="11"/>
      <c r="E9" s="11"/>
    </row>
    <row r="10" spans="1:5">
      <c r="A10" s="11" t="s">
        <v>23</v>
      </c>
      <c r="B10" s="11"/>
      <c r="C10" s="11"/>
      <c r="D10" s="11"/>
      <c r="E10" s="11"/>
    </row>
    <row r="11" spans="1:5">
      <c r="A11" s="6" t="s">
        <v>5</v>
      </c>
    </row>
    <row r="12" spans="1:5">
      <c r="A12" s="1" t="s">
        <v>24</v>
      </c>
      <c r="B12" s="1">
        <v>57000000</v>
      </c>
      <c r="D12" s="46" t="s">
        <v>26</v>
      </c>
      <c r="E12" s="46"/>
    </row>
    <row r="13" spans="1:5">
      <c r="A13" s="1" t="s">
        <v>6</v>
      </c>
      <c r="B13" s="1">
        <v>5700000</v>
      </c>
      <c r="D13" s="19">
        <v>0</v>
      </c>
    </row>
    <row r="14" spans="1:5">
      <c r="A14" s="1" t="s">
        <v>12</v>
      </c>
      <c r="B14" s="1">
        <f>SUM(B12:B13)</f>
        <v>62700000</v>
      </c>
      <c r="D14" s="18">
        <v>57000000</v>
      </c>
    </row>
    <row r="15" spans="1:5">
      <c r="A15" s="1" t="s">
        <v>25</v>
      </c>
      <c r="B15" s="1">
        <v>1800000</v>
      </c>
      <c r="D15" s="18">
        <v>1800000</v>
      </c>
    </row>
    <row r="16" spans="1:5">
      <c r="A16" s="1" t="s">
        <v>8</v>
      </c>
      <c r="B16" s="1">
        <v>1800000</v>
      </c>
      <c r="D16" s="18"/>
    </row>
    <row r="17" spans="1:6">
      <c r="A17" s="1" t="s">
        <v>27</v>
      </c>
    </row>
    <row r="18" spans="1:6">
      <c r="A18" s="1" t="s">
        <v>28</v>
      </c>
      <c r="B18" s="9">
        <f>57000 + 1800000/1000</f>
        <v>58800</v>
      </c>
    </row>
    <row r="19" spans="1:6">
      <c r="A19" s="21" t="s">
        <v>29</v>
      </c>
    </row>
    <row r="20" spans="1:6">
      <c r="A20" s="3" t="s">
        <v>31</v>
      </c>
      <c r="B20" s="2"/>
      <c r="C20" s="2"/>
    </row>
    <row r="21" spans="1:6">
      <c r="A21" s="1" t="s">
        <v>30</v>
      </c>
    </row>
    <row r="22" spans="1:6">
      <c r="A22" s="3" t="s">
        <v>32</v>
      </c>
    </row>
    <row r="23" spans="1:6">
      <c r="A23" s="1" t="s">
        <v>33</v>
      </c>
    </row>
    <row r="24" spans="1:6">
      <c r="A24" s="24" t="s">
        <v>34</v>
      </c>
      <c r="B24" s="24"/>
      <c r="C24" s="24"/>
      <c r="D24" s="24"/>
      <c r="E24" s="24"/>
      <c r="F24" s="11"/>
    </row>
    <row r="25" spans="1:6">
      <c r="A25" s="24" t="s">
        <v>35</v>
      </c>
      <c r="B25" s="24"/>
      <c r="C25" s="24"/>
      <c r="D25" s="24"/>
      <c r="E25" s="24"/>
      <c r="F25" s="11"/>
    </row>
    <row r="26" spans="1:6">
      <c r="A26" s="24" t="s">
        <v>36</v>
      </c>
      <c r="B26" s="24"/>
      <c r="C26" s="24"/>
      <c r="D26" s="24"/>
      <c r="E26" s="24"/>
      <c r="F26" s="11"/>
    </row>
    <row r="27" spans="1:6">
      <c r="A27" s="6" t="s">
        <v>5</v>
      </c>
    </row>
    <row r="28" spans="1:6">
      <c r="A28" s="1" t="s">
        <v>37</v>
      </c>
      <c r="B28" s="1">
        <v>36000000</v>
      </c>
    </row>
    <row r="29" spans="1:6">
      <c r="A29" s="1" t="s">
        <v>6</v>
      </c>
      <c r="B29" s="1">
        <v>3600000</v>
      </c>
    </row>
    <row r="30" spans="1:6">
      <c r="A30" s="1" t="s">
        <v>38</v>
      </c>
      <c r="B30" s="1">
        <f>SUM(B28:B29)</f>
        <v>39600000</v>
      </c>
    </row>
    <row r="31" spans="1:6">
      <c r="A31" s="1" t="s">
        <v>39</v>
      </c>
      <c r="B31" s="1">
        <v>1500000</v>
      </c>
    </row>
    <row r="32" spans="1:6">
      <c r="A32" s="1" t="s">
        <v>40</v>
      </c>
      <c r="B32" s="1">
        <f>B31</f>
        <v>1500000</v>
      </c>
    </row>
    <row r="33" spans="1:4">
      <c r="A33" s="1" t="s">
        <v>41</v>
      </c>
      <c r="B33" s="1">
        <f>B28+B32</f>
        <v>37500000</v>
      </c>
    </row>
    <row r="34" spans="1:4">
      <c r="A34" s="1" t="s">
        <v>42</v>
      </c>
    </row>
    <row r="35" spans="1:4">
      <c r="A35" s="2" t="s">
        <v>43</v>
      </c>
      <c r="B35" s="2"/>
      <c r="C35" s="2"/>
      <c r="D35" s="2"/>
    </row>
    <row r="36" spans="1:4">
      <c r="A36" s="1" t="s">
        <v>44</v>
      </c>
      <c r="C36" s="9">
        <f>B33/10</f>
        <v>3750000</v>
      </c>
    </row>
    <row r="37" spans="1:4">
      <c r="A37" s="1" t="s">
        <v>45</v>
      </c>
    </row>
    <row r="38" spans="1:4">
      <c r="A38" s="21" t="s">
        <v>46</v>
      </c>
      <c r="B38" s="21"/>
    </row>
    <row r="39" spans="1:4">
      <c r="A39" s="4" t="s">
        <v>47</v>
      </c>
    </row>
    <row r="40" spans="1:4">
      <c r="A40" s="3" t="s">
        <v>48</v>
      </c>
      <c r="B40" s="2"/>
      <c r="C40" s="40" t="s">
        <v>51</v>
      </c>
    </row>
    <row r="41" spans="1:4">
      <c r="A41" s="3" t="s">
        <v>49</v>
      </c>
      <c r="B41" s="2"/>
      <c r="C41" s="40"/>
    </row>
    <row r="42" spans="1:4">
      <c r="A42" s="4" t="s">
        <v>50</v>
      </c>
    </row>
    <row r="43" spans="1:4">
      <c r="A43" s="2" t="s">
        <v>52</v>
      </c>
    </row>
    <row r="44" spans="1:4">
      <c r="A44" s="1" t="s">
        <v>53</v>
      </c>
    </row>
    <row r="45" spans="1:4">
      <c r="A45" s="2" t="s">
        <v>54</v>
      </c>
    </row>
    <row r="46" spans="1:4">
      <c r="A46" s="1" t="s">
        <v>55</v>
      </c>
    </row>
    <row r="47" spans="1:4">
      <c r="A47" s="47" t="s">
        <v>56</v>
      </c>
      <c r="B47" s="47"/>
      <c r="C47" s="47"/>
    </row>
    <row r="48" spans="1:4">
      <c r="A48" s="1" t="s">
        <v>57</v>
      </c>
    </row>
    <row r="49" spans="1:4">
      <c r="A49" s="48" t="s">
        <v>58</v>
      </c>
      <c r="B49" s="48"/>
      <c r="C49" s="48"/>
      <c r="D49" s="48"/>
    </row>
    <row r="50" spans="1:4">
      <c r="A50" s="48"/>
      <c r="B50" s="48"/>
      <c r="C50" s="48"/>
      <c r="D50" s="48"/>
    </row>
    <row r="51" spans="1:4">
      <c r="A51" s="48"/>
      <c r="B51" s="48"/>
      <c r="C51" s="48"/>
      <c r="D51" s="48"/>
    </row>
    <row r="52" spans="1:4">
      <c r="A52" s="48"/>
      <c r="B52" s="48"/>
      <c r="C52" s="48"/>
      <c r="D52" s="48"/>
    </row>
    <row r="53" spans="1:4">
      <c r="A53" s="48"/>
      <c r="B53" s="48"/>
      <c r="C53" s="48"/>
      <c r="D53" s="48"/>
    </row>
    <row r="54" spans="1:4">
      <c r="A54" s="48"/>
      <c r="B54" s="48"/>
      <c r="C54" s="48"/>
      <c r="D54" s="48"/>
    </row>
    <row r="55" spans="1:4">
      <c r="A55" s="48"/>
      <c r="B55" s="48"/>
      <c r="C55" s="48"/>
      <c r="D55" s="48"/>
    </row>
    <row r="56" spans="1:4">
      <c r="A56" s="48"/>
      <c r="B56" s="48"/>
      <c r="C56" s="48"/>
      <c r="D56" s="48"/>
    </row>
    <row r="57" spans="1:4">
      <c r="A57" s="48"/>
      <c r="B57" s="48"/>
      <c r="C57" s="48"/>
      <c r="D57" s="48"/>
    </row>
    <row r="58" spans="1:4">
      <c r="A58" s="25" t="s">
        <v>5</v>
      </c>
    </row>
    <row r="59" spans="1:4">
      <c r="A59" s="5" t="s">
        <v>59</v>
      </c>
      <c r="B59" s="5"/>
      <c r="C59" s="5"/>
    </row>
    <row r="60" spans="1:4">
      <c r="A60" s="4" t="s">
        <v>61</v>
      </c>
    </row>
    <row r="61" spans="1:4">
      <c r="A61" s="1" t="s">
        <v>60</v>
      </c>
      <c r="B61" s="1">
        <f>200 * 43000 + 80*43500</f>
        <v>12080000</v>
      </c>
    </row>
    <row r="62" spans="1:4">
      <c r="A62" s="4" t="s">
        <v>62</v>
      </c>
    </row>
    <row r="63" spans="1:4">
      <c r="A63" s="1" t="s">
        <v>63</v>
      </c>
      <c r="B63" s="1">
        <f>170 * 43500 + 130*44000</f>
        <v>13115000</v>
      </c>
    </row>
    <row r="64" spans="1:4">
      <c r="A64" s="6" t="s">
        <v>64</v>
      </c>
    </row>
    <row r="65" spans="1:5">
      <c r="A65" s="1" t="s">
        <v>65</v>
      </c>
      <c r="D65" s="9">
        <f>(200*43000+250*43500+200*44000)/650</f>
        <v>43500</v>
      </c>
    </row>
    <row r="66" spans="1:5">
      <c r="A66" s="40" t="s">
        <v>66</v>
      </c>
      <c r="B66" s="40"/>
      <c r="C66" s="40"/>
    </row>
    <row r="67" spans="1:5">
      <c r="A67" s="3" t="s">
        <v>69</v>
      </c>
      <c r="B67" s="2"/>
    </row>
    <row r="68" spans="1:5">
      <c r="A68" s="1" t="s">
        <v>67</v>
      </c>
      <c r="B68" s="1">
        <f>280*43500</f>
        <v>12180000</v>
      </c>
    </row>
    <row r="69" spans="1:5">
      <c r="A69" s="3" t="s">
        <v>68</v>
      </c>
    </row>
    <row r="70" spans="1:5">
      <c r="A70" s="1" t="s">
        <v>70</v>
      </c>
      <c r="B70" s="1">
        <f>300*43500</f>
        <v>13050000</v>
      </c>
    </row>
    <row r="71" spans="1:5">
      <c r="A71" s="21" t="s">
        <v>71</v>
      </c>
    </row>
    <row r="72" spans="1:5">
      <c r="A72" s="1" t="s">
        <v>72</v>
      </c>
    </row>
    <row r="73" spans="1:5">
      <c r="A73" s="4" t="s">
        <v>73</v>
      </c>
    </row>
    <row r="74" spans="1:5">
      <c r="A74" s="4" t="s">
        <v>74</v>
      </c>
    </row>
    <row r="75" spans="1:5">
      <c r="A75" s="4" t="s">
        <v>75</v>
      </c>
    </row>
    <row r="76" spans="1:5">
      <c r="A76" s="4" t="s">
        <v>76</v>
      </c>
    </row>
    <row r="78" spans="1:5" ht="33" customHeight="1">
      <c r="A78" s="41" t="s">
        <v>77</v>
      </c>
      <c r="B78" s="41"/>
      <c r="C78" s="41"/>
      <c r="D78" s="41"/>
      <c r="E78" s="41"/>
    </row>
    <row r="79" spans="1:5">
      <c r="A79" s="23" t="s">
        <v>78</v>
      </c>
      <c r="B79" s="26"/>
      <c r="C79" s="26"/>
      <c r="D79" s="26"/>
    </row>
    <row r="80" spans="1:5">
      <c r="A80" s="27" t="s">
        <v>79</v>
      </c>
      <c r="B80" s="28"/>
      <c r="C80" s="1" t="s">
        <v>83</v>
      </c>
    </row>
    <row r="81" spans="1:3">
      <c r="A81" s="4" t="s">
        <v>80</v>
      </c>
    </row>
    <row r="82" spans="1:3">
      <c r="A82" s="4" t="s">
        <v>81</v>
      </c>
    </row>
    <row r="83" spans="1:3">
      <c r="A83" s="29" t="s">
        <v>82</v>
      </c>
      <c r="B83" s="28"/>
    </row>
    <row r="84" spans="1:3">
      <c r="A84" s="2" t="s">
        <v>84</v>
      </c>
    </row>
    <row r="85" spans="1:3">
      <c r="A85" s="1" t="s">
        <v>85</v>
      </c>
      <c r="B85" s="1" t="s">
        <v>87</v>
      </c>
      <c r="C85" s="2"/>
    </row>
    <row r="86" spans="1:3">
      <c r="A86" s="1" t="s">
        <v>4</v>
      </c>
      <c r="B86" s="1" t="s">
        <v>88</v>
      </c>
    </row>
    <row r="87" spans="1:3">
      <c r="A87" s="1" t="s">
        <v>86</v>
      </c>
      <c r="B87" s="1" t="s">
        <v>89</v>
      </c>
    </row>
    <row r="88" spans="1:3">
      <c r="A88" s="2" t="s">
        <v>90</v>
      </c>
    </row>
    <row r="89" spans="1:3">
      <c r="A89" s="1" t="s">
        <v>85</v>
      </c>
      <c r="B89" s="1" t="s">
        <v>87</v>
      </c>
    </row>
    <row r="90" spans="1:3">
      <c r="A90" s="1" t="s">
        <v>4</v>
      </c>
      <c r="B90" s="1" t="s">
        <v>88</v>
      </c>
    </row>
    <row r="91" spans="1:3">
      <c r="A91" s="1" t="s">
        <v>86</v>
      </c>
      <c r="B91" s="1" t="s">
        <v>89</v>
      </c>
    </row>
    <row r="92" spans="1:3">
      <c r="A92" s="2" t="s">
        <v>94</v>
      </c>
    </row>
    <row r="93" spans="1:3">
      <c r="A93" s="1" t="s">
        <v>91</v>
      </c>
    </row>
    <row r="94" spans="1:3">
      <c r="A94" s="1" t="s">
        <v>92</v>
      </c>
    </row>
    <row r="95" spans="1:3">
      <c r="A95" s="1" t="s">
        <v>93</v>
      </c>
    </row>
    <row r="96" spans="1:3">
      <c r="A96" s="2" t="s">
        <v>95</v>
      </c>
    </row>
    <row r="97" spans="1:4">
      <c r="A97" s="1" t="s">
        <v>96</v>
      </c>
      <c r="B97" s="1" t="s">
        <v>97</v>
      </c>
    </row>
    <row r="98" spans="1:4">
      <c r="A98" s="1" t="s">
        <v>4</v>
      </c>
      <c r="B98" s="1" t="s">
        <v>88</v>
      </c>
    </row>
    <row r="99" spans="1:4">
      <c r="A99" s="1" t="s">
        <v>86</v>
      </c>
      <c r="B99" s="1" t="s">
        <v>89</v>
      </c>
    </row>
    <row r="100" spans="1:4">
      <c r="A100" s="2" t="s">
        <v>98</v>
      </c>
    </row>
    <row r="101" spans="1:4">
      <c r="A101" s="1" t="s">
        <v>96</v>
      </c>
    </row>
    <row r="102" spans="1:4">
      <c r="A102" s="1" t="s">
        <v>86</v>
      </c>
    </row>
    <row r="103" spans="1:4">
      <c r="A103" s="2" t="s">
        <v>99</v>
      </c>
    </row>
    <row r="104" spans="1:4">
      <c r="A104" s="1" t="s">
        <v>100</v>
      </c>
    </row>
    <row r="105" spans="1:4">
      <c r="A105" s="1" t="s">
        <v>93</v>
      </c>
    </row>
    <row r="106" spans="1:4">
      <c r="A106" s="42" t="s">
        <v>101</v>
      </c>
      <c r="B106" s="42"/>
      <c r="C106" s="42"/>
      <c r="D106" s="42"/>
    </row>
    <row r="107" spans="1:4">
      <c r="A107" s="42"/>
      <c r="B107" s="42"/>
      <c r="C107" s="42"/>
      <c r="D107" s="42"/>
    </row>
    <row r="108" spans="1:4">
      <c r="A108" s="42"/>
      <c r="B108" s="42"/>
      <c r="C108" s="42"/>
      <c r="D108" s="42"/>
    </row>
    <row r="109" spans="1:4">
      <c r="A109" s="42"/>
      <c r="B109" s="42"/>
      <c r="C109" s="42"/>
      <c r="D109" s="42"/>
    </row>
    <row r="110" spans="1:4">
      <c r="A110" s="42"/>
      <c r="B110" s="42"/>
      <c r="C110" s="42"/>
      <c r="D110" s="42"/>
    </row>
    <row r="111" spans="1:4">
      <c r="A111" s="42"/>
      <c r="B111" s="42"/>
      <c r="C111" s="42"/>
      <c r="D111" s="42"/>
    </row>
    <row r="112" spans="1:4">
      <c r="A112" s="42"/>
      <c r="B112" s="42"/>
      <c r="C112" s="42"/>
      <c r="D112" s="42"/>
    </row>
    <row r="113" spans="1:4">
      <c r="A113" s="42"/>
      <c r="B113" s="42"/>
      <c r="C113" s="42"/>
      <c r="D113" s="42"/>
    </row>
    <row r="114" spans="1:4">
      <c r="A114" s="42"/>
      <c r="B114" s="42"/>
      <c r="C114" s="42"/>
      <c r="D114" s="42"/>
    </row>
    <row r="115" spans="1:4">
      <c r="A115" s="42"/>
      <c r="B115" s="42"/>
      <c r="C115" s="42"/>
      <c r="D115" s="42"/>
    </row>
    <row r="116" spans="1:4">
      <c r="A116" s="42"/>
      <c r="B116" s="42"/>
      <c r="C116" s="42"/>
      <c r="D116" s="42"/>
    </row>
    <row r="117" spans="1:4">
      <c r="A117" s="6" t="s">
        <v>5</v>
      </c>
    </row>
    <row r="118" spans="1:4">
      <c r="A118" s="1" t="s">
        <v>102</v>
      </c>
      <c r="B118" s="1">
        <v>57000000</v>
      </c>
    </row>
    <row r="119" spans="1:4">
      <c r="A119" s="1" t="s">
        <v>103</v>
      </c>
      <c r="B119" s="1">
        <v>5700000</v>
      </c>
    </row>
    <row r="120" spans="1:4">
      <c r="A120" s="1" t="s">
        <v>13</v>
      </c>
      <c r="B120" s="1">
        <f>SUM(B118:B119)</f>
        <v>62700000</v>
      </c>
    </row>
    <row r="121" spans="1:4">
      <c r="A121" s="1" t="s">
        <v>104</v>
      </c>
      <c r="B121" s="1">
        <v>1000000</v>
      </c>
    </row>
    <row r="122" spans="1:4">
      <c r="A122" s="1" t="s">
        <v>8</v>
      </c>
      <c r="B122" s="1">
        <f>B121</f>
        <v>1000000</v>
      </c>
    </row>
    <row r="123" spans="1:4">
      <c r="A123" s="1" t="s">
        <v>105</v>
      </c>
      <c r="B123" s="1">
        <v>20000000</v>
      </c>
    </row>
    <row r="124" spans="1:4">
      <c r="A124" s="1" t="s">
        <v>106</v>
      </c>
      <c r="B124" s="1">
        <v>4000000</v>
      </c>
    </row>
    <row r="125" spans="1:4">
      <c r="A125" s="1" t="s">
        <v>107</v>
      </c>
      <c r="B125" s="1">
        <v>1000000</v>
      </c>
    </row>
    <row r="126" spans="1:4">
      <c r="A126" s="1" t="s">
        <v>11</v>
      </c>
      <c r="B126" s="1">
        <f>SUM(B123:B125)*10%</f>
        <v>2500000</v>
      </c>
    </row>
    <row r="127" spans="1:4">
      <c r="A127" s="1" t="s">
        <v>12</v>
      </c>
      <c r="B127" s="1">
        <f>SUM(B123:B126)</f>
        <v>27500000</v>
      </c>
    </row>
    <row r="128" spans="1:4">
      <c r="A128" s="1" t="s">
        <v>108</v>
      </c>
      <c r="B128" s="1">
        <v>300000000</v>
      </c>
    </row>
    <row r="129" spans="1:3">
      <c r="A129" s="1" t="s">
        <v>6</v>
      </c>
      <c r="B129" s="1">
        <v>30000000</v>
      </c>
    </row>
    <row r="130" spans="1:3">
      <c r="A130" s="1" t="s">
        <v>109</v>
      </c>
      <c r="B130" s="1">
        <v>330000000</v>
      </c>
    </row>
    <row r="131" spans="1:3">
      <c r="A131" s="1" t="s">
        <v>110</v>
      </c>
      <c r="B131" s="1">
        <v>400000</v>
      </c>
    </row>
    <row r="132" spans="1:3">
      <c r="A132" s="1" t="s">
        <v>106</v>
      </c>
      <c r="B132" s="1">
        <v>200000</v>
      </c>
    </row>
    <row r="133" spans="1:3">
      <c r="A133" s="1" t="s">
        <v>107</v>
      </c>
      <c r="B133" s="1">
        <v>100000</v>
      </c>
    </row>
    <row r="134" spans="1:3">
      <c r="A134" s="1" t="s">
        <v>111</v>
      </c>
      <c r="B134" s="1">
        <v>5000000</v>
      </c>
    </row>
    <row r="135" spans="1:3">
      <c r="A135" s="1" t="s">
        <v>40</v>
      </c>
      <c r="B135" s="1">
        <f>SUM(B131:B134)</f>
        <v>5700000</v>
      </c>
    </row>
    <row r="136" spans="1:3">
      <c r="A136" s="1" t="s">
        <v>112</v>
      </c>
      <c r="B136" s="1">
        <v>27500000</v>
      </c>
    </row>
    <row r="137" spans="1:3">
      <c r="A137" s="1" t="s">
        <v>14</v>
      </c>
      <c r="B137" s="1">
        <v>27500000</v>
      </c>
    </row>
    <row r="138" spans="1:3">
      <c r="A138" s="43" t="s">
        <v>113</v>
      </c>
      <c r="B138" s="43"/>
      <c r="C138" s="43"/>
    </row>
    <row r="139" spans="1:3">
      <c r="A139" s="1" t="s">
        <v>114</v>
      </c>
    </row>
    <row r="140" spans="1:3">
      <c r="A140" s="23" t="s">
        <v>115</v>
      </c>
      <c r="B140" s="26"/>
      <c r="C140" s="26"/>
    </row>
    <row r="141" spans="1:3">
      <c r="A141" s="3" t="s">
        <v>116</v>
      </c>
      <c r="B141" s="2"/>
      <c r="C141" s="2"/>
    </row>
    <row r="142" spans="1:3">
      <c r="A142" s="1" t="s">
        <v>117</v>
      </c>
      <c r="B142" s="8" t="s">
        <v>119</v>
      </c>
      <c r="C142" s="8"/>
    </row>
    <row r="143" spans="1:3">
      <c r="A143" s="1" t="s">
        <v>118</v>
      </c>
      <c r="B143" s="8" t="s">
        <v>119</v>
      </c>
      <c r="C143" s="8"/>
    </row>
    <row r="144" spans="1:3">
      <c r="A144" s="3" t="s">
        <v>120</v>
      </c>
    </row>
    <row r="145" spans="1:3">
      <c r="A145" s="1" t="s">
        <v>117</v>
      </c>
      <c r="B145" s="1" t="s">
        <v>122</v>
      </c>
    </row>
    <row r="146" spans="1:3">
      <c r="A146" s="1" t="s">
        <v>121</v>
      </c>
      <c r="B146" s="1" t="s">
        <v>88</v>
      </c>
    </row>
    <row r="147" spans="1:3">
      <c r="A147" s="1" t="s">
        <v>86</v>
      </c>
      <c r="B147" s="1" t="s">
        <v>123</v>
      </c>
    </row>
    <row r="148" spans="1:3">
      <c r="A148" s="23" t="s">
        <v>124</v>
      </c>
      <c r="B148" s="26"/>
      <c r="C148" s="26"/>
    </row>
    <row r="149" spans="1:3">
      <c r="A149" s="3" t="s">
        <v>125</v>
      </c>
    </row>
    <row r="150" spans="1:3">
      <c r="A150" s="1" t="s">
        <v>126</v>
      </c>
      <c r="B150" s="37" t="s">
        <v>128</v>
      </c>
      <c r="C150" s="37"/>
    </row>
    <row r="151" spans="1:3">
      <c r="A151" s="1" t="s">
        <v>127</v>
      </c>
      <c r="B151" s="37"/>
      <c r="C151" s="37"/>
    </row>
    <row r="152" spans="1:3">
      <c r="A152" s="3" t="s">
        <v>129</v>
      </c>
    </row>
    <row r="153" spans="1:3">
      <c r="A153" s="1" t="s">
        <v>10</v>
      </c>
    </row>
    <row r="154" spans="1:3">
      <c r="A154" s="1" t="s">
        <v>130</v>
      </c>
    </row>
    <row r="155" spans="1:3">
      <c r="A155" s="3" t="s">
        <v>131</v>
      </c>
    </row>
    <row r="156" spans="1:3">
      <c r="A156" s="1" t="s">
        <v>132</v>
      </c>
    </row>
    <row r="157" spans="1:3">
      <c r="A157" s="1" t="s">
        <v>93</v>
      </c>
    </row>
    <row r="158" spans="1:3">
      <c r="A158" s="3" t="s">
        <v>133</v>
      </c>
    </row>
    <row r="159" spans="1:3">
      <c r="A159" s="1" t="s">
        <v>134</v>
      </c>
    </row>
    <row r="160" spans="1:3">
      <c r="A160" s="1" t="s">
        <v>135</v>
      </c>
    </row>
    <row r="161" spans="1:3">
      <c r="A161" s="3" t="s">
        <v>136</v>
      </c>
    </row>
    <row r="162" spans="1:3">
      <c r="A162" s="1" t="s">
        <v>126</v>
      </c>
      <c r="B162" s="37" t="s">
        <v>138</v>
      </c>
      <c r="C162" s="37"/>
    </row>
    <row r="163" spans="1:3">
      <c r="A163" s="1" t="s">
        <v>137</v>
      </c>
      <c r="B163" s="37"/>
      <c r="C163" s="37"/>
    </row>
    <row r="164" spans="1:3">
      <c r="A164" s="3" t="s">
        <v>139</v>
      </c>
    </row>
    <row r="165" spans="1:3">
      <c r="A165" s="1" t="s">
        <v>10</v>
      </c>
      <c r="B165" s="37" t="s">
        <v>138</v>
      </c>
      <c r="C165" s="37"/>
    </row>
    <row r="166" spans="1:3">
      <c r="A166" s="1" t="s">
        <v>137</v>
      </c>
      <c r="B166" s="37"/>
      <c r="C166" s="37"/>
    </row>
    <row r="167" spans="1:3">
      <c r="A167" s="23" t="s">
        <v>140</v>
      </c>
      <c r="B167" s="26"/>
      <c r="C167" s="26"/>
    </row>
    <row r="168" spans="1:3">
      <c r="A168" s="3" t="s">
        <v>141</v>
      </c>
    </row>
    <row r="169" spans="1:3">
      <c r="A169" s="1" t="s">
        <v>142</v>
      </c>
      <c r="B169" s="38" t="s">
        <v>144</v>
      </c>
      <c r="C169" s="38"/>
    </row>
    <row r="170" spans="1:3">
      <c r="A170" s="1" t="s">
        <v>143</v>
      </c>
      <c r="B170" s="38"/>
      <c r="C170" s="38"/>
    </row>
    <row r="171" spans="1:3">
      <c r="A171" s="3" t="s">
        <v>145</v>
      </c>
    </row>
    <row r="172" spans="1:3">
      <c r="A172" s="1" t="s">
        <v>142</v>
      </c>
    </row>
    <row r="173" spans="1:3">
      <c r="A173" s="1" t="s">
        <v>147</v>
      </c>
    </row>
    <row r="174" spans="1:3">
      <c r="A174" s="1" t="s">
        <v>146</v>
      </c>
    </row>
    <row r="175" spans="1:3">
      <c r="A175" s="3" t="s">
        <v>148</v>
      </c>
    </row>
    <row r="176" spans="1:3">
      <c r="A176" s="1" t="s">
        <v>142</v>
      </c>
    </row>
    <row r="177" spans="1:3">
      <c r="A177" s="1" t="s">
        <v>149</v>
      </c>
    </row>
    <row r="178" spans="1:3">
      <c r="A178" s="3" t="s">
        <v>150</v>
      </c>
    </row>
    <row r="179" spans="1:3">
      <c r="A179" s="1" t="s">
        <v>142</v>
      </c>
    </row>
    <row r="180" spans="1:3">
      <c r="A180" s="1" t="s">
        <v>151</v>
      </c>
    </row>
    <row r="181" spans="1:3">
      <c r="A181" s="3" t="s">
        <v>152</v>
      </c>
    </row>
    <row r="182" spans="1:3">
      <c r="A182" s="1" t="s">
        <v>142</v>
      </c>
    </row>
    <row r="183" spans="1:3">
      <c r="A183" s="1" t="s">
        <v>93</v>
      </c>
    </row>
    <row r="184" spans="1:3">
      <c r="A184" s="3" t="s">
        <v>153</v>
      </c>
    </row>
    <row r="185" spans="1:3">
      <c r="A185" s="30" t="s">
        <v>333</v>
      </c>
      <c r="B185" s="8"/>
      <c r="C185" s="8"/>
    </row>
    <row r="186" spans="1:3">
      <c r="A186" s="1" t="s">
        <v>142</v>
      </c>
    </row>
    <row r="187" spans="1:3">
      <c r="A187" s="1" t="s">
        <v>154</v>
      </c>
    </row>
    <row r="188" spans="1:3">
      <c r="A188" s="30" t="s">
        <v>155</v>
      </c>
    </row>
    <row r="189" spans="1:3">
      <c r="A189" s="1" t="s">
        <v>142</v>
      </c>
    </row>
    <row r="190" spans="1:3">
      <c r="A190" s="1" t="s">
        <v>121</v>
      </c>
    </row>
    <row r="191" spans="1:3">
      <c r="A191" s="1" t="s">
        <v>86</v>
      </c>
    </row>
    <row r="192" spans="1:3">
      <c r="A192" s="30" t="s">
        <v>156</v>
      </c>
    </row>
    <row r="193" spans="1:3">
      <c r="A193" s="1" t="s">
        <v>157</v>
      </c>
      <c r="B193" s="39" t="s">
        <v>159</v>
      </c>
      <c r="C193" s="39"/>
    </row>
    <row r="194" spans="1:3">
      <c r="A194" s="1" t="s">
        <v>158</v>
      </c>
      <c r="B194" s="39"/>
      <c r="C194" s="39"/>
    </row>
    <row r="195" spans="1:3">
      <c r="A195" s="1" t="s">
        <v>160</v>
      </c>
    </row>
    <row r="196" spans="1:3">
      <c r="A196" s="1" t="s">
        <v>161</v>
      </c>
    </row>
    <row r="197" spans="1:3">
      <c r="A197" s="30" t="s">
        <v>162</v>
      </c>
    </row>
    <row r="198" spans="1:3">
      <c r="A198" s="1" t="s">
        <v>157</v>
      </c>
    </row>
    <row r="199" spans="1:3">
      <c r="A199" s="1" t="s">
        <v>6</v>
      </c>
    </row>
    <row r="200" spans="1:3">
      <c r="A200" s="1" t="s">
        <v>163</v>
      </c>
    </row>
    <row r="201" spans="1:3">
      <c r="A201" s="1" t="s">
        <v>160</v>
      </c>
    </row>
    <row r="202" spans="1:3">
      <c r="A202" s="1" t="s">
        <v>161</v>
      </c>
    </row>
    <row r="203" spans="1:3">
      <c r="A203" s="23" t="s">
        <v>164</v>
      </c>
      <c r="B203" s="26"/>
      <c r="C203" s="26"/>
    </row>
    <row r="204" spans="1:3">
      <c r="A204" s="3" t="s">
        <v>165</v>
      </c>
      <c r="B204" s="2"/>
    </row>
    <row r="205" spans="1:3">
      <c r="A205" s="1" t="s">
        <v>166</v>
      </c>
    </row>
    <row r="206" spans="1:3">
      <c r="A206" s="1" t="s">
        <v>167</v>
      </c>
    </row>
    <row r="207" spans="1:3">
      <c r="A207" s="1" t="s">
        <v>168</v>
      </c>
    </row>
    <row r="208" spans="1:3">
      <c r="A208" s="1" t="s">
        <v>169</v>
      </c>
    </row>
    <row r="209" spans="1:3">
      <c r="A209" s="3" t="s">
        <v>170</v>
      </c>
    </row>
    <row r="210" spans="1:3">
      <c r="A210" s="1" t="s">
        <v>171</v>
      </c>
    </row>
    <row r="211" spans="1:3">
      <c r="A211" s="1" t="s">
        <v>172</v>
      </c>
    </row>
    <row r="212" spans="1:3">
      <c r="A212" s="1" t="s">
        <v>173</v>
      </c>
    </row>
    <row r="213" spans="1:3">
      <c r="A213" s="1" t="s">
        <v>174</v>
      </c>
    </row>
    <row r="214" spans="1:3">
      <c r="A214" s="3" t="s">
        <v>175</v>
      </c>
    </row>
    <row r="215" spans="1:3">
      <c r="A215" s="1" t="s">
        <v>176</v>
      </c>
    </row>
    <row r="216" spans="1:3">
      <c r="A216" s="1" t="s">
        <v>177</v>
      </c>
    </row>
    <row r="217" spans="1:3">
      <c r="A217" s="31" t="s">
        <v>178</v>
      </c>
    </row>
    <row r="219" spans="1:3">
      <c r="A219" s="27" t="s">
        <v>188</v>
      </c>
      <c r="B219" s="28"/>
      <c r="C219" s="28"/>
    </row>
    <row r="220" spans="1:3">
      <c r="A220" s="32" t="s">
        <v>189</v>
      </c>
    </row>
    <row r="221" spans="1:3">
      <c r="A221" s="2" t="s">
        <v>190</v>
      </c>
    </row>
    <row r="222" spans="1:3">
      <c r="A222" s="7" t="s">
        <v>191</v>
      </c>
      <c r="B222" s="7"/>
    </row>
    <row r="223" spans="1:3">
      <c r="A223" s="1" t="s">
        <v>1</v>
      </c>
      <c r="B223" s="38" t="s">
        <v>193</v>
      </c>
      <c r="C223" s="38"/>
    </row>
    <row r="224" spans="1:3">
      <c r="A224" s="1" t="s">
        <v>192</v>
      </c>
      <c r="B224" s="38"/>
      <c r="C224" s="38"/>
    </row>
    <row r="225" spans="1:3">
      <c r="A225" s="7" t="s">
        <v>194</v>
      </c>
    </row>
    <row r="226" spans="1:3">
      <c r="A226" s="1" t="s">
        <v>197</v>
      </c>
      <c r="B226" s="8" t="s">
        <v>89</v>
      </c>
      <c r="C226" s="8"/>
    </row>
    <row r="227" spans="1:3">
      <c r="A227" s="1" t="s">
        <v>2</v>
      </c>
      <c r="B227" s="8" t="s">
        <v>195</v>
      </c>
      <c r="C227" s="8"/>
    </row>
    <row r="228" spans="1:3">
      <c r="A228" s="1" t="s">
        <v>3</v>
      </c>
      <c r="B228" s="8" t="s">
        <v>196</v>
      </c>
      <c r="C228" s="8"/>
    </row>
    <row r="229" spans="1:3">
      <c r="A229" s="2" t="s">
        <v>198</v>
      </c>
      <c r="B229" s="2"/>
    </row>
    <row r="230" spans="1:3">
      <c r="A230" s="30" t="s">
        <v>199</v>
      </c>
    </row>
    <row r="231" spans="1:3">
      <c r="A231" s="1" t="s">
        <v>202</v>
      </c>
      <c r="B231" s="38" t="s">
        <v>193</v>
      </c>
      <c r="C231" s="38"/>
    </row>
    <row r="232" spans="1:3">
      <c r="A232" s="1" t="s">
        <v>200</v>
      </c>
      <c r="B232" s="38"/>
      <c r="C232" s="38"/>
    </row>
    <row r="233" spans="1:3">
      <c r="A233" s="30" t="s">
        <v>201</v>
      </c>
    </row>
    <row r="234" spans="1:3">
      <c r="A234" s="7" t="s">
        <v>203</v>
      </c>
      <c r="B234" s="7"/>
    </row>
    <row r="235" spans="1:3">
      <c r="A235" s="1" t="s">
        <v>1</v>
      </c>
      <c r="B235" s="38" t="s">
        <v>193</v>
      </c>
      <c r="C235" s="38"/>
    </row>
    <row r="236" spans="1:3">
      <c r="A236" s="1" t="s">
        <v>205</v>
      </c>
      <c r="B236" s="38"/>
      <c r="C236" s="38"/>
    </row>
    <row r="237" spans="1:3">
      <c r="A237" s="7" t="s">
        <v>204</v>
      </c>
    </row>
    <row r="238" spans="1:3">
      <c r="A238" s="1" t="s">
        <v>197</v>
      </c>
      <c r="B238" s="8" t="s">
        <v>89</v>
      </c>
      <c r="C238" s="8"/>
    </row>
    <row r="239" spans="1:3">
      <c r="A239" s="1" t="s">
        <v>2</v>
      </c>
      <c r="B239" s="8" t="s">
        <v>195</v>
      </c>
      <c r="C239" s="8"/>
    </row>
    <row r="240" spans="1:3">
      <c r="A240" s="1" t="s">
        <v>3</v>
      </c>
      <c r="B240" s="8" t="s">
        <v>196</v>
      </c>
      <c r="C240" s="8"/>
    </row>
    <row r="241" spans="1:3">
      <c r="A241" s="32" t="s">
        <v>206</v>
      </c>
      <c r="B241" s="33"/>
      <c r="C241" s="33"/>
    </row>
    <row r="242" spans="1:3">
      <c r="A242" s="7" t="s">
        <v>207</v>
      </c>
      <c r="B242" s="7"/>
    </row>
    <row r="243" spans="1:3">
      <c r="A243" s="1" t="s">
        <v>9</v>
      </c>
    </row>
    <row r="244" spans="1:3">
      <c r="A244" s="1" t="s">
        <v>208</v>
      </c>
    </row>
    <row r="245" spans="1:3">
      <c r="A245" s="1" t="s">
        <v>209</v>
      </c>
    </row>
    <row r="246" spans="1:3">
      <c r="A246" s="6" t="s">
        <v>0</v>
      </c>
    </row>
    <row r="247" spans="1:3">
      <c r="A247" s="1" t="s">
        <v>210</v>
      </c>
    </row>
    <row r="248" spans="1:3">
      <c r="A248" s="1" t="s">
        <v>211</v>
      </c>
    </row>
    <row r="249" spans="1:3">
      <c r="A249" s="1" t="s">
        <v>212</v>
      </c>
      <c r="B249" s="1">
        <v>10000000</v>
      </c>
    </row>
    <row r="250" spans="1:3">
      <c r="A250" s="1" t="s">
        <v>213</v>
      </c>
      <c r="B250" s="1">
        <v>12000000</v>
      </c>
    </row>
    <row r="251" spans="1:3">
      <c r="A251" s="1" t="s">
        <v>179</v>
      </c>
      <c r="B251" s="1">
        <f>SUM(B249:B250)</f>
        <v>22000000</v>
      </c>
    </row>
    <row r="252" spans="1:3">
      <c r="A252" s="1" t="s">
        <v>214</v>
      </c>
      <c r="B252" s="1">
        <f>B249*23.5%</f>
        <v>2350000</v>
      </c>
      <c r="C252" s="37" t="s">
        <v>219</v>
      </c>
    </row>
    <row r="253" spans="1:3">
      <c r="A253" s="1" t="s">
        <v>213</v>
      </c>
      <c r="B253" s="1">
        <f t="shared" ref="B253:B254" si="0">B250*23.5%</f>
        <v>2820000</v>
      </c>
      <c r="C253" s="37"/>
    </row>
    <row r="254" spans="1:3">
      <c r="A254" s="1" t="s">
        <v>215</v>
      </c>
      <c r="B254" s="1">
        <f t="shared" si="0"/>
        <v>5170000</v>
      </c>
      <c r="C254" s="37"/>
    </row>
    <row r="255" spans="1:3">
      <c r="A255" s="1" t="s">
        <v>216</v>
      </c>
      <c r="B255" s="1">
        <f>B251*10.5%</f>
        <v>2310000</v>
      </c>
      <c r="C255" s="37" t="s">
        <v>218</v>
      </c>
    </row>
    <row r="256" spans="1:3">
      <c r="A256" s="1" t="s">
        <v>217</v>
      </c>
      <c r="B256" s="1">
        <f>B255</f>
        <v>2310000</v>
      </c>
      <c r="C256" s="37"/>
    </row>
    <row r="257" spans="1:2">
      <c r="A257" s="2" t="s">
        <v>220</v>
      </c>
    </row>
    <row r="258" spans="1:2">
      <c r="A258" s="1" t="s">
        <v>221</v>
      </c>
      <c r="B258" s="17">
        <v>-1</v>
      </c>
    </row>
    <row r="259" spans="1:2">
      <c r="A259" s="1" t="s">
        <v>222</v>
      </c>
    </row>
    <row r="260" spans="1:2">
      <c r="A260" s="1" t="s">
        <v>223</v>
      </c>
    </row>
    <row r="261" spans="1:2">
      <c r="A261" s="1" t="s">
        <v>224</v>
      </c>
    </row>
    <row r="262" spans="1:2">
      <c r="A262" s="2" t="s">
        <v>225</v>
      </c>
    </row>
    <row r="263" spans="1:2">
      <c r="A263" s="1" t="s">
        <v>226</v>
      </c>
      <c r="B263" s="17">
        <v>-2</v>
      </c>
    </row>
    <row r="264" spans="1:2">
      <c r="A264" s="1" t="s">
        <v>227</v>
      </c>
    </row>
    <row r="265" spans="1:2">
      <c r="A265" s="2" t="s">
        <v>228</v>
      </c>
    </row>
    <row r="266" spans="1:2">
      <c r="A266" s="3" t="s">
        <v>229</v>
      </c>
      <c r="B266" s="2"/>
    </row>
    <row r="267" spans="1:2">
      <c r="A267" s="2" t="s">
        <v>230</v>
      </c>
    </row>
    <row r="268" spans="1:2">
      <c r="A268" s="1" t="s">
        <v>221</v>
      </c>
    </row>
    <row r="269" spans="1:2">
      <c r="A269" s="1" t="s">
        <v>231</v>
      </c>
    </row>
    <row r="270" spans="1:2">
      <c r="A270" s="3" t="s">
        <v>232</v>
      </c>
      <c r="B270" s="2"/>
    </row>
    <row r="271" spans="1:2">
      <c r="A271" s="1" t="s">
        <v>233</v>
      </c>
    </row>
    <row r="272" spans="1:2">
      <c r="A272" s="1" t="s">
        <v>234</v>
      </c>
    </row>
    <row r="273" spans="1:1">
      <c r="A273" s="1" t="s">
        <v>227</v>
      </c>
    </row>
  </sheetData>
  <mergeCells count="19">
    <mergeCell ref="B223:C224"/>
    <mergeCell ref="B231:C232"/>
    <mergeCell ref="B235:C236"/>
    <mergeCell ref="C255:C256"/>
    <mergeCell ref="C252:C254"/>
    <mergeCell ref="A1:D1"/>
    <mergeCell ref="D12:E12"/>
    <mergeCell ref="C40:C41"/>
    <mergeCell ref="A47:C47"/>
    <mergeCell ref="A49:D57"/>
    <mergeCell ref="B162:C163"/>
    <mergeCell ref="B165:C166"/>
    <mergeCell ref="B169:C170"/>
    <mergeCell ref="B193:C194"/>
    <mergeCell ref="A66:C66"/>
    <mergeCell ref="A78:E78"/>
    <mergeCell ref="A106:D116"/>
    <mergeCell ref="A138:C138"/>
    <mergeCell ref="B150:C15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082D3-104B-0343-AFDA-32A917CAC7A9}">
  <dimension ref="A1:G147"/>
  <sheetViews>
    <sheetView topLeftCell="A321" zoomScaleNormal="100" workbookViewId="0">
      <selection activeCell="B96" sqref="B96"/>
    </sheetView>
  </sheetViews>
  <sheetFormatPr defaultColWidth="10.83203125" defaultRowHeight="15.5"/>
  <cols>
    <col min="1" max="1" width="16.83203125" style="12" customWidth="1"/>
    <col min="2" max="2" width="20.6640625" style="12" customWidth="1"/>
    <col min="3" max="3" width="13.5" style="14" customWidth="1"/>
    <col min="4" max="4" width="12.1640625" style="12" customWidth="1"/>
    <col min="5" max="5" width="11.83203125" style="12" customWidth="1"/>
    <col min="6" max="6" width="12.6640625" style="14" customWidth="1"/>
    <col min="7" max="7" width="12.83203125" style="12" customWidth="1"/>
    <col min="8" max="9" width="11.83203125" style="12" bestFit="1" customWidth="1"/>
    <col min="10" max="10" width="10.83203125" style="12"/>
    <col min="11" max="11" width="11.83203125" style="12" bestFit="1" customWidth="1"/>
    <col min="12" max="16384" width="10.83203125" style="12"/>
  </cols>
  <sheetData>
    <row r="1" spans="1:7">
      <c r="A1" s="31" t="s">
        <v>242</v>
      </c>
      <c r="B1" s="34"/>
    </row>
    <row r="2" spans="1:7">
      <c r="A2" s="12" t="s">
        <v>102</v>
      </c>
      <c r="B2" s="12">
        <v>12000000</v>
      </c>
      <c r="D2" s="35" t="s">
        <v>278</v>
      </c>
      <c r="E2" s="35"/>
      <c r="F2" s="36"/>
    </row>
    <row r="3" spans="1:7">
      <c r="A3" s="12" t="s">
        <v>103</v>
      </c>
      <c r="B3" s="12">
        <v>1200000</v>
      </c>
      <c r="D3" s="12" t="s">
        <v>166</v>
      </c>
      <c r="E3" s="12">
        <f>SUM(E4:E6)</f>
        <v>31995000</v>
      </c>
    </row>
    <row r="4" spans="1:7">
      <c r="A4" s="12" t="s">
        <v>13</v>
      </c>
      <c r="B4" s="12">
        <f>SUM(B2:B3)</f>
        <v>13200000</v>
      </c>
      <c r="D4" s="12" t="s">
        <v>187</v>
      </c>
      <c r="E4" s="12">
        <f>B23+B25</f>
        <v>15000000</v>
      </c>
    </row>
    <row r="5" spans="1:7">
      <c r="A5" s="12" t="s">
        <v>104</v>
      </c>
      <c r="B5" s="12">
        <v>100000</v>
      </c>
      <c r="D5" s="12" t="s">
        <v>168</v>
      </c>
      <c r="E5" s="12">
        <f>B44+B49</f>
        <v>12350000</v>
      </c>
    </row>
    <row r="6" spans="1:7">
      <c r="A6" s="12" t="s">
        <v>243</v>
      </c>
      <c r="B6" s="12">
        <f>B5</f>
        <v>100000</v>
      </c>
      <c r="D6" s="12" t="s">
        <v>169</v>
      </c>
      <c r="E6" s="12">
        <f>B26+B32+B40+B45+B50+B58</f>
        <v>4645000</v>
      </c>
    </row>
    <row r="7" spans="1:7">
      <c r="D7" s="12" t="s">
        <v>279</v>
      </c>
      <c r="G7" s="12">
        <f>1500000+31995000-2000000</f>
        <v>31495000</v>
      </c>
    </row>
    <row r="8" spans="1:7">
      <c r="A8" s="12" t="s">
        <v>245</v>
      </c>
      <c r="B8" s="12">
        <v>15000000</v>
      </c>
      <c r="D8" s="35" t="s">
        <v>280</v>
      </c>
      <c r="E8" s="35"/>
      <c r="F8" s="36"/>
    </row>
    <row r="9" spans="1:7">
      <c r="A9" s="12" t="s">
        <v>6</v>
      </c>
      <c r="B9" s="12">
        <v>1500000</v>
      </c>
      <c r="D9" s="12" t="s">
        <v>176</v>
      </c>
      <c r="F9" s="14">
        <f>G7</f>
        <v>31495000</v>
      </c>
    </row>
    <row r="10" spans="1:7">
      <c r="A10" s="12" t="s">
        <v>244</v>
      </c>
      <c r="B10" s="12">
        <v>16500000</v>
      </c>
      <c r="D10" s="12" t="s">
        <v>281</v>
      </c>
      <c r="F10" s="14">
        <f>F9</f>
        <v>31495000</v>
      </c>
    </row>
    <row r="11" spans="1:7">
      <c r="A11" s="12" t="s">
        <v>246</v>
      </c>
      <c r="B11" s="12">
        <v>200000</v>
      </c>
      <c r="D11" s="16" t="s">
        <v>282</v>
      </c>
      <c r="E11" s="16"/>
      <c r="F11" s="15"/>
    </row>
    <row r="12" spans="1:7">
      <c r="A12" s="12" t="s">
        <v>8</v>
      </c>
      <c r="B12" s="12">
        <f>B11</f>
        <v>200000</v>
      </c>
      <c r="D12" s="12" t="s">
        <v>221</v>
      </c>
      <c r="E12" s="12">
        <f>SUM(E13:E15)</f>
        <v>66648500</v>
      </c>
    </row>
    <row r="13" spans="1:7">
      <c r="A13" s="12" t="s">
        <v>288</v>
      </c>
      <c r="B13" s="12">
        <v>8500000</v>
      </c>
      <c r="D13" s="12" t="s">
        <v>222</v>
      </c>
      <c r="E13" s="12">
        <f>B13+B18+B62</f>
        <v>58500000</v>
      </c>
    </row>
    <row r="14" spans="1:7">
      <c r="A14" s="12" t="s">
        <v>248</v>
      </c>
      <c r="B14" s="12">
        <f>B13</f>
        <v>8500000</v>
      </c>
      <c r="D14" s="12" t="s">
        <v>223</v>
      </c>
      <c r="E14" s="12">
        <f>B27+B33+B38+B41+B46+B51+B59</f>
        <v>3723000</v>
      </c>
    </row>
    <row r="15" spans="1:7">
      <c r="A15" s="12" t="s">
        <v>289</v>
      </c>
      <c r="B15" s="12">
        <v>11000000</v>
      </c>
      <c r="D15" s="12" t="s">
        <v>283</v>
      </c>
      <c r="E15" s="12">
        <f>B28+B34+B42+B47+B52+B60</f>
        <v>4425500</v>
      </c>
    </row>
    <row r="16" spans="1:7">
      <c r="A16" s="12" t="s">
        <v>249</v>
      </c>
      <c r="B16" s="12">
        <v>10000000</v>
      </c>
      <c r="D16" s="16" t="s">
        <v>284</v>
      </c>
      <c r="E16" s="16"/>
    </row>
    <row r="17" spans="1:6">
      <c r="A17" s="12" t="s">
        <v>250</v>
      </c>
      <c r="B17" s="12">
        <v>1000000</v>
      </c>
      <c r="D17" s="12" t="s">
        <v>226</v>
      </c>
      <c r="E17" s="12">
        <f>B16+B21+B65</f>
        <v>73000000</v>
      </c>
    </row>
    <row r="18" spans="1:6">
      <c r="A18" s="12" t="s">
        <v>247</v>
      </c>
      <c r="B18" s="12">
        <v>20000000</v>
      </c>
      <c r="D18" s="12" t="s">
        <v>285</v>
      </c>
      <c r="E18" s="12">
        <f>E17</f>
        <v>73000000</v>
      </c>
    </row>
    <row r="19" spans="1:6">
      <c r="A19" s="12" t="s">
        <v>290</v>
      </c>
      <c r="B19" s="12">
        <f>B18</f>
        <v>20000000</v>
      </c>
      <c r="D19" s="12" t="s">
        <v>286</v>
      </c>
    </row>
    <row r="20" spans="1:6">
      <c r="A20" s="12" t="s">
        <v>291</v>
      </c>
      <c r="B20" s="12">
        <v>27500000</v>
      </c>
      <c r="D20" s="12" t="s">
        <v>294</v>
      </c>
      <c r="F20" s="14">
        <f>E17-E12</f>
        <v>6351500</v>
      </c>
    </row>
    <row r="21" spans="1:6">
      <c r="A21" s="12" t="s">
        <v>292</v>
      </c>
      <c r="B21" s="12">
        <v>25000000</v>
      </c>
      <c r="D21" s="16" t="s">
        <v>287</v>
      </c>
    </row>
    <row r="22" spans="1:6">
      <c r="A22" s="12" t="s">
        <v>293</v>
      </c>
      <c r="B22" s="12">
        <v>2500000</v>
      </c>
      <c r="D22" s="12" t="s">
        <v>221</v>
      </c>
      <c r="E22" s="12">
        <f>F20</f>
        <v>6351500</v>
      </c>
    </row>
    <row r="23" spans="1:6">
      <c r="A23" s="12" t="s">
        <v>251</v>
      </c>
      <c r="B23" s="12">
        <v>12000000</v>
      </c>
      <c r="D23" s="12" t="s">
        <v>231</v>
      </c>
      <c r="E23" s="12">
        <f>E22</f>
        <v>6351500</v>
      </c>
    </row>
    <row r="24" spans="1:6">
      <c r="A24" s="12" t="s">
        <v>252</v>
      </c>
      <c r="B24" s="12">
        <f>B23</f>
        <v>12000000</v>
      </c>
      <c r="F24" s="12"/>
    </row>
    <row r="25" spans="1:6">
      <c r="A25" s="12" t="s">
        <v>253</v>
      </c>
      <c r="B25" s="12">
        <v>3000000</v>
      </c>
      <c r="F25" s="12"/>
    </row>
    <row r="26" spans="1:6">
      <c r="A26" s="12" t="s">
        <v>254</v>
      </c>
      <c r="B26" s="12">
        <v>200000</v>
      </c>
      <c r="F26" s="12"/>
    </row>
    <row r="27" spans="1:6">
      <c r="A27" s="12" t="s">
        <v>255</v>
      </c>
      <c r="B27" s="12">
        <v>300000</v>
      </c>
      <c r="F27" s="12"/>
    </row>
    <row r="28" spans="1:6">
      <c r="A28" s="12" t="s">
        <v>256</v>
      </c>
      <c r="B28" s="12">
        <v>200000</v>
      </c>
      <c r="F28" s="12"/>
    </row>
    <row r="29" spans="1:6">
      <c r="A29" s="12" t="s">
        <v>252</v>
      </c>
      <c r="B29" s="12">
        <f>SUM(B25:B28)</f>
        <v>3700000</v>
      </c>
    </row>
    <row r="30" spans="1:6">
      <c r="A30" s="12" t="s">
        <v>181</v>
      </c>
      <c r="B30" s="12">
        <v>2000000</v>
      </c>
    </row>
    <row r="31" spans="1:6">
      <c r="A31" s="12" t="s">
        <v>158</v>
      </c>
      <c r="B31" s="12">
        <f>B30</f>
        <v>2000000</v>
      </c>
    </row>
    <row r="32" spans="1:6">
      <c r="A32" s="12" t="s">
        <v>182</v>
      </c>
      <c r="B32" s="12">
        <v>400000</v>
      </c>
    </row>
    <row r="33" spans="1:2">
      <c r="A33" s="12" t="s">
        <v>239</v>
      </c>
      <c r="B33" s="12">
        <v>200000</v>
      </c>
    </row>
    <row r="34" spans="1:2">
      <c r="A34" s="12" t="s">
        <v>240</v>
      </c>
      <c r="B34" s="12">
        <v>400000</v>
      </c>
    </row>
    <row r="35" spans="1:2">
      <c r="A35" s="12" t="s">
        <v>257</v>
      </c>
      <c r="B35" s="12">
        <v>1000000</v>
      </c>
    </row>
    <row r="36" spans="1:2">
      <c r="A36" s="12" t="s">
        <v>258</v>
      </c>
      <c r="B36" s="12">
        <v>30000000</v>
      </c>
    </row>
    <row r="37" spans="1:2">
      <c r="A37" s="12" t="s">
        <v>259</v>
      </c>
      <c r="B37" s="12">
        <f>B36</f>
        <v>30000000</v>
      </c>
    </row>
    <row r="38" spans="1:2">
      <c r="A38" s="12" t="s">
        <v>260</v>
      </c>
      <c r="B38" s="12">
        <v>100000</v>
      </c>
    </row>
    <row r="39" spans="1:2">
      <c r="A39" s="12" t="s">
        <v>8</v>
      </c>
      <c r="B39" s="12">
        <f>B38</f>
        <v>100000</v>
      </c>
    </row>
    <row r="40" spans="1:2">
      <c r="A40" s="12" t="s">
        <v>261</v>
      </c>
      <c r="B40" s="12">
        <v>2000000</v>
      </c>
    </row>
    <row r="41" spans="1:2">
      <c r="A41" s="12" t="s">
        <v>235</v>
      </c>
      <c r="B41" s="12">
        <v>500000</v>
      </c>
    </row>
    <row r="42" spans="1:2">
      <c r="A42" s="12" t="s">
        <v>213</v>
      </c>
      <c r="B42" s="12">
        <v>1600000</v>
      </c>
    </row>
    <row r="43" spans="1:2">
      <c r="A43" s="12" t="s">
        <v>262</v>
      </c>
      <c r="B43" s="12">
        <f>SUM(B40:B42)</f>
        <v>4100000</v>
      </c>
    </row>
    <row r="44" spans="1:2">
      <c r="A44" s="12" t="s">
        <v>185</v>
      </c>
      <c r="B44" s="12">
        <v>10000000</v>
      </c>
    </row>
    <row r="45" spans="1:2">
      <c r="A45" s="12" t="s">
        <v>263</v>
      </c>
      <c r="B45" s="12">
        <v>1000000</v>
      </c>
    </row>
    <row r="46" spans="1:2">
      <c r="A46" s="12" t="s">
        <v>239</v>
      </c>
      <c r="B46" s="12">
        <v>1800000</v>
      </c>
    </row>
    <row r="47" spans="1:2">
      <c r="A47" s="12" t="s">
        <v>240</v>
      </c>
      <c r="B47" s="12">
        <v>1500000</v>
      </c>
    </row>
    <row r="48" spans="1:2">
      <c r="A48" s="12" t="s">
        <v>264</v>
      </c>
      <c r="B48" s="12">
        <f>SUM(B44:B47)</f>
        <v>14300000</v>
      </c>
    </row>
    <row r="49" spans="1:2">
      <c r="A49" s="12" t="s">
        <v>265</v>
      </c>
      <c r="B49" s="12">
        <f>B44*23.5%</f>
        <v>2350000</v>
      </c>
    </row>
    <row r="50" spans="1:2">
      <c r="A50" s="12" t="s">
        <v>263</v>
      </c>
      <c r="B50" s="12">
        <f t="shared" ref="B50:B53" si="0">B45*23.5%</f>
        <v>235000</v>
      </c>
    </row>
    <row r="51" spans="1:2">
      <c r="A51" s="12" t="s">
        <v>239</v>
      </c>
      <c r="B51" s="12">
        <f t="shared" si="0"/>
        <v>423000</v>
      </c>
    </row>
    <row r="52" spans="1:2">
      <c r="A52" s="12" t="s">
        <v>240</v>
      </c>
      <c r="B52" s="12">
        <f t="shared" si="0"/>
        <v>352500</v>
      </c>
    </row>
    <row r="53" spans="1:2">
      <c r="A53" s="12" t="s">
        <v>267</v>
      </c>
      <c r="B53" s="12">
        <f t="shared" si="0"/>
        <v>3360500</v>
      </c>
    </row>
    <row r="54" spans="1:2">
      <c r="A54" s="12" t="s">
        <v>266</v>
      </c>
      <c r="B54" s="12">
        <f>B48*10.5%</f>
        <v>1501500</v>
      </c>
    </row>
    <row r="55" spans="1:2">
      <c r="A55" s="12" t="s">
        <v>267</v>
      </c>
      <c r="B55" s="12">
        <f>B54</f>
        <v>1501500</v>
      </c>
    </row>
    <row r="56" spans="1:2">
      <c r="A56" s="12" t="s">
        <v>268</v>
      </c>
      <c r="B56" s="12">
        <v>8500000</v>
      </c>
    </row>
    <row r="57" spans="1:2">
      <c r="A57" s="12" t="s">
        <v>269</v>
      </c>
      <c r="B57" s="12">
        <f>B56</f>
        <v>8500000</v>
      </c>
    </row>
    <row r="58" spans="1:2">
      <c r="A58" s="12" t="s">
        <v>270</v>
      </c>
      <c r="B58" s="12">
        <v>810000</v>
      </c>
    </row>
    <row r="59" spans="1:2">
      <c r="A59" s="12" t="s">
        <v>271</v>
      </c>
      <c r="B59" s="12">
        <v>400000</v>
      </c>
    </row>
    <row r="60" spans="1:2">
      <c r="A60" s="12" t="s">
        <v>272</v>
      </c>
      <c r="B60" s="12">
        <v>373000</v>
      </c>
    </row>
    <row r="61" spans="1:2">
      <c r="A61" s="12" t="s">
        <v>236</v>
      </c>
      <c r="B61" s="12">
        <f>SUM(B58:B60)</f>
        <v>1583000</v>
      </c>
    </row>
    <row r="62" spans="1:2">
      <c r="A62" s="12" t="s">
        <v>273</v>
      </c>
      <c r="B62" s="12">
        <v>30000000</v>
      </c>
    </row>
    <row r="63" spans="1:2">
      <c r="A63" s="12" t="s">
        <v>274</v>
      </c>
      <c r="B63" s="12">
        <f>B62</f>
        <v>30000000</v>
      </c>
    </row>
    <row r="64" spans="1:2">
      <c r="A64" s="12" t="s">
        <v>275</v>
      </c>
      <c r="B64" s="12">
        <f>SUM(B65:B66)</f>
        <v>41800000</v>
      </c>
    </row>
    <row r="65" spans="1:2">
      <c r="A65" s="12" t="s">
        <v>276</v>
      </c>
      <c r="B65" s="12">
        <v>38000000</v>
      </c>
    </row>
    <row r="66" spans="1:2">
      <c r="A66" s="12" t="s">
        <v>277</v>
      </c>
      <c r="B66" s="12">
        <v>3800000</v>
      </c>
    </row>
    <row r="68" spans="1:2">
      <c r="A68" s="13" t="s">
        <v>295</v>
      </c>
    </row>
    <row r="69" spans="1:2">
      <c r="A69" s="12" t="s">
        <v>296</v>
      </c>
    </row>
    <row r="70" spans="1:2">
      <c r="A70" s="12" t="s">
        <v>297</v>
      </c>
    </row>
    <row r="71" spans="1:2">
      <c r="A71" s="12" t="s">
        <v>298</v>
      </c>
      <c r="B71" s="12">
        <v>25000000</v>
      </c>
    </row>
    <row r="72" spans="1:2">
      <c r="A72" s="12" t="s">
        <v>299</v>
      </c>
      <c r="B72" s="12">
        <f>B71</f>
        <v>25000000</v>
      </c>
    </row>
    <row r="73" spans="1:2">
      <c r="A73" s="12" t="s">
        <v>300</v>
      </c>
      <c r="B73" s="12">
        <v>800000</v>
      </c>
    </row>
    <row r="74" spans="1:2">
      <c r="A74" s="12" t="s">
        <v>158</v>
      </c>
      <c r="B74" s="12">
        <f>B73</f>
        <v>800000</v>
      </c>
    </row>
    <row r="75" spans="1:2">
      <c r="A75" s="12" t="s">
        <v>301</v>
      </c>
      <c r="B75" s="12">
        <v>250000</v>
      </c>
    </row>
    <row r="76" spans="1:2">
      <c r="A76" s="12" t="s">
        <v>240</v>
      </c>
      <c r="B76" s="12">
        <v>150000</v>
      </c>
    </row>
    <row r="77" spans="1:2">
      <c r="A77" s="12" t="s">
        <v>302</v>
      </c>
      <c r="B77" s="12">
        <f>SUM(B75:B76)</f>
        <v>400000</v>
      </c>
    </row>
    <row r="78" spans="1:2">
      <c r="A78" s="12" t="s">
        <v>303</v>
      </c>
      <c r="B78" s="12">
        <v>18000000</v>
      </c>
    </row>
    <row r="79" spans="1:2">
      <c r="A79" s="12" t="s">
        <v>304</v>
      </c>
      <c r="B79" s="12">
        <v>2000000</v>
      </c>
    </row>
    <row r="80" spans="1:2">
      <c r="A80" s="12" t="s">
        <v>305</v>
      </c>
      <c r="B80" s="12">
        <v>500000</v>
      </c>
    </row>
    <row r="81" spans="1:2">
      <c r="A81" s="12" t="s">
        <v>6</v>
      </c>
      <c r="B81" s="12">
        <f>SUM(B78:B80)*10%</f>
        <v>2050000</v>
      </c>
    </row>
    <row r="82" spans="1:2">
      <c r="A82" s="12" t="s">
        <v>12</v>
      </c>
      <c r="B82" s="12">
        <f>SUM(B78:B81)</f>
        <v>22550000</v>
      </c>
    </row>
    <row r="83" spans="1:2">
      <c r="A83" s="12" t="s">
        <v>237</v>
      </c>
      <c r="B83" s="12">
        <v>3000000</v>
      </c>
    </row>
    <row r="84" spans="1:2">
      <c r="A84" s="12" t="s">
        <v>184</v>
      </c>
      <c r="B84" s="12">
        <v>400000</v>
      </c>
    </row>
    <row r="85" spans="1:2">
      <c r="A85" s="12" t="s">
        <v>213</v>
      </c>
      <c r="B85" s="12">
        <v>120000</v>
      </c>
    </row>
    <row r="86" spans="1:2">
      <c r="A86" s="12" t="s">
        <v>306</v>
      </c>
      <c r="B86" s="12">
        <f>SUM(B83:B85)</f>
        <v>3520000</v>
      </c>
    </row>
    <row r="87" spans="1:2">
      <c r="A87" s="12" t="s">
        <v>307</v>
      </c>
      <c r="B87" s="12">
        <v>30000000</v>
      </c>
    </row>
    <row r="88" spans="1:2">
      <c r="A88" s="12" t="s">
        <v>308</v>
      </c>
      <c r="B88" s="12">
        <f>B87</f>
        <v>30000000</v>
      </c>
    </row>
    <row r="89" spans="1:2">
      <c r="A89" s="12" t="s">
        <v>309</v>
      </c>
      <c r="B89" s="12">
        <v>650000</v>
      </c>
    </row>
    <row r="90" spans="1:2">
      <c r="A90" s="12" t="s">
        <v>310</v>
      </c>
      <c r="B90" s="12">
        <v>250000</v>
      </c>
    </row>
    <row r="91" spans="1:2">
      <c r="A91" s="12" t="s">
        <v>236</v>
      </c>
      <c r="B91" s="12">
        <v>400000</v>
      </c>
    </row>
    <row r="92" spans="1:2">
      <c r="A92" s="12" t="s">
        <v>180</v>
      </c>
      <c r="B92" s="12">
        <v>1000000</v>
      </c>
    </row>
    <row r="93" spans="1:2">
      <c r="A93" s="12" t="s">
        <v>213</v>
      </c>
      <c r="B93" s="12">
        <v>450000</v>
      </c>
    </row>
    <row r="94" spans="1:2">
      <c r="A94" s="12" t="s">
        <v>7</v>
      </c>
      <c r="B94" s="12">
        <f>SUM(B92:B93)</f>
        <v>1450000</v>
      </c>
    </row>
    <row r="95" spans="1:2">
      <c r="A95" s="12" t="s">
        <v>311</v>
      </c>
      <c r="B95" s="12">
        <v>160000</v>
      </c>
    </row>
    <row r="96" spans="1:2">
      <c r="A96" s="12" t="s">
        <v>213</v>
      </c>
      <c r="B96" s="12">
        <v>50000</v>
      </c>
    </row>
    <row r="97" spans="1:2">
      <c r="A97" s="12" t="s">
        <v>40</v>
      </c>
      <c r="B97" s="12">
        <f>SUM(B95:B96)</f>
        <v>210000</v>
      </c>
    </row>
    <row r="98" spans="1:2">
      <c r="A98" s="12" t="s">
        <v>312</v>
      </c>
      <c r="B98" s="12">
        <v>50000</v>
      </c>
    </row>
    <row r="99" spans="1:2">
      <c r="A99" s="12" t="s">
        <v>213</v>
      </c>
      <c r="B99" s="12">
        <v>100000</v>
      </c>
    </row>
    <row r="100" spans="1:2">
      <c r="A100" s="12" t="s">
        <v>313</v>
      </c>
      <c r="B100" s="12">
        <v>150000</v>
      </c>
    </row>
    <row r="101" spans="1:2">
      <c r="A101" s="12" t="s">
        <v>183</v>
      </c>
      <c r="B101" s="12">
        <v>8000000</v>
      </c>
    </row>
    <row r="102" spans="1:2">
      <c r="A102" s="12" t="s">
        <v>184</v>
      </c>
      <c r="B102" s="12">
        <v>2000000</v>
      </c>
    </row>
    <row r="103" spans="1:2">
      <c r="A103" s="12" t="s">
        <v>213</v>
      </c>
      <c r="B103" s="12">
        <v>4000000</v>
      </c>
    </row>
    <row r="104" spans="1:2">
      <c r="A104" s="12" t="s">
        <v>179</v>
      </c>
      <c r="B104" s="12">
        <f>SUM(B101:B103)</f>
        <v>14000000</v>
      </c>
    </row>
    <row r="105" spans="1:2">
      <c r="A105" s="12" t="s">
        <v>185</v>
      </c>
      <c r="B105" s="12">
        <f>B101*23.5%</f>
        <v>1880000</v>
      </c>
    </row>
    <row r="106" spans="1:2">
      <c r="A106" s="12" t="s">
        <v>184</v>
      </c>
      <c r="B106" s="12">
        <f t="shared" ref="B106:B108" si="1">B102*23.5%</f>
        <v>470000</v>
      </c>
    </row>
    <row r="107" spans="1:2">
      <c r="A107" s="12" t="s">
        <v>213</v>
      </c>
      <c r="B107" s="12">
        <f t="shared" si="1"/>
        <v>940000</v>
      </c>
    </row>
    <row r="108" spans="1:2">
      <c r="A108" s="12" t="s">
        <v>217</v>
      </c>
      <c r="B108" s="12">
        <f t="shared" si="1"/>
        <v>3290000</v>
      </c>
    </row>
    <row r="109" spans="1:2">
      <c r="A109" s="12" t="s">
        <v>314</v>
      </c>
      <c r="B109" s="12">
        <f>B104*10.5%</f>
        <v>1470000</v>
      </c>
    </row>
    <row r="110" spans="1:2">
      <c r="A110" s="12" t="s">
        <v>238</v>
      </c>
      <c r="B110" s="12">
        <f>B109</f>
        <v>1470000</v>
      </c>
    </row>
    <row r="111" spans="1:2">
      <c r="A111" s="12" t="s">
        <v>186</v>
      </c>
      <c r="B111" s="12">
        <v>10000000</v>
      </c>
    </row>
    <row r="112" spans="1:2">
      <c r="A112" s="12" t="s">
        <v>240</v>
      </c>
      <c r="B112" s="12">
        <f>4000000</f>
        <v>4000000</v>
      </c>
    </row>
    <row r="113" spans="1:2">
      <c r="A113" s="12" t="s">
        <v>315</v>
      </c>
      <c r="B113" s="12">
        <v>14000000</v>
      </c>
    </row>
    <row r="114" spans="1:2">
      <c r="A114" s="12" t="s">
        <v>273</v>
      </c>
      <c r="B114" s="12">
        <v>30000000</v>
      </c>
    </row>
    <row r="115" spans="1:2">
      <c r="A115" s="12" t="s">
        <v>274</v>
      </c>
      <c r="B115" s="12">
        <f>B114</f>
        <v>30000000</v>
      </c>
    </row>
    <row r="116" spans="1:2">
      <c r="A116" s="12" t="s">
        <v>316</v>
      </c>
      <c r="B116" s="12">
        <v>44000000</v>
      </c>
    </row>
    <row r="117" spans="1:2">
      <c r="A117" s="12" t="s">
        <v>276</v>
      </c>
      <c r="B117" s="12">
        <v>40000000</v>
      </c>
    </row>
    <row r="118" spans="1:2">
      <c r="A118" s="12" t="s">
        <v>250</v>
      </c>
      <c r="B118" s="12">
        <v>4000000</v>
      </c>
    </row>
    <row r="119" spans="1:2">
      <c r="A119" s="12" t="s">
        <v>241</v>
      </c>
    </row>
    <row r="120" spans="1:2">
      <c r="A120" s="12" t="s">
        <v>317</v>
      </c>
    </row>
    <row r="121" spans="1:2">
      <c r="A121" s="12" t="s">
        <v>318</v>
      </c>
    </row>
    <row r="122" spans="1:2">
      <c r="A122" s="12" t="s">
        <v>319</v>
      </c>
    </row>
    <row r="123" spans="1:2">
      <c r="A123" s="12" t="s">
        <v>320</v>
      </c>
    </row>
    <row r="124" spans="1:2">
      <c r="A124" s="12" t="s">
        <v>321</v>
      </c>
      <c r="B124" s="12">
        <v>4000000</v>
      </c>
    </row>
    <row r="125" spans="1:2">
      <c r="A125" s="12" t="s">
        <v>243</v>
      </c>
      <c r="B125" s="12">
        <f>B124</f>
        <v>4000000</v>
      </c>
    </row>
    <row r="126" spans="1:2">
      <c r="A126" s="12" t="s">
        <v>322</v>
      </c>
      <c r="B126" s="12">
        <v>18000000</v>
      </c>
    </row>
    <row r="127" spans="1:2">
      <c r="A127" s="12" t="s">
        <v>323</v>
      </c>
      <c r="B127" s="12">
        <f>B126</f>
        <v>18000000</v>
      </c>
    </row>
    <row r="128" spans="1:2">
      <c r="A128" s="12" t="s">
        <v>324</v>
      </c>
    </row>
    <row r="129" spans="1:4">
      <c r="A129" s="12" t="s">
        <v>325</v>
      </c>
    </row>
    <row r="130" spans="1:4">
      <c r="A130" s="12" t="s">
        <v>326</v>
      </c>
    </row>
    <row r="131" spans="1:4">
      <c r="A131" s="12" t="s">
        <v>327</v>
      </c>
    </row>
    <row r="132" spans="1:4">
      <c r="A132" s="12" t="s">
        <v>328</v>
      </c>
    </row>
    <row r="133" spans="1:4">
      <c r="A133" s="12" t="s">
        <v>329</v>
      </c>
    </row>
    <row r="134" spans="1:4">
      <c r="A134" s="12" t="s">
        <v>330</v>
      </c>
    </row>
    <row r="138" spans="1:4">
      <c r="A138" s="12" t="s">
        <v>331</v>
      </c>
    </row>
    <row r="139" spans="1:4">
      <c r="A139" s="12" t="s">
        <v>332</v>
      </c>
    </row>
    <row r="143" spans="1:4">
      <c r="C143" s="49"/>
      <c r="D143" s="49"/>
    </row>
    <row r="147" spans="3:4">
      <c r="C147" s="15"/>
      <c r="D147" s="16"/>
    </row>
  </sheetData>
  <mergeCells count="1">
    <mergeCell ref="C143:D1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Chương 4</vt:lpstr>
      <vt:lpstr>Bài tập 7.10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Paw Storm</cp:lastModifiedBy>
  <dcterms:created xsi:type="dcterms:W3CDTF">2024-07-30T03:37:50Z</dcterms:created>
  <dcterms:modified xsi:type="dcterms:W3CDTF">2024-11-15T10:27:26Z</dcterms:modified>
</cp:coreProperties>
</file>